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drawings/drawing2.xml" ContentType="application/vnd.openxmlformats-officedocument.drawing+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drawings/drawing3.xml" ContentType="application/vnd.openxmlformats-officedocument.drawing+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drawings/drawing4.xml" ContentType="application/vnd.openxmlformats-officedocument.drawing+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drawings/drawing5.xml" ContentType="application/vnd.openxmlformats-officedocument.drawing+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drawings/drawing6.xml" ContentType="application/vnd.openxmlformats-officedocument.drawing+xml"/>
  <Override PartName="/xl/ctrlProps/ctrlProp848.xml" ContentType="application/vnd.ms-excel.controlproperties+xml"/>
  <Override PartName="/xl/drawings/drawing7.xml" ContentType="application/vnd.openxmlformats-officedocument.drawing+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drawings/drawing8.xml" ContentType="application/vnd.openxmlformats-officedocument.drawing+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drawings/drawing11.xml" ContentType="application/vnd.openxmlformats-officedocument.drawing+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drawings/drawing12.xml" ContentType="application/vnd.openxmlformats-officedocument.drawing+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drawings/drawing13.xml" ContentType="application/vnd.openxmlformats-officedocument.drawing+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drawings/drawing14.xml" ContentType="application/vnd.openxmlformats-officedocument.drawing+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drawings/drawing15.xml" ContentType="application/vnd.openxmlformats-officedocument.drawing+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drawings/drawing16.xml" ContentType="application/vnd.openxmlformats-officedocument.drawing+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drawings/drawing17.xml" ContentType="application/vnd.openxmlformats-officedocument.drawing+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drawings/drawing18.xml" ContentType="application/vnd.openxmlformats-officedocument.drawing+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Q:\includes\custom\US\"/>
    </mc:Choice>
  </mc:AlternateContent>
  <xr:revisionPtr revIDLastSave="0" documentId="13_ncr:1_{009B495A-B8AF-43F0-9886-FEBCAF8CB983}" xr6:coauthVersionLast="47" xr6:coauthVersionMax="47" xr10:uidLastSave="{00000000-0000-0000-0000-000000000000}"/>
  <bookViews>
    <workbookView xWindow="-120" yWindow="-120" windowWidth="38640" windowHeight="21120" tabRatio="743" xr2:uid="{00000000-000D-0000-FFFF-FFFF00000000}"/>
  </bookViews>
  <sheets>
    <sheet name="Interview 24" sheetId="34" r:id="rId1"/>
    <sheet name="Client List" sheetId="49" r:id="rId2"/>
    <sheet name="Fincen 114" sheetId="16" r:id="rId3"/>
    <sheet name="Dependant" sheetId="44" r:id="rId4"/>
    <sheet name="Residency" sheetId="45" r:id="rId5"/>
    <sheet name="Dependant-old" sheetId="3" r:id="rId6"/>
    <sheet name="T776-multiple" sheetId="53" r:id="rId7"/>
    <sheet name="T2125+schc-v7" sheetId="52" r:id="rId8"/>
    <sheet name="Stock" sheetId="39" r:id="rId9"/>
    <sheet name="Stock-4p" sheetId="43" r:id="rId10"/>
    <sheet name="Stock-6p" sheetId="40" r:id="rId11"/>
    <sheet name="Assets" sheetId="46" r:id="rId12"/>
    <sheet name="Class" sheetId="48" r:id="rId13"/>
    <sheet name="US Depreciation" sheetId="33" r:id="rId14"/>
    <sheet name="FTC calc" sheetId="1" r:id="rId15"/>
    <sheet name="FTC" sheetId="35" r:id="rId16"/>
    <sheet name="FTC 1040NR" sheetId="23" r:id="rId17"/>
    <sheet name="US FTC letter" sheetId="31" r:id="rId18"/>
    <sheet name="3520p (2)" sheetId="54" r:id="rId19"/>
    <sheet name="3520p" sheetId="41" r:id="rId20"/>
    <sheet name="3520" sheetId="26" r:id="rId21"/>
    <sheet name="8854" sheetId="19" r:id="rId22"/>
    <sheet name="8621" sheetId="30" r:id="rId23"/>
    <sheet name="8621-1291" sheetId="50" r:id="rId24"/>
    <sheet name="8621-1296" sheetId="51" r:id="rId25"/>
    <sheet name="8621-block" sheetId="47" r:id="rId26"/>
    <sheet name="MFJ Election" sheetId="42" r:id="rId27"/>
    <sheet name="CCA" sheetId="32" r:id="rId28"/>
    <sheet name="Pricing" sheetId="17" r:id="rId29"/>
    <sheet name="CAD Exch" sheetId="27" r:id="rId30"/>
    <sheet name="Forex Exch" sheetId="28" r:id="rId31"/>
    <sheet name="Forex Exch div1" sheetId="55" r:id="rId32"/>
    <sheet name="Gambling Log" sheetId="37" r:id="rId33"/>
    <sheet name="Info" sheetId="22" r:id="rId34"/>
    <sheet name="Info (2)" sheetId="24" r:id="rId35"/>
    <sheet name="Info (3)" sheetId="25" r:id="rId36"/>
    <sheet name="Interview 19" sheetId="20" r:id="rId37"/>
    <sheet name="Interview 18" sheetId="11" r:id="rId38"/>
    <sheet name="Interview 17" sheetId="15" r:id="rId39"/>
    <sheet name="Dependant 19" sheetId="36" r:id="rId40"/>
    <sheet name="Canadian Checklist" sheetId="2" r:id="rId41"/>
    <sheet name="Tax Credits" sheetId="5" r:id="rId42"/>
    <sheet name="CTC-ACTC" sheetId="10" r:id="rId43"/>
    <sheet name="Depreciation" sheetId="12" r:id="rId44"/>
    <sheet name="Schedule c interview" sheetId="14" r:id="rId45"/>
    <sheet name="States" sheetId="18" r:id="rId46"/>
    <sheet name="Sheet2" sheetId="38" r:id="rId47"/>
  </sheets>
  <externalReferences>
    <externalReference r:id="rId48"/>
  </externalReferences>
  <definedNames>
    <definedName name="_xlnm._FilterDatabase" localSheetId="45" hidden="1">States!$A$1:$F$62</definedName>
    <definedName name="actionRange">'[1]T1-68'!$B$8:$B$31</definedName>
    <definedName name="dateRange">'[1]T1-68'!$A$8:$A$31</definedName>
    <definedName name="idm140334975339696" localSheetId="12">Class!$A$57</definedName>
    <definedName name="numberRange">'[1]T1-68'!$C$8:$C$31</definedName>
    <definedName name="_xlnm.Print_Area" localSheetId="22">'8621'!$A$1:$J$46,'8621'!$B$48:$J$87</definedName>
    <definedName name="_xlnm.Print_Area" localSheetId="21">'8854'!$A$1:$K$34</definedName>
    <definedName name="_xlnm.Print_Area" localSheetId="11">Assets!$A$1:$I$36</definedName>
    <definedName name="_xlnm.Print_Area" localSheetId="1">'Client List'!$A:$X</definedName>
    <definedName name="_xlnm.Print_Area" localSheetId="3">Dependant!$A$1:$S$50</definedName>
    <definedName name="_xlnm.Print_Area" localSheetId="39">'Dependant 19'!$A$1:$I$88</definedName>
    <definedName name="_xlnm.Print_Area" localSheetId="5">'Dependant-old'!$A$2:$I$87</definedName>
    <definedName name="_xlnm.Print_Area" localSheetId="14">'FTC calc'!$M$1:$X$31,'FTC calc'!$A$1:$K$31</definedName>
    <definedName name="_xlnm.Print_Area" localSheetId="38">'Interview 17'!$A$1:$H$46</definedName>
    <definedName name="_xlnm.Print_Area" localSheetId="37">'Interview 18'!$A$1:$H$48,'Interview 18'!$J$1:$R$48</definedName>
    <definedName name="_xlnm.Print_Area" localSheetId="36">'Interview 19'!$A$1:$J$50,'Interview 19'!$A$65:$J$116</definedName>
    <definedName name="_xlnm.Print_Area" localSheetId="0">'Interview 24'!$A$1:$V$48</definedName>
    <definedName name="_xlnm.Print_Area" localSheetId="6">'T776-multiple'!$A$1:$R$37</definedName>
    <definedName name="_xlnm.Print_Area" localSheetId="13">'US Depreciation'!$A:$K</definedName>
    <definedName name="_xlnm.Print_Titles" localSheetId="19">'3520p'!$A:$A,'3520p'!$1:$2</definedName>
    <definedName name="_xlnm.Print_Titles" localSheetId="18">'3520p (2)'!$A:$D,'3520p (2)'!$1:$2</definedName>
    <definedName name="_xlnm.Print_Titles" localSheetId="22">'8621'!$A:$C,'8621'!$1:$5</definedName>
    <definedName name="_xlnm.Print_Titles" localSheetId="23">'8621-1291'!$A:$C,'8621-1291'!$1:$4</definedName>
    <definedName name="_xlnm.Print_Titles" localSheetId="24">'8621-1296'!$A:$C,'8621-1296'!$1:$5</definedName>
    <definedName name="_xlnm.Print_Titles" localSheetId="25">'8621-block'!$A:$A,'8621-block'!$1:$3</definedName>
    <definedName name="_xlnm.Print_Titles" localSheetId="1">'Client List'!$1:$1</definedName>
    <definedName name="_xlnm.Print_Titles" localSheetId="9">'Stock-4p'!$A:$A,'Stock-4p'!$2:$3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55" l="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4" i="55" s="1"/>
  <c r="A85" i="55" s="1"/>
  <c r="A86" i="55" s="1"/>
  <c r="A87" i="55" s="1"/>
  <c r="A88" i="55" s="1"/>
  <c r="A89" i="55" s="1"/>
  <c r="A90" i="55" s="1"/>
  <c r="A91" i="55" s="1"/>
  <c r="A92" i="55" s="1"/>
  <c r="A93" i="55" s="1"/>
  <c r="A94" i="55" s="1"/>
  <c r="A95" i="55" s="1"/>
  <c r="A96" i="55" s="1"/>
  <c r="A97" i="55" s="1"/>
  <c r="A98" i="55" s="1"/>
  <c r="A99" i="55" s="1"/>
  <c r="A100" i="55" s="1"/>
  <c r="A101" i="55" s="1"/>
  <c r="A102" i="55" s="1"/>
  <c r="A103" i="55" s="1"/>
  <c r="A104" i="55" s="1"/>
  <c r="A105" i="55" s="1"/>
  <c r="A106" i="55" s="1"/>
  <c r="A107" i="55" s="1"/>
  <c r="A108" i="55" s="1"/>
  <c r="A109" i="55" s="1"/>
  <c r="A110" i="55" s="1"/>
  <c r="A111" i="55" s="1"/>
  <c r="A112" i="55" s="1"/>
  <c r="A113" i="55" s="1"/>
  <c r="A114" i="55" s="1"/>
  <c r="A115" i="55" s="1"/>
  <c r="A116" i="55" s="1"/>
  <c r="A117" i="55" s="1"/>
  <c r="A118" i="55" s="1"/>
  <c r="A119" i="55" s="1"/>
  <c r="A120" i="55" s="1"/>
  <c r="A121" i="55" s="1"/>
  <c r="A122" i="55" s="1"/>
  <c r="A123" i="55" s="1"/>
  <c r="A124" i="55" s="1"/>
  <c r="A125" i="55" s="1"/>
  <c r="A126" i="55" s="1"/>
  <c r="A127" i="55" s="1"/>
  <c r="A128" i="55" s="1"/>
  <c r="A129" i="55" s="1"/>
  <c r="A130" i="55" s="1"/>
  <c r="A131" i="55" s="1"/>
  <c r="A132" i="55" s="1"/>
  <c r="A133" i="55" s="1"/>
  <c r="A134" i="55" s="1"/>
  <c r="A135" i="55" s="1"/>
  <c r="A136" i="55" s="1"/>
  <c r="A137" i="55" s="1"/>
  <c r="A138" i="55" s="1"/>
  <c r="A139" i="55" s="1"/>
  <c r="A140" i="55" s="1"/>
  <c r="A141" i="55" s="1"/>
  <c r="A142" i="55" s="1"/>
  <c r="A143" i="55" s="1"/>
  <c r="A144" i="55" s="1"/>
  <c r="A145" i="55" s="1"/>
  <c r="A146" i="55" s="1"/>
  <c r="A147" i="55" s="1"/>
  <c r="A148" i="55" s="1"/>
  <c r="A149" i="55" s="1"/>
  <c r="A150" i="55" s="1"/>
  <c r="A151" i="55" s="1"/>
  <c r="A152" i="55" s="1"/>
  <c r="A153" i="55" s="1"/>
  <c r="A154" i="55" s="1"/>
  <c r="A155" i="55" s="1"/>
  <c r="A156" i="55" s="1"/>
  <c r="A157" i="55" s="1"/>
  <c r="A158" i="55" s="1"/>
  <c r="A159" i="55" s="1"/>
  <c r="A160" i="55" s="1"/>
  <c r="A161" i="55" s="1"/>
  <c r="A162" i="55" s="1"/>
  <c r="A163" i="55" s="1"/>
  <c r="A164" i="55" s="1"/>
  <c r="A165" i="55" s="1"/>
  <c r="A166" i="55" s="1"/>
  <c r="A167" i="55" s="1"/>
  <c r="A168" i="55" s="1"/>
  <c r="A169" i="55" s="1"/>
  <c r="A170" i="55" s="1"/>
  <c r="A171" i="55" s="1"/>
  <c r="A172" i="55" s="1"/>
  <c r="A173" i="55" s="1"/>
  <c r="A174" i="55" s="1"/>
  <c r="A175" i="55" s="1"/>
  <c r="A176" i="55" s="1"/>
  <c r="A177" i="55" s="1"/>
  <c r="A178" i="55" s="1"/>
  <c r="A179" i="55" s="1"/>
  <c r="A180" i="55" s="1"/>
  <c r="A181" i="55" s="1"/>
  <c r="A182" i="55" s="1"/>
  <c r="A183" i="55" s="1"/>
  <c r="A184" i="55" s="1"/>
  <c r="A185" i="55" s="1"/>
  <c r="A186" i="55" s="1"/>
  <c r="A187" i="55" s="1"/>
  <c r="A188" i="55" s="1"/>
  <c r="A189" i="55" s="1"/>
  <c r="A190" i="55" s="1"/>
  <c r="A191" i="55" s="1"/>
  <c r="A192" i="55" s="1"/>
  <c r="A193" i="55" s="1"/>
  <c r="A194" i="55" s="1"/>
  <c r="A195" i="55" s="1"/>
  <c r="A196" i="55" s="1"/>
  <c r="A197" i="55" s="1"/>
  <c r="A198" i="55" s="1"/>
  <c r="A199" i="55" s="1"/>
  <c r="A200" i="55" s="1"/>
  <c r="A201" i="55" s="1"/>
  <c r="A202" i="55" s="1"/>
  <c r="A203" i="55" s="1"/>
  <c r="A204" i="55" s="1"/>
  <c r="A205" i="55" s="1"/>
  <c r="A206" i="55" s="1"/>
  <c r="A207" i="55" s="1"/>
  <c r="A208" i="55" s="1"/>
  <c r="A209" i="55" s="1"/>
  <c r="A210" i="55" s="1"/>
  <c r="A211" i="55" s="1"/>
  <c r="A212" i="55" s="1"/>
  <c r="A213" i="55" s="1"/>
  <c r="A214" i="55" s="1"/>
  <c r="A215" i="55" s="1"/>
  <c r="A216" i="55" s="1"/>
  <c r="A217" i="55" s="1"/>
  <c r="A218" i="55" s="1"/>
  <c r="A219" i="55" s="1"/>
  <c r="A220" i="55" s="1"/>
  <c r="A221" i="55" s="1"/>
  <c r="A222" i="55" s="1"/>
  <c r="A223" i="55" s="1"/>
  <c r="A224" i="55" s="1"/>
  <c r="A225" i="55" s="1"/>
  <c r="A226" i="55" s="1"/>
  <c r="A227" i="55" s="1"/>
  <c r="A228" i="55" s="1"/>
  <c r="A229" i="55" s="1"/>
  <c r="A230" i="55" s="1"/>
  <c r="A231" i="55" s="1"/>
  <c r="A232" i="55" s="1"/>
  <c r="A233" i="55" s="1"/>
  <c r="A234" i="55" s="1"/>
  <c r="A235" i="55" s="1"/>
  <c r="A236" i="55" s="1"/>
  <c r="A237" i="55" s="1"/>
  <c r="A238" i="55" s="1"/>
  <c r="A239" i="55" s="1"/>
  <c r="A240" i="55" s="1"/>
  <c r="A241" i="55" s="1"/>
  <c r="A242" i="55" s="1"/>
  <c r="A243" i="55" s="1"/>
  <c r="A244" i="55" s="1"/>
  <c r="A245" i="55" s="1"/>
  <c r="A246" i="55" s="1"/>
  <c r="A247" i="55" s="1"/>
  <c r="A248" i="55" s="1"/>
  <c r="A249" i="55" s="1"/>
  <c r="A250" i="55" s="1"/>
  <c r="A251" i="55" s="1"/>
  <c r="A252" i="55" s="1"/>
  <c r="A253" i="55" s="1"/>
  <c r="A254" i="55" s="1"/>
  <c r="A255" i="55" s="1"/>
  <c r="A256" i="55" s="1"/>
  <c r="A257" i="55" s="1"/>
  <c r="A258" i="55" s="1"/>
  <c r="A259" i="55" s="1"/>
  <c r="A260" i="55" s="1"/>
  <c r="A261" i="55" s="1"/>
  <c r="A262" i="55" s="1"/>
  <c r="A263" i="55" s="1"/>
  <c r="A264" i="55" s="1"/>
  <c r="A265" i="55" s="1"/>
  <c r="A266" i="55" s="1"/>
  <c r="A267" i="55" s="1"/>
  <c r="A268" i="55" s="1"/>
  <c r="A269" i="55" s="1"/>
  <c r="A270" i="55" s="1"/>
  <c r="A271" i="55" s="1"/>
  <c r="A272" i="55" s="1"/>
  <c r="A273" i="55" s="1"/>
  <c r="A274" i="55" s="1"/>
  <c r="A275" i="55" s="1"/>
  <c r="A276" i="55" s="1"/>
  <c r="A277" i="55" s="1"/>
  <c r="A278" i="55" s="1"/>
  <c r="A279" i="55" s="1"/>
  <c r="A280" i="55" s="1"/>
  <c r="A281" i="55" s="1"/>
  <c r="A282" i="55" s="1"/>
  <c r="A283" i="55" s="1"/>
  <c r="A284" i="55" s="1"/>
  <c r="A285" i="55" s="1"/>
  <c r="A286" i="55" s="1"/>
  <c r="A287" i="55" s="1"/>
  <c r="A288" i="55" s="1"/>
  <c r="A289" i="55" s="1"/>
  <c r="A290" i="55" s="1"/>
  <c r="A291" i="55" s="1"/>
  <c r="A292" i="55" s="1"/>
  <c r="A293" i="55" s="1"/>
  <c r="A294" i="55" s="1"/>
  <c r="A295" i="55" s="1"/>
  <c r="A296" i="55" s="1"/>
  <c r="A297" i="55" s="1"/>
  <c r="A298" i="55" s="1"/>
  <c r="A299" i="55" s="1"/>
  <c r="A300" i="55" s="1"/>
  <c r="A301" i="55" s="1"/>
  <c r="A302" i="55" s="1"/>
  <c r="A303" i="55" s="1"/>
  <c r="A304" i="55" s="1"/>
  <c r="A305" i="55" s="1"/>
  <c r="A306" i="55" s="1"/>
  <c r="A307" i="55" s="1"/>
  <c r="A308" i="55" s="1"/>
  <c r="A309" i="55" s="1"/>
  <c r="A310" i="55" s="1"/>
  <c r="A311" i="55" s="1"/>
  <c r="A312" i="55" s="1"/>
  <c r="A313" i="55" s="1"/>
  <c r="A314" i="55" s="1"/>
  <c r="A315" i="55" s="1"/>
  <c r="A316" i="55" s="1"/>
  <c r="A317" i="55" s="1"/>
  <c r="A318" i="55" s="1"/>
  <c r="A319" i="55" s="1"/>
  <c r="A320" i="55" s="1"/>
  <c r="A321" i="55" s="1"/>
  <c r="A322" i="55" s="1"/>
  <c r="A323" i="55" s="1"/>
  <c r="A324" i="55" s="1"/>
  <c r="A325" i="55" s="1"/>
  <c r="A326" i="55" s="1"/>
  <c r="A327" i="55" s="1"/>
  <c r="A328" i="55" s="1"/>
  <c r="A329" i="55" s="1"/>
  <c r="A330" i="55" s="1"/>
  <c r="A331" i="55" s="1"/>
  <c r="A332" i="55" s="1"/>
  <c r="A333" i="55" s="1"/>
  <c r="A334" i="55" s="1"/>
  <c r="A335" i="55" s="1"/>
  <c r="A336" i="55" s="1"/>
  <c r="A337" i="55" s="1"/>
  <c r="A338" i="55" s="1"/>
  <c r="A339" i="55" s="1"/>
  <c r="A340" i="55" s="1"/>
  <c r="A341" i="55" s="1"/>
  <c r="A342" i="55" s="1"/>
  <c r="A343" i="55" s="1"/>
  <c r="A344" i="55" s="1"/>
  <c r="A345" i="55" s="1"/>
  <c r="A346" i="55" s="1"/>
  <c r="A347" i="55" s="1"/>
  <c r="A348" i="55" s="1"/>
  <c r="A349" i="55" s="1"/>
  <c r="A350" i="55" s="1"/>
  <c r="A351" i="55" s="1"/>
  <c r="A352" i="55" s="1"/>
  <c r="A353" i="55" s="1"/>
  <c r="A354" i="55" s="1"/>
  <c r="A355" i="55" s="1"/>
  <c r="A356" i="55" s="1"/>
  <c r="A357" i="55" s="1"/>
  <c r="A358" i="55" s="1"/>
  <c r="A359" i="55" s="1"/>
  <c r="A360" i="55" s="1"/>
  <c r="A361" i="55" s="1"/>
  <c r="A362" i="55" s="1"/>
  <c r="A363" i="55" s="1"/>
  <c r="A364" i="55" s="1"/>
  <c r="A365" i="55" s="1"/>
  <c r="A366" i="55" s="1"/>
  <c r="A367" i="55" s="1"/>
  <c r="A368" i="55" s="1"/>
  <c r="A369" i="55" s="1"/>
  <c r="A370" i="55" s="1"/>
  <c r="F4" i="55"/>
  <c r="G4" i="55" s="1"/>
  <c r="H4" i="55" s="1"/>
  <c r="I4" i="55" s="1"/>
  <c r="J4" i="55" s="1"/>
  <c r="K4" i="55" s="1"/>
  <c r="L4" i="55" s="1"/>
  <c r="M4" i="55" s="1"/>
  <c r="N4" i="55" s="1"/>
  <c r="O4" i="55" s="1"/>
  <c r="P4" i="55" s="1"/>
  <c r="Q4" i="55" s="1"/>
  <c r="R4" i="55" s="1"/>
  <c r="S4" i="55" s="1"/>
  <c r="T4" i="55" s="1"/>
  <c r="U4" i="55" s="1"/>
  <c r="U3" i="55"/>
  <c r="U2" i="55" s="1"/>
  <c r="T3" i="55"/>
  <c r="S3" i="55"/>
  <c r="S2" i="55" s="1"/>
  <c r="R3" i="55"/>
  <c r="Q3" i="55"/>
  <c r="P3" i="55"/>
  <c r="O3" i="55"/>
  <c r="N3" i="55"/>
  <c r="M3" i="55"/>
  <c r="L3" i="55"/>
  <c r="K3" i="55"/>
  <c r="J3" i="55"/>
  <c r="I3" i="55"/>
  <c r="H3" i="55"/>
  <c r="G3" i="55"/>
  <c r="F3" i="55"/>
  <c r="E3" i="55"/>
  <c r="E2" i="55" s="1"/>
  <c r="D3" i="55"/>
  <c r="D2" i="55" s="1"/>
  <c r="C3" i="55"/>
  <c r="C2" i="55" s="1"/>
  <c r="B3" i="55"/>
  <c r="B2" i="55" s="1"/>
  <c r="T2" i="55"/>
  <c r="R2" i="55"/>
  <c r="Q2" i="55"/>
  <c r="P2" i="55"/>
  <c r="O2" i="55"/>
  <c r="N2" i="55"/>
  <c r="M2" i="55"/>
  <c r="L2" i="55"/>
  <c r="K2" i="55"/>
  <c r="J2" i="55"/>
  <c r="I2" i="55"/>
  <c r="H2" i="55"/>
  <c r="G2" i="55"/>
  <c r="F2" i="55"/>
  <c r="D17" i="52"/>
  <c r="P56" i="50"/>
  <c r="T3" i="27"/>
  <c r="T2" i="27" s="1"/>
  <c r="U3" i="27"/>
  <c r="U2" i="27" s="1"/>
  <c r="T3" i="28"/>
  <c r="T2" i="28" s="1"/>
  <c r="U3" i="28"/>
  <c r="U2" i="28" s="1"/>
  <c r="T4" i="28"/>
  <c r="U4" i="28" s="1"/>
  <c r="D8" i="52" l="1"/>
  <c r="P51" i="50"/>
  <c r="O59" i="50"/>
  <c r="S59" i="50"/>
  <c r="S51" i="50"/>
  <c r="O51" i="50"/>
  <c r="P50" i="50"/>
  <c r="S50" i="50"/>
  <c r="O50" i="50"/>
  <c r="O52" i="50" s="1"/>
  <c r="P52" i="50"/>
  <c r="P53" i="50" s="1"/>
  <c r="P60" i="50"/>
  <c r="Q60" i="50" s="1"/>
  <c r="R60" i="50" s="1"/>
  <c r="S60" i="50" s="1"/>
  <c r="Q48" i="50"/>
  <c r="R48" i="50" s="1"/>
  <c r="K64" i="50"/>
  <c r="K63" i="50"/>
  <c r="K62" i="50"/>
  <c r="K61" i="50"/>
  <c r="K60" i="50"/>
  <c r="K59" i="50"/>
  <c r="G3" i="30"/>
  <c r="F3" i="30"/>
  <c r="E17" i="52"/>
  <c r="C17" i="52"/>
  <c r="C8" i="52"/>
  <c r="J29" i="52" s="1"/>
  <c r="K82" i="51"/>
  <c r="K76" i="51"/>
  <c r="C76" i="51"/>
  <c r="F70" i="51"/>
  <c r="G70" i="51" s="1"/>
  <c r="C53" i="51"/>
  <c r="C54" i="51" s="1"/>
  <c r="C55" i="51" s="1"/>
  <c r="C56" i="51" s="1"/>
  <c r="C57" i="51" s="1"/>
  <c r="C52" i="51"/>
  <c r="C58" i="51" s="1"/>
  <c r="F50" i="51"/>
  <c r="E50" i="51"/>
  <c r="F49" i="51"/>
  <c r="E49" i="51"/>
  <c r="E48" i="51"/>
  <c r="A41" i="51"/>
  <c r="A42" i="51" s="1"/>
  <c r="E39" i="51"/>
  <c r="E38" i="51"/>
  <c r="E37" i="51"/>
  <c r="E36" i="51"/>
  <c r="F35" i="51"/>
  <c r="E35" i="51"/>
  <c r="E34" i="51"/>
  <c r="E33" i="51"/>
  <c r="E32" i="51"/>
  <c r="E31" i="51"/>
  <c r="E30" i="51"/>
  <c r="E26" i="51"/>
  <c r="E25" i="51"/>
  <c r="E24" i="51"/>
  <c r="E23" i="51"/>
  <c r="E22" i="51"/>
  <c r="E21" i="51"/>
  <c r="E20" i="51"/>
  <c r="F19" i="51"/>
  <c r="E19" i="51"/>
  <c r="E18" i="51"/>
  <c r="E17" i="51"/>
  <c r="E16" i="51"/>
  <c r="E15" i="51"/>
  <c r="E14" i="51"/>
  <c r="E13" i="51"/>
  <c r="E12" i="51"/>
  <c r="E11" i="51"/>
  <c r="E10" i="51"/>
  <c r="E9" i="51"/>
  <c r="K7" i="51"/>
  <c r="K5" i="51"/>
  <c r="K4" i="51"/>
  <c r="J3" i="51"/>
  <c r="J32" i="51" s="1"/>
  <c r="I3" i="51"/>
  <c r="I39" i="51" s="1"/>
  <c r="H3" i="51"/>
  <c r="H30" i="51" s="1"/>
  <c r="G3" i="51"/>
  <c r="G37" i="51" s="1"/>
  <c r="F2" i="51"/>
  <c r="F28" i="51" s="1"/>
  <c r="K8" i="50"/>
  <c r="C47" i="50"/>
  <c r="C53" i="50" s="1"/>
  <c r="F11" i="50"/>
  <c r="G11" i="50"/>
  <c r="H11" i="50"/>
  <c r="I11" i="50"/>
  <c r="J11" i="50"/>
  <c r="E11" i="50"/>
  <c r="H14" i="50"/>
  <c r="I14" i="50"/>
  <c r="J14" i="50"/>
  <c r="F13" i="50"/>
  <c r="G13" i="50"/>
  <c r="H13" i="50"/>
  <c r="I13" i="50"/>
  <c r="J13" i="50"/>
  <c r="E13" i="50"/>
  <c r="F12" i="50"/>
  <c r="G12" i="50"/>
  <c r="H12" i="50"/>
  <c r="I12" i="50"/>
  <c r="J12" i="50"/>
  <c r="E12" i="50"/>
  <c r="J5" i="50"/>
  <c r="I5" i="50"/>
  <c r="H5" i="50"/>
  <c r="J10" i="50"/>
  <c r="I10" i="50"/>
  <c r="H10" i="50"/>
  <c r="K9" i="50"/>
  <c r="E24" i="50"/>
  <c r="F24" i="50"/>
  <c r="G24" i="50"/>
  <c r="H24" i="50"/>
  <c r="I24" i="50"/>
  <c r="E25" i="50"/>
  <c r="F25" i="50"/>
  <c r="G25" i="50"/>
  <c r="H25" i="50"/>
  <c r="I25" i="50"/>
  <c r="E26" i="50"/>
  <c r="F26" i="50"/>
  <c r="G26" i="50"/>
  <c r="H26" i="50"/>
  <c r="I26" i="50"/>
  <c r="E17" i="50"/>
  <c r="F17" i="50"/>
  <c r="G17" i="50"/>
  <c r="H17" i="50"/>
  <c r="I17" i="50"/>
  <c r="E18" i="50"/>
  <c r="F18" i="50"/>
  <c r="G18" i="50"/>
  <c r="H18" i="50"/>
  <c r="I18" i="50"/>
  <c r="E19" i="50"/>
  <c r="F19" i="50"/>
  <c r="G19" i="50"/>
  <c r="H19" i="50"/>
  <c r="I19" i="50"/>
  <c r="E20" i="50"/>
  <c r="F20" i="50"/>
  <c r="G20" i="50"/>
  <c r="H20" i="50"/>
  <c r="I20" i="50"/>
  <c r="E21" i="50"/>
  <c r="F21" i="50"/>
  <c r="G21" i="50"/>
  <c r="H21" i="50"/>
  <c r="I21" i="50"/>
  <c r="E22" i="50"/>
  <c r="F22" i="50"/>
  <c r="G22" i="50"/>
  <c r="H22" i="50"/>
  <c r="I22" i="50"/>
  <c r="E23" i="50"/>
  <c r="F23" i="50"/>
  <c r="G23" i="50"/>
  <c r="H23" i="50"/>
  <c r="I23" i="50"/>
  <c r="E27" i="50"/>
  <c r="F27" i="50"/>
  <c r="G27" i="50"/>
  <c r="H27" i="50"/>
  <c r="I27" i="50"/>
  <c r="E28" i="50"/>
  <c r="F28" i="50"/>
  <c r="G28" i="50"/>
  <c r="H28" i="50"/>
  <c r="I28" i="50"/>
  <c r="E29" i="50"/>
  <c r="F29" i="50"/>
  <c r="G29" i="50"/>
  <c r="H29" i="50"/>
  <c r="I29" i="50"/>
  <c r="E30" i="50"/>
  <c r="F30" i="50"/>
  <c r="G30" i="50"/>
  <c r="H30" i="50"/>
  <c r="I30" i="50"/>
  <c r="E31" i="50"/>
  <c r="F31" i="50"/>
  <c r="G31" i="50"/>
  <c r="H31" i="50"/>
  <c r="I31" i="50"/>
  <c r="E32" i="50"/>
  <c r="F32" i="50"/>
  <c r="G32" i="50"/>
  <c r="H32" i="50"/>
  <c r="I32" i="50"/>
  <c r="E33" i="50"/>
  <c r="F33" i="50"/>
  <c r="G33" i="50"/>
  <c r="H33" i="50"/>
  <c r="I33" i="50"/>
  <c r="E34" i="50"/>
  <c r="F34" i="50"/>
  <c r="G34" i="50"/>
  <c r="H34" i="50"/>
  <c r="I34" i="50"/>
  <c r="E35" i="50"/>
  <c r="F35" i="50"/>
  <c r="G35" i="50"/>
  <c r="H35" i="50"/>
  <c r="I35" i="50"/>
  <c r="E36" i="50"/>
  <c r="F36" i="50"/>
  <c r="G36" i="50"/>
  <c r="H36" i="50"/>
  <c r="I36" i="50"/>
  <c r="E37" i="50"/>
  <c r="F37" i="50"/>
  <c r="G37" i="50"/>
  <c r="H37" i="50"/>
  <c r="I37" i="50"/>
  <c r="E38" i="50"/>
  <c r="F38" i="50"/>
  <c r="G38" i="50"/>
  <c r="H38" i="50"/>
  <c r="I38" i="50"/>
  <c r="E39" i="50"/>
  <c r="F39" i="50"/>
  <c r="G39" i="50"/>
  <c r="H39" i="50"/>
  <c r="I39" i="50"/>
  <c r="E40" i="50"/>
  <c r="F40" i="50"/>
  <c r="G40" i="50"/>
  <c r="H40" i="50"/>
  <c r="I40" i="50"/>
  <c r="E41" i="50"/>
  <c r="F41" i="50"/>
  <c r="G41" i="50"/>
  <c r="H41" i="50"/>
  <c r="I41" i="50"/>
  <c r="E42" i="50"/>
  <c r="F42" i="50"/>
  <c r="G42" i="50"/>
  <c r="H42" i="50"/>
  <c r="I42" i="50"/>
  <c r="E43" i="50"/>
  <c r="F43" i="50"/>
  <c r="G43" i="50"/>
  <c r="H43" i="50"/>
  <c r="I43" i="50"/>
  <c r="E44" i="50"/>
  <c r="F44" i="50"/>
  <c r="G44" i="50"/>
  <c r="H44" i="50"/>
  <c r="I44" i="50"/>
  <c r="E45" i="50"/>
  <c r="F45" i="50"/>
  <c r="G45" i="50"/>
  <c r="H45" i="50"/>
  <c r="I45" i="50"/>
  <c r="E15" i="50"/>
  <c r="F15" i="50"/>
  <c r="G15" i="50"/>
  <c r="H15" i="50"/>
  <c r="I15" i="50"/>
  <c r="F16" i="50"/>
  <c r="G16" i="50"/>
  <c r="H16" i="50"/>
  <c r="I16" i="50"/>
  <c r="E16" i="50"/>
  <c r="E12" i="30"/>
  <c r="E10" i="50"/>
  <c r="F10" i="50"/>
  <c r="G10" i="50"/>
  <c r="K4" i="50"/>
  <c r="F5" i="50"/>
  <c r="G5" i="50"/>
  <c r="E5" i="50"/>
  <c r="K2" i="50"/>
  <c r="J19" i="50"/>
  <c r="K83" i="50"/>
  <c r="K77" i="50"/>
  <c r="S17" i="44"/>
  <c r="S16" i="44"/>
  <c r="S15" i="44"/>
  <c r="S14" i="44"/>
  <c r="S13" i="44"/>
  <c r="S12" i="44"/>
  <c r="S18" i="44"/>
  <c r="P17" i="44"/>
  <c r="P16" i="44"/>
  <c r="P15" i="44"/>
  <c r="P14" i="44"/>
  <c r="P13" i="44"/>
  <c r="P12" i="44"/>
  <c r="P30" i="44"/>
  <c r="S30" i="44" s="1"/>
  <c r="S3" i="28"/>
  <c r="S2" i="28" s="1"/>
  <c r="E35" i="46"/>
  <c r="I35" i="46"/>
  <c r="E33" i="46"/>
  <c r="I33" i="46"/>
  <c r="D33" i="46"/>
  <c r="C33" i="46"/>
  <c r="D20" i="46"/>
  <c r="E20" i="46" s="1"/>
  <c r="D10" i="46"/>
  <c r="D9" i="46"/>
  <c r="D8" i="46"/>
  <c r="E8" i="46" s="1"/>
  <c r="H33" i="46"/>
  <c r="G33" i="46"/>
  <c r="H10" i="46"/>
  <c r="I10" i="46"/>
  <c r="H11" i="46" s="1"/>
  <c r="I11" i="46" s="1"/>
  <c r="I9" i="46"/>
  <c r="H8" i="46"/>
  <c r="I8" i="46" s="1"/>
  <c r="H9" i="46" s="1"/>
  <c r="G8" i="46"/>
  <c r="C8" i="46"/>
  <c r="G34" i="46"/>
  <c r="I34" i="46"/>
  <c r="H34" i="46"/>
  <c r="I7" i="46"/>
  <c r="H7" i="46"/>
  <c r="O53" i="50" l="1"/>
  <c r="O55" i="50" s="1"/>
  <c r="P55" i="50"/>
  <c r="E8" i="52"/>
  <c r="C59" i="50"/>
  <c r="K13" i="50"/>
  <c r="J39" i="51"/>
  <c r="J30" i="51"/>
  <c r="I30" i="51"/>
  <c r="J37" i="51"/>
  <c r="G14" i="50"/>
  <c r="J12" i="51"/>
  <c r="I19" i="51"/>
  <c r="J14" i="51"/>
  <c r="I21" i="51"/>
  <c r="J21" i="51"/>
  <c r="I14" i="51"/>
  <c r="I15" i="51"/>
  <c r="I16" i="51"/>
  <c r="J23" i="51"/>
  <c r="J9" i="51"/>
  <c r="G35" i="51"/>
  <c r="H21" i="51"/>
  <c r="I17" i="51"/>
  <c r="I24" i="51"/>
  <c r="H35" i="51"/>
  <c r="I35" i="51"/>
  <c r="G12" i="51"/>
  <c r="G28" i="51"/>
  <c r="H12" i="51"/>
  <c r="G19" i="51"/>
  <c r="H28" i="51"/>
  <c r="H37" i="51"/>
  <c r="I12" i="51"/>
  <c r="H19" i="51"/>
  <c r="I28" i="51"/>
  <c r="I37" i="51"/>
  <c r="I42" i="51"/>
  <c r="I89" i="51" s="1"/>
  <c r="H42" i="51"/>
  <c r="H89" i="51" s="1"/>
  <c r="G42" i="51"/>
  <c r="G89" i="51" s="1"/>
  <c r="J42" i="51"/>
  <c r="J89" i="51" s="1"/>
  <c r="F42" i="51"/>
  <c r="F89" i="51" s="1"/>
  <c r="E42" i="51"/>
  <c r="A43" i="51"/>
  <c r="H70" i="51"/>
  <c r="C64" i="51"/>
  <c r="C59" i="51"/>
  <c r="F26" i="51"/>
  <c r="G10" i="51"/>
  <c r="G50" i="51"/>
  <c r="F48" i="51"/>
  <c r="F51" i="51" s="1"/>
  <c r="H50" i="51"/>
  <c r="I10" i="51"/>
  <c r="F15" i="51"/>
  <c r="H17" i="51"/>
  <c r="J19" i="51"/>
  <c r="G24" i="51"/>
  <c r="I26" i="51"/>
  <c r="F31" i="51"/>
  <c r="H33" i="51"/>
  <c r="J35" i="51"/>
  <c r="F41" i="51"/>
  <c r="F88" i="51" s="1"/>
  <c r="G48" i="51"/>
  <c r="I50" i="51"/>
  <c r="E29" i="51"/>
  <c r="G31" i="51"/>
  <c r="I33" i="51"/>
  <c r="F38" i="51"/>
  <c r="G41" i="51"/>
  <c r="G88" i="51" s="1"/>
  <c r="H48" i="51"/>
  <c r="J50" i="51"/>
  <c r="F10" i="51"/>
  <c r="G26" i="51"/>
  <c r="J10" i="51"/>
  <c r="F22" i="51"/>
  <c r="H24" i="51"/>
  <c r="J26" i="51"/>
  <c r="F13" i="51"/>
  <c r="H15" i="51"/>
  <c r="J17" i="51"/>
  <c r="G22" i="51"/>
  <c r="F29" i="51"/>
  <c r="H31" i="51"/>
  <c r="J33" i="51"/>
  <c r="G38" i="51"/>
  <c r="H41" i="51"/>
  <c r="H88" i="51" s="1"/>
  <c r="I48" i="51"/>
  <c r="E51" i="51"/>
  <c r="C82" i="51"/>
  <c r="C88" i="51" s="1"/>
  <c r="H10" i="51"/>
  <c r="F24" i="51"/>
  <c r="E27" i="51"/>
  <c r="E52" i="51" s="1"/>
  <c r="G29" i="51"/>
  <c r="I31" i="51"/>
  <c r="F36" i="51"/>
  <c r="H38" i="51"/>
  <c r="I41" i="51"/>
  <c r="I88" i="51" s="1"/>
  <c r="J48" i="51"/>
  <c r="G33" i="51"/>
  <c r="J24" i="51"/>
  <c r="F11" i="51"/>
  <c r="H13" i="51"/>
  <c r="J15" i="51"/>
  <c r="G20" i="51"/>
  <c r="I22" i="51"/>
  <c r="F27" i="51"/>
  <c r="F52" i="51" s="1"/>
  <c r="H29" i="51"/>
  <c r="J31" i="51"/>
  <c r="G36" i="51"/>
  <c r="I38" i="51"/>
  <c r="J41" i="51"/>
  <c r="J88" i="51" s="1"/>
  <c r="G51" i="51"/>
  <c r="G17" i="51"/>
  <c r="H22" i="51"/>
  <c r="G11" i="51"/>
  <c r="I13" i="51"/>
  <c r="F18" i="51"/>
  <c r="H20" i="51"/>
  <c r="J22" i="51"/>
  <c r="G27" i="51"/>
  <c r="G52" i="51" s="1"/>
  <c r="I29" i="51"/>
  <c r="F34" i="51"/>
  <c r="H36" i="51"/>
  <c r="J38" i="51"/>
  <c r="H51" i="51"/>
  <c r="E41" i="51"/>
  <c r="G15" i="51"/>
  <c r="G13" i="51"/>
  <c r="F9" i="51"/>
  <c r="H11" i="51"/>
  <c r="J13" i="51"/>
  <c r="G18" i="51"/>
  <c r="I20" i="51"/>
  <c r="F25" i="51"/>
  <c r="H27" i="51"/>
  <c r="H52" i="51" s="1"/>
  <c r="J29" i="51"/>
  <c r="G34" i="51"/>
  <c r="I36" i="51"/>
  <c r="I51" i="51"/>
  <c r="G9" i="51"/>
  <c r="I11" i="51"/>
  <c r="F16" i="51"/>
  <c r="H18" i="51"/>
  <c r="J20" i="51"/>
  <c r="G25" i="51"/>
  <c r="I27" i="51"/>
  <c r="I52" i="51" s="1"/>
  <c r="F32" i="51"/>
  <c r="H34" i="51"/>
  <c r="J36" i="51"/>
  <c r="G49" i="51"/>
  <c r="J51" i="51"/>
  <c r="F17" i="51"/>
  <c r="F33" i="51"/>
  <c r="H26" i="51"/>
  <c r="H9" i="51"/>
  <c r="J11" i="51"/>
  <c r="G16" i="51"/>
  <c r="I18" i="51"/>
  <c r="F23" i="51"/>
  <c r="H25" i="51"/>
  <c r="J27" i="51"/>
  <c r="J52" i="51" s="1"/>
  <c r="G32" i="51"/>
  <c r="I34" i="51"/>
  <c r="F39" i="51"/>
  <c r="H49" i="51"/>
  <c r="J28" i="51"/>
  <c r="F20" i="51"/>
  <c r="I9" i="51"/>
  <c r="F14" i="51"/>
  <c r="H16" i="51"/>
  <c r="J18" i="51"/>
  <c r="G23" i="51"/>
  <c r="I25" i="51"/>
  <c r="F30" i="51"/>
  <c r="H32" i="51"/>
  <c r="J34" i="51"/>
  <c r="G39" i="51"/>
  <c r="I49" i="51"/>
  <c r="G14" i="51"/>
  <c r="F21" i="51"/>
  <c r="H23" i="51"/>
  <c r="J25" i="51"/>
  <c r="E28" i="51"/>
  <c r="G30" i="51"/>
  <c r="I32" i="51"/>
  <c r="F37" i="51"/>
  <c r="H39" i="51"/>
  <c r="J49" i="51"/>
  <c r="C77" i="51"/>
  <c r="F12" i="51"/>
  <c r="H14" i="51"/>
  <c r="J16" i="51"/>
  <c r="G21" i="51"/>
  <c r="I23" i="51"/>
  <c r="J65" i="50"/>
  <c r="I65" i="50"/>
  <c r="H65" i="50"/>
  <c r="G65" i="50"/>
  <c r="F65" i="50"/>
  <c r="K12" i="50"/>
  <c r="F14" i="50"/>
  <c r="I47" i="50"/>
  <c r="H47" i="50"/>
  <c r="G47" i="50"/>
  <c r="F47" i="50"/>
  <c r="E47" i="50"/>
  <c r="E65" i="50" s="1"/>
  <c r="E54" i="50" s="1"/>
  <c r="E14" i="50"/>
  <c r="K19" i="50"/>
  <c r="K5" i="50"/>
  <c r="K10" i="50"/>
  <c r="J25" i="50"/>
  <c r="K25" i="50" s="1"/>
  <c r="J24" i="50"/>
  <c r="K24" i="50" s="1"/>
  <c r="J26" i="50"/>
  <c r="K26" i="50" s="1"/>
  <c r="J40" i="50"/>
  <c r="J37" i="50"/>
  <c r="J34" i="50"/>
  <c r="J45" i="50"/>
  <c r="J42" i="50"/>
  <c r="J23" i="50"/>
  <c r="K23" i="50" s="1"/>
  <c r="J20" i="50"/>
  <c r="K20" i="50" s="1"/>
  <c r="J44" i="50"/>
  <c r="J32" i="50"/>
  <c r="J29" i="50"/>
  <c r="J18" i="50"/>
  <c r="K18" i="50" s="1"/>
  <c r="J39" i="50"/>
  <c r="J31" i="50"/>
  <c r="J22" i="50"/>
  <c r="K22" i="50" s="1"/>
  <c r="J36" i="50"/>
  <c r="J28" i="50"/>
  <c r="K28" i="50" s="1"/>
  <c r="J17" i="50"/>
  <c r="K17" i="50" s="1"/>
  <c r="J38" i="50"/>
  <c r="J30" i="50"/>
  <c r="J21" i="50"/>
  <c r="K21" i="50" s="1"/>
  <c r="J41" i="50"/>
  <c r="J33" i="50"/>
  <c r="J43" i="50"/>
  <c r="J35" i="50"/>
  <c r="J27" i="50"/>
  <c r="K27" i="50" s="1"/>
  <c r="J15" i="50"/>
  <c r="J16" i="50"/>
  <c r="J47" i="50" s="1"/>
  <c r="C48" i="50"/>
  <c r="C60" i="50" s="1"/>
  <c r="C65" i="50"/>
  <c r="C54" i="50"/>
  <c r="D21" i="46"/>
  <c r="E21" i="46" s="1"/>
  <c r="H12" i="46"/>
  <c r="I12" i="46"/>
  <c r="C18" i="44"/>
  <c r="C46" i="26"/>
  <c r="D46" i="26"/>
  <c r="E46" i="26"/>
  <c r="F46" i="26"/>
  <c r="G46" i="26"/>
  <c r="H46" i="26"/>
  <c r="I46" i="26"/>
  <c r="J46" i="26"/>
  <c r="K46" i="26"/>
  <c r="V34" i="34"/>
  <c r="P57" i="50" l="1"/>
  <c r="P59" i="50" s="1"/>
  <c r="P61" i="50" s="1"/>
  <c r="O56" i="50"/>
  <c r="O57" i="50" s="1"/>
  <c r="S52" i="50"/>
  <c r="S53" i="50" s="1"/>
  <c r="K29" i="52"/>
  <c r="K9" i="52" s="1"/>
  <c r="K12" i="51"/>
  <c r="K37" i="51"/>
  <c r="K9" i="51"/>
  <c r="K49" i="51"/>
  <c r="K11" i="51"/>
  <c r="K20" i="51"/>
  <c r="K19" i="51"/>
  <c r="K14" i="51"/>
  <c r="K33" i="51"/>
  <c r="K10" i="51"/>
  <c r="K17" i="51"/>
  <c r="K15" i="51"/>
  <c r="K21" i="51"/>
  <c r="K38" i="51"/>
  <c r="K28" i="51"/>
  <c r="K30" i="51"/>
  <c r="K16" i="51"/>
  <c r="K36" i="51"/>
  <c r="K48" i="51"/>
  <c r="K25" i="51"/>
  <c r="G54" i="50"/>
  <c r="K13" i="51"/>
  <c r="K35" i="51"/>
  <c r="K26" i="51"/>
  <c r="K34" i="51"/>
  <c r="K24" i="51"/>
  <c r="K31" i="51"/>
  <c r="K52" i="51"/>
  <c r="J53" i="51"/>
  <c r="I53" i="51"/>
  <c r="H53" i="51"/>
  <c r="C83" i="51"/>
  <c r="C89" i="51" s="1"/>
  <c r="G53" i="51"/>
  <c r="F53" i="51"/>
  <c r="C78" i="51"/>
  <c r="E53" i="51"/>
  <c r="C60" i="51"/>
  <c r="C65" i="51"/>
  <c r="K27" i="51"/>
  <c r="F64" i="51"/>
  <c r="F58" i="51" s="1"/>
  <c r="G64" i="51"/>
  <c r="G58" i="51" s="1"/>
  <c r="E64" i="51"/>
  <c r="C70" i="51"/>
  <c r="J64" i="51"/>
  <c r="J58" i="51" s="1"/>
  <c r="I64" i="51"/>
  <c r="I58" i="51" s="1"/>
  <c r="H64" i="51"/>
  <c r="H58" i="51" s="1"/>
  <c r="K22" i="51"/>
  <c r="K51" i="51"/>
  <c r="A44" i="51"/>
  <c r="J43" i="51"/>
  <c r="J90" i="51" s="1"/>
  <c r="I43" i="51"/>
  <c r="I90" i="51" s="1"/>
  <c r="H43" i="51"/>
  <c r="H90" i="51" s="1"/>
  <c r="G43" i="51"/>
  <c r="G90" i="51" s="1"/>
  <c r="F43" i="51"/>
  <c r="F90" i="51" s="1"/>
  <c r="E43" i="51"/>
  <c r="K18" i="51"/>
  <c r="E89" i="51"/>
  <c r="K89" i="51" s="1"/>
  <c r="K42" i="51"/>
  <c r="K41" i="51"/>
  <c r="E88" i="51"/>
  <c r="K88" i="51" s="1"/>
  <c r="K39" i="51"/>
  <c r="K32" i="51"/>
  <c r="J70" i="51"/>
  <c r="I70" i="51"/>
  <c r="K70" i="51"/>
  <c r="K29" i="51"/>
  <c r="K23" i="51"/>
  <c r="G66" i="50"/>
  <c r="H66" i="50"/>
  <c r="I66" i="50"/>
  <c r="J66" i="50"/>
  <c r="J54" i="50"/>
  <c r="H54" i="50"/>
  <c r="I54" i="50"/>
  <c r="F54" i="50"/>
  <c r="K14" i="50"/>
  <c r="F48" i="50"/>
  <c r="F66" i="50" s="1"/>
  <c r="G48" i="50"/>
  <c r="H48" i="50"/>
  <c r="I48" i="50"/>
  <c r="J48" i="50"/>
  <c r="C49" i="50"/>
  <c r="C61" i="50" s="1"/>
  <c r="E48" i="50"/>
  <c r="K16" i="50"/>
  <c r="K40" i="50"/>
  <c r="K31" i="50"/>
  <c r="K39" i="50"/>
  <c r="K43" i="50"/>
  <c r="K32" i="50"/>
  <c r="K30" i="50"/>
  <c r="K45" i="50"/>
  <c r="K42" i="50"/>
  <c r="K44" i="50"/>
  <c r="K38" i="50"/>
  <c r="K15" i="50"/>
  <c r="K37" i="50"/>
  <c r="K41" i="50"/>
  <c r="C55" i="50"/>
  <c r="C66" i="50"/>
  <c r="C71" i="50"/>
  <c r="C77" i="50" s="1"/>
  <c r="A77" i="50" s="1"/>
  <c r="K34" i="50"/>
  <c r="K33" i="50"/>
  <c r="K35" i="50"/>
  <c r="K36" i="50"/>
  <c r="K29" i="50"/>
  <c r="D22" i="46"/>
  <c r="E22" i="46"/>
  <c r="H13" i="46"/>
  <c r="I13" i="46" s="1"/>
  <c r="J15" i="42"/>
  <c r="J17" i="42" s="1"/>
  <c r="I15" i="42"/>
  <c r="K14" i="42"/>
  <c r="K13" i="42"/>
  <c r="K12" i="42"/>
  <c r="K11" i="42"/>
  <c r="K10" i="42"/>
  <c r="J7" i="42"/>
  <c r="I7" i="42"/>
  <c r="K17" i="42" s="1"/>
  <c r="K6" i="42"/>
  <c r="K5" i="42"/>
  <c r="K4" i="42"/>
  <c r="K3" i="42"/>
  <c r="K2" i="42"/>
  <c r="K7" i="42" s="1"/>
  <c r="D15" i="42"/>
  <c r="D17" i="42" s="1"/>
  <c r="C15" i="42"/>
  <c r="E14" i="42"/>
  <c r="E13" i="42"/>
  <c r="E12" i="42"/>
  <c r="E11" i="42"/>
  <c r="E10" i="42"/>
  <c r="C7" i="42"/>
  <c r="E17" i="42" s="1"/>
  <c r="D7" i="42"/>
  <c r="E3" i="42"/>
  <c r="E4" i="42"/>
  <c r="E5" i="42"/>
  <c r="E6" i="42"/>
  <c r="E2" i="42"/>
  <c r="R42" i="16"/>
  <c r="I42" i="16"/>
  <c r="R3" i="27"/>
  <c r="R2" i="27" s="1"/>
  <c r="S3" i="27"/>
  <c r="S2" i="27" s="1"/>
  <c r="I18" i="37"/>
  <c r="J18" i="37"/>
  <c r="D18" i="37"/>
  <c r="F18" i="37"/>
  <c r="G18" i="37"/>
  <c r="C18" i="37"/>
  <c r="O12" i="36"/>
  <c r="O13" i="36" s="1"/>
  <c r="O14" i="36" s="1"/>
  <c r="O15" i="36" s="1"/>
  <c r="O16" i="36" s="1"/>
  <c r="O17" i="36" s="1"/>
  <c r="O18" i="36" s="1"/>
  <c r="O19" i="36" s="1"/>
  <c r="O20" i="36" s="1"/>
  <c r="O21" i="36" s="1"/>
  <c r="O22" i="36" s="1"/>
  <c r="O23" i="36" s="1"/>
  <c r="O24" i="36" s="1"/>
  <c r="O25" i="36" s="1"/>
  <c r="O26" i="36" s="1"/>
  <c r="O27" i="36" s="1"/>
  <c r="O28" i="36" s="1"/>
  <c r="O29" i="36" s="1"/>
  <c r="O30" i="36" s="1"/>
  <c r="O31" i="36" s="1"/>
  <c r="O32" i="36" s="1"/>
  <c r="O33" i="36" s="1"/>
  <c r="O34" i="36" s="1"/>
  <c r="O24" i="33"/>
  <c r="O25" i="33"/>
  <c r="O26" i="33"/>
  <c r="O27" i="33"/>
  <c r="O28" i="33"/>
  <c r="O29" i="33"/>
  <c r="O30" i="33"/>
  <c r="O31" i="33"/>
  <c r="O32" i="33"/>
  <c r="O33" i="33"/>
  <c r="O21" i="33"/>
  <c r="O22" i="33"/>
  <c r="O23" i="33"/>
  <c r="O13" i="33"/>
  <c r="O14" i="33"/>
  <c r="O15" i="33"/>
  <c r="O16" i="33"/>
  <c r="O17" i="33"/>
  <c r="O18" i="33"/>
  <c r="O19" i="33"/>
  <c r="O20" i="33"/>
  <c r="O6" i="33"/>
  <c r="O7" i="33"/>
  <c r="O8" i="33"/>
  <c r="O9" i="33"/>
  <c r="O10" i="33"/>
  <c r="O11" i="33"/>
  <c r="O12" i="33"/>
  <c r="O5" i="33"/>
  <c r="O4" i="33"/>
  <c r="N4" i="33"/>
  <c r="N5" i="33" s="1"/>
  <c r="N6" i="33" s="1"/>
  <c r="N7" i="33" s="1"/>
  <c r="N8" i="33" s="1"/>
  <c r="N9" i="33" s="1"/>
  <c r="N10" i="33" s="1"/>
  <c r="N11" i="33" s="1"/>
  <c r="N12" i="33" s="1"/>
  <c r="N13" i="33" s="1"/>
  <c r="N14" i="33" s="1"/>
  <c r="N15" i="33" s="1"/>
  <c r="N16" i="33" s="1"/>
  <c r="N17" i="33" s="1"/>
  <c r="N18" i="33" s="1"/>
  <c r="N19" i="33" s="1"/>
  <c r="N20" i="33" s="1"/>
  <c r="N21" i="33" s="1"/>
  <c r="N22" i="33" s="1"/>
  <c r="N23" i="33" s="1"/>
  <c r="N24" i="33" s="1"/>
  <c r="N25" i="33" s="1"/>
  <c r="N26" i="33" s="1"/>
  <c r="N27" i="33" s="1"/>
  <c r="N28" i="33" s="1"/>
  <c r="N29" i="33" s="1"/>
  <c r="N30" i="33" s="1"/>
  <c r="N31" i="33" s="1"/>
  <c r="N32" i="33" s="1"/>
  <c r="N33" i="33" s="1"/>
  <c r="O5" i="26"/>
  <c r="O6" i="26"/>
  <c r="O7" i="26"/>
  <c r="O8" i="26"/>
  <c r="O10" i="26"/>
  <c r="O11" i="26"/>
  <c r="O12" i="26"/>
  <c r="O13" i="26"/>
  <c r="O14" i="26"/>
  <c r="O15" i="26"/>
  <c r="O16" i="26"/>
  <c r="O17" i="26"/>
  <c r="O18" i="26"/>
  <c r="O19" i="26"/>
  <c r="O20" i="26"/>
  <c r="O21" i="26"/>
  <c r="O22" i="26"/>
  <c r="O23" i="26"/>
  <c r="O24" i="26"/>
  <c r="O25" i="26"/>
  <c r="O26" i="26"/>
  <c r="O27" i="26"/>
  <c r="O28" i="26"/>
  <c r="O29" i="26"/>
  <c r="O30" i="26"/>
  <c r="O31" i="26"/>
  <c r="O32" i="26"/>
  <c r="O33" i="26"/>
  <c r="O34" i="26"/>
  <c r="O35" i="26"/>
  <c r="O36" i="26"/>
  <c r="O37" i="26"/>
  <c r="O38" i="26"/>
  <c r="O39" i="26"/>
  <c r="O40" i="26"/>
  <c r="O41" i="26"/>
  <c r="O42" i="26"/>
  <c r="O43" i="26"/>
  <c r="O44" i="26"/>
  <c r="O45" i="26"/>
  <c r="M4" i="26"/>
  <c r="O4" i="26" s="1"/>
  <c r="P3" i="27"/>
  <c r="P2" i="27" s="1"/>
  <c r="Q3" i="27"/>
  <c r="Q2" i="27" s="1"/>
  <c r="R3" i="28"/>
  <c r="R2" i="28" s="1"/>
  <c r="Q3" i="28"/>
  <c r="Q2" i="28" s="1"/>
  <c r="O34" i="31"/>
  <c r="I34" i="31"/>
  <c r="C34" i="31"/>
  <c r="N25" i="31"/>
  <c r="O25" i="31"/>
  <c r="P25" i="31"/>
  <c r="N26" i="31"/>
  <c r="O26" i="31"/>
  <c r="P26" i="31"/>
  <c r="N27" i="31"/>
  <c r="O27" i="31"/>
  <c r="Q27" i="31" s="1"/>
  <c r="P27" i="31"/>
  <c r="N28" i="31"/>
  <c r="O28" i="31"/>
  <c r="Q28" i="31" s="1"/>
  <c r="P28" i="31"/>
  <c r="N29" i="31"/>
  <c r="O29" i="31"/>
  <c r="Q29" i="31" s="1"/>
  <c r="P29" i="31"/>
  <c r="O24" i="31"/>
  <c r="P24" i="31"/>
  <c r="N24" i="31"/>
  <c r="Q26" i="31"/>
  <c r="Q25" i="31"/>
  <c r="K27" i="31"/>
  <c r="K28" i="31"/>
  <c r="K29" i="31"/>
  <c r="K25" i="31"/>
  <c r="K26" i="31"/>
  <c r="I25" i="31"/>
  <c r="H25" i="31"/>
  <c r="J25" i="31"/>
  <c r="H26" i="31"/>
  <c r="I26" i="31"/>
  <c r="J26" i="31"/>
  <c r="H27" i="31"/>
  <c r="I27" i="31"/>
  <c r="J27" i="31"/>
  <c r="H28" i="31"/>
  <c r="I28" i="31"/>
  <c r="J28" i="31"/>
  <c r="H29" i="31"/>
  <c r="I29" i="31"/>
  <c r="J29" i="31"/>
  <c r="I24" i="31"/>
  <c r="K24" i="31" s="1"/>
  <c r="J24" i="31"/>
  <c r="H24" i="31"/>
  <c r="D24" i="31"/>
  <c r="U12" i="1"/>
  <c r="M37" i="23"/>
  <c r="M24" i="23"/>
  <c r="M25" i="23"/>
  <c r="M26" i="23"/>
  <c r="M27" i="23"/>
  <c r="M28" i="23"/>
  <c r="M29" i="23"/>
  <c r="M30" i="23"/>
  <c r="M31" i="23"/>
  <c r="M32" i="23"/>
  <c r="M33" i="23"/>
  <c r="M34" i="23"/>
  <c r="M35" i="23"/>
  <c r="M36" i="23"/>
  <c r="L23" i="23"/>
  <c r="M22" i="23"/>
  <c r="F22" i="23"/>
  <c r="H23" i="23"/>
  <c r="H24" i="23"/>
  <c r="H25" i="23"/>
  <c r="H26" i="23"/>
  <c r="H27" i="23"/>
  <c r="H28" i="23"/>
  <c r="H29" i="23"/>
  <c r="H30" i="23"/>
  <c r="H31" i="23"/>
  <c r="H32" i="23"/>
  <c r="H33" i="23"/>
  <c r="H34" i="23"/>
  <c r="H35" i="23"/>
  <c r="H36" i="23"/>
  <c r="H22" i="23"/>
  <c r="D27" i="23"/>
  <c r="F27" i="23"/>
  <c r="D28" i="23"/>
  <c r="F28" i="23"/>
  <c r="D23" i="23"/>
  <c r="D24" i="23"/>
  <c r="D25" i="23"/>
  <c r="D26" i="23"/>
  <c r="D29" i="23"/>
  <c r="D30" i="23"/>
  <c r="D31" i="23"/>
  <c r="D32" i="23"/>
  <c r="D33" i="23"/>
  <c r="D34" i="23"/>
  <c r="D35" i="23"/>
  <c r="D36" i="23"/>
  <c r="D22" i="23"/>
  <c r="K22" i="23" s="1"/>
  <c r="I37" i="23"/>
  <c r="G37" i="23"/>
  <c r="E37" i="23"/>
  <c r="C37" i="23"/>
  <c r="F36" i="23"/>
  <c r="F35" i="23"/>
  <c r="F34" i="23"/>
  <c r="F33" i="23"/>
  <c r="F32" i="23"/>
  <c r="F31" i="23"/>
  <c r="F30" i="23"/>
  <c r="F29" i="23"/>
  <c r="F26" i="23"/>
  <c r="F25" i="23"/>
  <c r="F24" i="23"/>
  <c r="F23" i="23"/>
  <c r="L22" i="23"/>
  <c r="E50" i="31"/>
  <c r="E49" i="31"/>
  <c r="E48" i="31"/>
  <c r="E47" i="31"/>
  <c r="E46" i="31"/>
  <c r="E45" i="31"/>
  <c r="Q50" i="31"/>
  <c r="Q49" i="31"/>
  <c r="Q48" i="31"/>
  <c r="Q47" i="31"/>
  <c r="Q46" i="31"/>
  <c r="Q45" i="31"/>
  <c r="K50" i="31"/>
  <c r="K49" i="31"/>
  <c r="K48" i="31"/>
  <c r="K47" i="31"/>
  <c r="K46" i="31"/>
  <c r="K45" i="31"/>
  <c r="P53" i="31"/>
  <c r="J53" i="31"/>
  <c r="N34" i="31"/>
  <c r="O33" i="31"/>
  <c r="O37" i="31"/>
  <c r="O36" i="31"/>
  <c r="I36" i="31"/>
  <c r="O10" i="31"/>
  <c r="I10" i="31"/>
  <c r="H34" i="31"/>
  <c r="I33" i="31"/>
  <c r="Q19" i="31"/>
  <c r="Q18" i="31"/>
  <c r="Q17" i="31"/>
  <c r="Q16" i="31"/>
  <c r="Q15" i="31"/>
  <c r="Q14" i="31"/>
  <c r="Q8" i="31"/>
  <c r="Q7" i="31"/>
  <c r="Q6" i="31"/>
  <c r="Q5" i="31"/>
  <c r="Q4" i="31"/>
  <c r="Q3" i="31"/>
  <c r="K19" i="31"/>
  <c r="K18" i="31"/>
  <c r="K17" i="31"/>
  <c r="K16" i="31"/>
  <c r="K15" i="31"/>
  <c r="K14" i="31"/>
  <c r="K8" i="31"/>
  <c r="K7" i="31"/>
  <c r="K6" i="31"/>
  <c r="K3" i="31"/>
  <c r="E29" i="31"/>
  <c r="E28" i="31"/>
  <c r="E27" i="31"/>
  <c r="E26" i="31"/>
  <c r="E25" i="31"/>
  <c r="E24" i="31"/>
  <c r="E19" i="31"/>
  <c r="E18" i="31"/>
  <c r="E17" i="31"/>
  <c r="E16" i="31"/>
  <c r="E15" i="31"/>
  <c r="E14" i="31"/>
  <c r="E4" i="31"/>
  <c r="E5" i="31"/>
  <c r="E6" i="31"/>
  <c r="E7" i="31"/>
  <c r="E8" i="31"/>
  <c r="E3" i="31"/>
  <c r="F22" i="31"/>
  <c r="L22" i="31" s="1"/>
  <c r="R22" i="31" s="1"/>
  <c r="L12" i="31"/>
  <c r="R12" i="31" s="1"/>
  <c r="C30" i="31"/>
  <c r="P43" i="31"/>
  <c r="J43" i="31"/>
  <c r="D43" i="31"/>
  <c r="I19" i="32"/>
  <c r="G20" i="32"/>
  <c r="G21" i="32"/>
  <c r="G22" i="32"/>
  <c r="G23" i="32"/>
  <c r="G24" i="32"/>
  <c r="G25" i="32"/>
  <c r="G26" i="32"/>
  <c r="G27" i="32"/>
  <c r="G19" i="32"/>
  <c r="I18" i="32"/>
  <c r="I4" i="32"/>
  <c r="G5" i="32"/>
  <c r="G6" i="32"/>
  <c r="G7" i="32"/>
  <c r="G8" i="32"/>
  <c r="G9" i="32"/>
  <c r="G10" i="32"/>
  <c r="G11" i="32"/>
  <c r="G12" i="32"/>
  <c r="G4" i="32"/>
  <c r="I3" i="32"/>
  <c r="Q5" i="32"/>
  <c r="Q6" i="32"/>
  <c r="Q7" i="32"/>
  <c r="Q8" i="32"/>
  <c r="Q9" i="32"/>
  <c r="Q10" i="32"/>
  <c r="Q11" i="32"/>
  <c r="Q12" i="32"/>
  <c r="S4" i="32"/>
  <c r="S3" i="32"/>
  <c r="Q4" i="32"/>
  <c r="Q20" i="32"/>
  <c r="Q21" i="32"/>
  <c r="Q22" i="32"/>
  <c r="Q23" i="32"/>
  <c r="Q24" i="32"/>
  <c r="Q25" i="32"/>
  <c r="Q26" i="32"/>
  <c r="Q27" i="32"/>
  <c r="S19" i="32"/>
  <c r="S18" i="32"/>
  <c r="R19" i="32" s="1"/>
  <c r="Q19" i="32"/>
  <c r="M26" i="32"/>
  <c r="M22" i="32"/>
  <c r="O28" i="32"/>
  <c r="O27" i="32"/>
  <c r="O26" i="32"/>
  <c r="O25" i="32"/>
  <c r="O23" i="32"/>
  <c r="O22" i="32"/>
  <c r="O21" i="32"/>
  <c r="O20" i="32"/>
  <c r="O19" i="32"/>
  <c r="O18" i="32"/>
  <c r="R4" i="32"/>
  <c r="P5" i="32"/>
  <c r="P6" i="32" s="1"/>
  <c r="P7" i="32" s="1"/>
  <c r="P8" i="32" s="1"/>
  <c r="P9" i="32" s="1"/>
  <c r="P10" i="32" s="1"/>
  <c r="P11" i="32" s="1"/>
  <c r="P12" i="32" s="1"/>
  <c r="P13" i="32" s="1"/>
  <c r="P4" i="32"/>
  <c r="O3" i="32"/>
  <c r="M9" i="32"/>
  <c r="M3" i="32"/>
  <c r="O4" i="32"/>
  <c r="L18" i="32"/>
  <c r="L19" i="32" s="1"/>
  <c r="L20" i="32" s="1"/>
  <c r="L21" i="32" s="1"/>
  <c r="L22" i="32" s="1"/>
  <c r="L23" i="32" s="1"/>
  <c r="L24" i="32" s="1"/>
  <c r="L25" i="32" s="1"/>
  <c r="L26" i="32" s="1"/>
  <c r="L27" i="32" s="1"/>
  <c r="L28" i="32" s="1"/>
  <c r="L4" i="32"/>
  <c r="L5" i="32" s="1"/>
  <c r="L6" i="32" s="1"/>
  <c r="L7" i="32" s="1"/>
  <c r="L8" i="32" s="1"/>
  <c r="L9" i="32" s="1"/>
  <c r="L10" i="32" s="1"/>
  <c r="L11" i="32" s="1"/>
  <c r="L12" i="32" s="1"/>
  <c r="L13" i="32" s="1"/>
  <c r="B18" i="32"/>
  <c r="B19" i="32" s="1"/>
  <c r="B20" i="32" s="1"/>
  <c r="B21" i="32" s="1"/>
  <c r="B22" i="32" s="1"/>
  <c r="B23" i="32" s="1"/>
  <c r="B24" i="32" s="1"/>
  <c r="B25" i="32" s="1"/>
  <c r="B26" i="32" s="1"/>
  <c r="B27" i="32" s="1"/>
  <c r="B28" i="32" s="1"/>
  <c r="C29" i="32"/>
  <c r="E28" i="32"/>
  <c r="E27" i="32"/>
  <c r="E26" i="32"/>
  <c r="E25" i="32"/>
  <c r="E24" i="32"/>
  <c r="E23" i="32"/>
  <c r="E22" i="32"/>
  <c r="E21" i="32"/>
  <c r="E20" i="32"/>
  <c r="F19" i="32"/>
  <c r="F20" i="32" s="1"/>
  <c r="E19" i="32"/>
  <c r="E18" i="32"/>
  <c r="C14" i="32"/>
  <c r="F4" i="32"/>
  <c r="F5" i="32" s="1"/>
  <c r="F6" i="32" s="1"/>
  <c r="F7" i="32" s="1"/>
  <c r="F8" i="32" s="1"/>
  <c r="F9" i="32" s="1"/>
  <c r="F10" i="32" s="1"/>
  <c r="F11" i="32" s="1"/>
  <c r="F12" i="32" s="1"/>
  <c r="F13" i="32" s="1"/>
  <c r="E4" i="32"/>
  <c r="E5" i="32"/>
  <c r="E6" i="32"/>
  <c r="E7" i="32"/>
  <c r="E8" i="32"/>
  <c r="E9" i="32"/>
  <c r="E10" i="32"/>
  <c r="E11" i="32"/>
  <c r="E12" i="32"/>
  <c r="E13" i="32"/>
  <c r="E3" i="32"/>
  <c r="B4" i="32"/>
  <c r="B5" i="32" s="1"/>
  <c r="B6" i="32" s="1"/>
  <c r="B7" i="32" s="1"/>
  <c r="B8" i="32" s="1"/>
  <c r="B9" i="32" s="1"/>
  <c r="B10" i="32" s="1"/>
  <c r="B11" i="32" s="1"/>
  <c r="B12" i="32" s="1"/>
  <c r="B13" i="32" s="1"/>
  <c r="Q49" i="50" l="1"/>
  <c r="S55" i="50"/>
  <c r="S56" i="50" s="1"/>
  <c r="S57" i="50"/>
  <c r="E58" i="51"/>
  <c r="K58" i="51" s="1"/>
  <c r="K64" i="51"/>
  <c r="K43" i="51"/>
  <c r="E90" i="51"/>
  <c r="K90" i="51" s="1"/>
  <c r="J65" i="51"/>
  <c r="I65" i="51"/>
  <c r="H65" i="51"/>
  <c r="G65" i="51"/>
  <c r="G71" i="51" s="1"/>
  <c r="F65" i="51"/>
  <c r="F71" i="51" s="1"/>
  <c r="E65" i="51"/>
  <c r="E71" i="51" s="1"/>
  <c r="C71" i="51"/>
  <c r="C66" i="51"/>
  <c r="C61" i="51"/>
  <c r="K53" i="51"/>
  <c r="F54" i="51"/>
  <c r="C79" i="51"/>
  <c r="E54" i="51"/>
  <c r="G54" i="51"/>
  <c r="C84" i="51"/>
  <c r="C90" i="51" s="1"/>
  <c r="J54" i="51"/>
  <c r="I54" i="51"/>
  <c r="H54" i="51"/>
  <c r="I44" i="51"/>
  <c r="I91" i="51" s="1"/>
  <c r="H44" i="51"/>
  <c r="H91" i="51" s="1"/>
  <c r="G44" i="51"/>
  <c r="G91" i="51" s="1"/>
  <c r="F44" i="51"/>
  <c r="F91" i="51" s="1"/>
  <c r="E44" i="51"/>
  <c r="J44" i="51"/>
  <c r="J91" i="51" s="1"/>
  <c r="A45" i="51"/>
  <c r="E66" i="50"/>
  <c r="J67" i="50"/>
  <c r="H67" i="50"/>
  <c r="I67" i="50"/>
  <c r="C50" i="50"/>
  <c r="C62" i="50" s="1"/>
  <c r="C83" i="50"/>
  <c r="C78" i="50"/>
  <c r="A78" i="50" s="1"/>
  <c r="E49" i="50"/>
  <c r="I49" i="50"/>
  <c r="H49" i="50"/>
  <c r="F49" i="50"/>
  <c r="G49" i="50"/>
  <c r="G67" i="50" s="1"/>
  <c r="J49" i="50"/>
  <c r="K47" i="50"/>
  <c r="K53" i="50"/>
  <c r="K65" i="50"/>
  <c r="C72" i="50"/>
  <c r="C67" i="50"/>
  <c r="C56" i="50"/>
  <c r="K48" i="50"/>
  <c r="K71" i="50"/>
  <c r="D23" i="46"/>
  <c r="E23" i="46" s="1"/>
  <c r="H14" i="46"/>
  <c r="I14" i="46" s="1"/>
  <c r="C17" i="42"/>
  <c r="C18" i="42" s="1"/>
  <c r="K15" i="42"/>
  <c r="K18" i="42"/>
  <c r="I17" i="42" s="1"/>
  <c r="I18" i="42" s="1"/>
  <c r="E7" i="42"/>
  <c r="E18" i="42" s="1"/>
  <c r="E15" i="42"/>
  <c r="Q24" i="31"/>
  <c r="O30" i="31"/>
  <c r="I30" i="31"/>
  <c r="J23" i="23"/>
  <c r="J24" i="23" s="1"/>
  <c r="L24" i="23"/>
  <c r="J25" i="23"/>
  <c r="K24" i="23"/>
  <c r="M23" i="23"/>
  <c r="Q30" i="31"/>
  <c r="K30" i="31"/>
  <c r="E30" i="31"/>
  <c r="P19" i="32"/>
  <c r="R20" i="32"/>
  <c r="S20" i="32" s="1"/>
  <c r="O24" i="32"/>
  <c r="O29" i="32" s="1"/>
  <c r="M14" i="32"/>
  <c r="E14" i="32"/>
  <c r="M29" i="32"/>
  <c r="F21" i="32"/>
  <c r="H4" i="32"/>
  <c r="R5" i="32"/>
  <c r="S5" i="32" s="1"/>
  <c r="H19" i="32"/>
  <c r="E29" i="32"/>
  <c r="G14" i="32"/>
  <c r="Q50" i="50" l="1"/>
  <c r="C62" i="51"/>
  <c r="C67" i="51"/>
  <c r="C72" i="51"/>
  <c r="A46" i="51"/>
  <c r="J45" i="51"/>
  <c r="J92" i="51" s="1"/>
  <c r="I45" i="51"/>
  <c r="I92" i="51" s="1"/>
  <c r="H45" i="51"/>
  <c r="H92" i="51" s="1"/>
  <c r="G45" i="51"/>
  <c r="G92" i="51" s="1"/>
  <c r="F45" i="51"/>
  <c r="F92" i="51" s="1"/>
  <c r="E45" i="51"/>
  <c r="K65" i="51"/>
  <c r="E91" i="51"/>
  <c r="K91" i="51" s="1"/>
  <c r="K44" i="51"/>
  <c r="G83" i="51"/>
  <c r="G77" i="51"/>
  <c r="G59" i="51" s="1"/>
  <c r="G66" i="51" s="1"/>
  <c r="E77" i="51"/>
  <c r="E83" i="51"/>
  <c r="F83" i="51"/>
  <c r="F77" i="51"/>
  <c r="F59" i="51" s="1"/>
  <c r="F66" i="51" s="1"/>
  <c r="K54" i="51"/>
  <c r="J71" i="51"/>
  <c r="I71" i="51"/>
  <c r="H71" i="51"/>
  <c r="J55" i="51"/>
  <c r="I55" i="51"/>
  <c r="H55" i="51"/>
  <c r="C85" i="51"/>
  <c r="C91" i="51" s="1"/>
  <c r="G55" i="51"/>
  <c r="F55" i="51"/>
  <c r="C80" i="51"/>
  <c r="E55" i="51"/>
  <c r="H68" i="50"/>
  <c r="I68" i="50"/>
  <c r="J68" i="50"/>
  <c r="C51" i="50"/>
  <c r="C63" i="50" s="1"/>
  <c r="F72" i="50"/>
  <c r="E72" i="50"/>
  <c r="G72" i="50" s="1"/>
  <c r="E50" i="50"/>
  <c r="F50" i="50"/>
  <c r="J50" i="50"/>
  <c r="I50" i="50"/>
  <c r="H50" i="50"/>
  <c r="G50" i="50"/>
  <c r="C84" i="50"/>
  <c r="C79" i="50"/>
  <c r="A79" i="50" s="1"/>
  <c r="C73" i="50"/>
  <c r="K49" i="50"/>
  <c r="C57" i="50"/>
  <c r="C68" i="50"/>
  <c r="D24" i="46"/>
  <c r="E24" i="46"/>
  <c r="H15" i="46"/>
  <c r="I15" i="46" s="1"/>
  <c r="K23" i="23"/>
  <c r="J26" i="23"/>
  <c r="J27" i="23" s="1"/>
  <c r="L25" i="23"/>
  <c r="K25" i="23"/>
  <c r="D37" i="23"/>
  <c r="R21" i="32"/>
  <c r="S21" i="32" s="1"/>
  <c r="P20" i="32"/>
  <c r="H5" i="32"/>
  <c r="F22" i="32"/>
  <c r="Q51" i="50" l="1"/>
  <c r="Q52" i="50" s="1"/>
  <c r="Q53" i="50" s="1"/>
  <c r="G72" i="51"/>
  <c r="F72" i="51"/>
  <c r="I46" i="51"/>
  <c r="I93" i="51" s="1"/>
  <c r="H46" i="51"/>
  <c r="H93" i="51" s="1"/>
  <c r="G46" i="51"/>
  <c r="G93" i="51" s="1"/>
  <c r="F46" i="51"/>
  <c r="F93" i="51" s="1"/>
  <c r="E46" i="51"/>
  <c r="J46" i="51"/>
  <c r="J93" i="51" s="1"/>
  <c r="H83" i="51"/>
  <c r="H77" i="51"/>
  <c r="H59" i="51" s="1"/>
  <c r="H66" i="51" s="1"/>
  <c r="K71" i="51"/>
  <c r="J83" i="51"/>
  <c r="J77" i="51"/>
  <c r="J59" i="51" s="1"/>
  <c r="J66" i="51" s="1"/>
  <c r="I83" i="51"/>
  <c r="I77" i="51"/>
  <c r="I59" i="51" s="1"/>
  <c r="I66" i="51" s="1"/>
  <c r="K55" i="51"/>
  <c r="C73" i="51"/>
  <c r="E59" i="51"/>
  <c r="F56" i="51"/>
  <c r="C81" i="51"/>
  <c r="E56" i="51"/>
  <c r="C86" i="51"/>
  <c r="C92" i="51" s="1"/>
  <c r="G56" i="51"/>
  <c r="J56" i="51"/>
  <c r="I56" i="51"/>
  <c r="H56" i="51"/>
  <c r="K45" i="51"/>
  <c r="E92" i="51"/>
  <c r="K92" i="51" s="1"/>
  <c r="C68" i="51"/>
  <c r="C63" i="51"/>
  <c r="C69" i="51" s="1"/>
  <c r="H69" i="50"/>
  <c r="I69" i="50"/>
  <c r="J69" i="50"/>
  <c r="E51" i="50"/>
  <c r="C52" i="50"/>
  <c r="H51" i="50"/>
  <c r="J51" i="50"/>
  <c r="I51" i="50"/>
  <c r="G51" i="50"/>
  <c r="F51" i="50"/>
  <c r="G78" i="50"/>
  <c r="G55" i="50" s="1"/>
  <c r="G84" i="50"/>
  <c r="I72" i="50"/>
  <c r="E78" i="50"/>
  <c r="F78" i="50"/>
  <c r="F55" i="50" s="1"/>
  <c r="F84" i="50"/>
  <c r="H72" i="50"/>
  <c r="A84" i="50"/>
  <c r="E84" i="50"/>
  <c r="K66" i="50"/>
  <c r="C85" i="50"/>
  <c r="A85" i="50" s="1"/>
  <c r="C80" i="50"/>
  <c r="A80" i="50" s="1"/>
  <c r="K50" i="50"/>
  <c r="C74" i="50"/>
  <c r="C69" i="50"/>
  <c r="C58" i="50"/>
  <c r="D25" i="46"/>
  <c r="E25" i="46" s="1"/>
  <c r="H16" i="46"/>
  <c r="I16" i="46" s="1"/>
  <c r="K27" i="23"/>
  <c r="J28" i="23"/>
  <c r="L27" i="23"/>
  <c r="L26" i="23"/>
  <c r="K26" i="23"/>
  <c r="I5" i="32"/>
  <c r="H6" i="32" s="1"/>
  <c r="R22" i="32"/>
  <c r="S22" i="32" s="1"/>
  <c r="P21" i="32"/>
  <c r="F23" i="32"/>
  <c r="H20" i="32"/>
  <c r="I20" i="32" s="1"/>
  <c r="Q55" i="50" l="1"/>
  <c r="Q56" i="50" s="1"/>
  <c r="R49" i="50" s="1"/>
  <c r="R50" i="50" s="1"/>
  <c r="E55" i="50"/>
  <c r="E67" i="50" s="1"/>
  <c r="G52" i="50"/>
  <c r="C64" i="50"/>
  <c r="F67" i="50"/>
  <c r="F73" i="50" s="1"/>
  <c r="F52" i="50"/>
  <c r="J52" i="50"/>
  <c r="I52" i="50"/>
  <c r="H52" i="50"/>
  <c r="E52" i="50"/>
  <c r="K83" i="51"/>
  <c r="K77" i="51"/>
  <c r="C75" i="51"/>
  <c r="H72" i="51"/>
  <c r="C74" i="51"/>
  <c r="K46" i="51"/>
  <c r="E93" i="51"/>
  <c r="K93" i="51" s="1"/>
  <c r="I72" i="51"/>
  <c r="J72" i="51"/>
  <c r="F78" i="51"/>
  <c r="F60" i="51" s="1"/>
  <c r="F67" i="51" s="1"/>
  <c r="F84" i="51"/>
  <c r="K56" i="51"/>
  <c r="J57" i="51"/>
  <c r="I57" i="51"/>
  <c r="H57" i="51"/>
  <c r="C87" i="51"/>
  <c r="C93" i="51" s="1"/>
  <c r="G57" i="51"/>
  <c r="F57" i="51"/>
  <c r="E57" i="51"/>
  <c r="K59" i="51"/>
  <c r="E66" i="51"/>
  <c r="G78" i="51"/>
  <c r="G60" i="51" s="1"/>
  <c r="G67" i="51" s="1"/>
  <c r="G84" i="51"/>
  <c r="J70" i="50"/>
  <c r="H70" i="50"/>
  <c r="I70" i="50"/>
  <c r="H78" i="50"/>
  <c r="H55" i="50" s="1"/>
  <c r="H84" i="50"/>
  <c r="J72" i="50"/>
  <c r="K72" i="50" s="1"/>
  <c r="I78" i="50"/>
  <c r="I55" i="50" s="1"/>
  <c r="I84" i="50"/>
  <c r="C70" i="50"/>
  <c r="C76" i="50" s="1"/>
  <c r="C86" i="50"/>
  <c r="A86" i="50" s="1"/>
  <c r="C81" i="50"/>
  <c r="A81" i="50" s="1"/>
  <c r="K51" i="50"/>
  <c r="C75" i="50"/>
  <c r="D26" i="46"/>
  <c r="E26" i="46"/>
  <c r="H17" i="46"/>
  <c r="I17" i="46"/>
  <c r="K28" i="23"/>
  <c r="L28" i="23"/>
  <c r="I6" i="32"/>
  <c r="H7" i="32" s="1"/>
  <c r="R23" i="32"/>
  <c r="S23" i="32" s="1"/>
  <c r="P22" i="32"/>
  <c r="F24" i="32"/>
  <c r="Q57" i="50" l="1"/>
  <c r="Q59" i="50" s="1"/>
  <c r="R51" i="50"/>
  <c r="R52" i="50" s="1"/>
  <c r="R53" i="50" s="1"/>
  <c r="R55" i="50" s="1"/>
  <c r="R56" i="50" s="1"/>
  <c r="R57" i="50" s="1"/>
  <c r="R59" i="50" s="1"/>
  <c r="E73" i="50"/>
  <c r="G73" i="50" s="1"/>
  <c r="K66" i="51"/>
  <c r="E72" i="51"/>
  <c r="I78" i="51"/>
  <c r="I60" i="51" s="1"/>
  <c r="I84" i="51"/>
  <c r="H78" i="51"/>
  <c r="H60" i="51" s="1"/>
  <c r="H84" i="51"/>
  <c r="K57" i="51"/>
  <c r="F73" i="51"/>
  <c r="G73" i="51"/>
  <c r="J78" i="51"/>
  <c r="J60" i="51" s="1"/>
  <c r="J84" i="51"/>
  <c r="F79" i="50"/>
  <c r="F56" i="50" s="1"/>
  <c r="F85" i="50"/>
  <c r="H73" i="50"/>
  <c r="J78" i="50"/>
  <c r="J55" i="50" s="1"/>
  <c r="J84" i="50"/>
  <c r="K84" i="50" s="1"/>
  <c r="C87" i="50"/>
  <c r="A87" i="50" s="1"/>
  <c r="C82" i="50"/>
  <c r="K54" i="50"/>
  <c r="K52" i="50"/>
  <c r="D27" i="46"/>
  <c r="E27" i="46"/>
  <c r="H18" i="46"/>
  <c r="I18" i="46"/>
  <c r="I7" i="32"/>
  <c r="H8" i="32"/>
  <c r="I8" i="32" s="1"/>
  <c r="H9" i="32" s="1"/>
  <c r="I9" i="32" s="1"/>
  <c r="P23" i="32"/>
  <c r="R24" i="32"/>
  <c r="S24" i="32" s="1"/>
  <c r="F25" i="32"/>
  <c r="F26" i="32"/>
  <c r="H21" i="32"/>
  <c r="I21" i="32" s="1"/>
  <c r="E85" i="50" l="1"/>
  <c r="E79" i="50"/>
  <c r="E56" i="50" s="1"/>
  <c r="E68" i="50" s="1"/>
  <c r="H67" i="51"/>
  <c r="F79" i="51"/>
  <c r="F61" i="51" s="1"/>
  <c r="F85" i="51"/>
  <c r="I67" i="51"/>
  <c r="E78" i="51"/>
  <c r="K72" i="51"/>
  <c r="E84" i="51"/>
  <c r="K84" i="51" s="1"/>
  <c r="J67" i="51"/>
  <c r="G85" i="51"/>
  <c r="G79" i="51"/>
  <c r="G61" i="51" s="1"/>
  <c r="F68" i="50"/>
  <c r="F74" i="50" s="1"/>
  <c r="J73" i="50"/>
  <c r="K78" i="50"/>
  <c r="H85" i="50"/>
  <c r="H79" i="50"/>
  <c r="H56" i="50" s="1"/>
  <c r="I73" i="50"/>
  <c r="G79" i="50"/>
  <c r="G56" i="50" s="1"/>
  <c r="G85" i="50"/>
  <c r="C88" i="50"/>
  <c r="K67" i="50"/>
  <c r="D28" i="46"/>
  <c r="E28" i="46"/>
  <c r="H19" i="46"/>
  <c r="I19" i="46"/>
  <c r="J29" i="23"/>
  <c r="R25" i="32"/>
  <c r="S25" i="32" s="1"/>
  <c r="P24" i="32"/>
  <c r="H22" i="32"/>
  <c r="I22" i="32" s="1"/>
  <c r="F27" i="32"/>
  <c r="H10" i="32"/>
  <c r="I10" i="32" s="1"/>
  <c r="E74" i="50" l="1"/>
  <c r="E86" i="50" s="1"/>
  <c r="G68" i="51"/>
  <c r="K78" i="51"/>
  <c r="E60" i="51"/>
  <c r="J73" i="51"/>
  <c r="I73" i="51"/>
  <c r="F68" i="51"/>
  <c r="H73" i="51"/>
  <c r="G68" i="50"/>
  <c r="H74" i="50"/>
  <c r="F80" i="50"/>
  <c r="F57" i="50" s="1"/>
  <c r="F86" i="50"/>
  <c r="J79" i="50"/>
  <c r="J56" i="50" s="1"/>
  <c r="J85" i="50"/>
  <c r="I85" i="50"/>
  <c r="I79" i="50"/>
  <c r="I56" i="50" s="1"/>
  <c r="A88" i="50"/>
  <c r="K73" i="50"/>
  <c r="D29" i="46"/>
  <c r="E29" i="46"/>
  <c r="H20" i="46"/>
  <c r="I20" i="46"/>
  <c r="L29" i="23"/>
  <c r="J30" i="23"/>
  <c r="K29" i="23"/>
  <c r="R26" i="32"/>
  <c r="S26" i="32" s="1"/>
  <c r="P25" i="32"/>
  <c r="H11" i="32"/>
  <c r="H23" i="32"/>
  <c r="I23" i="32" s="1"/>
  <c r="F28" i="32"/>
  <c r="G29" i="32"/>
  <c r="E80" i="50" l="1"/>
  <c r="E57" i="50" s="1"/>
  <c r="E69" i="50" s="1"/>
  <c r="E75" i="50" s="1"/>
  <c r="G74" i="50"/>
  <c r="G80" i="50" s="1"/>
  <c r="G57" i="50" s="1"/>
  <c r="F74" i="51"/>
  <c r="I85" i="51"/>
  <c r="I79" i="51"/>
  <c r="I61" i="51" s="1"/>
  <c r="J85" i="51"/>
  <c r="J79" i="51"/>
  <c r="J61" i="51" s="1"/>
  <c r="H85" i="51"/>
  <c r="H79" i="51"/>
  <c r="H61" i="51" s="1"/>
  <c r="K60" i="51"/>
  <c r="E67" i="51"/>
  <c r="G74" i="51"/>
  <c r="K85" i="50"/>
  <c r="F69" i="50"/>
  <c r="F75" i="50" s="1"/>
  <c r="I74" i="50"/>
  <c r="J74" i="50"/>
  <c r="H86" i="50"/>
  <c r="H80" i="50"/>
  <c r="H57" i="50" s="1"/>
  <c r="K79" i="50"/>
  <c r="D30" i="46"/>
  <c r="E30" i="46"/>
  <c r="H21" i="46"/>
  <c r="I21" i="46"/>
  <c r="J31" i="23"/>
  <c r="L30" i="23"/>
  <c r="K30" i="23"/>
  <c r="I11" i="32"/>
  <c r="H12" i="32" s="1"/>
  <c r="P26" i="32"/>
  <c r="R27" i="32"/>
  <c r="S27" i="32" s="1"/>
  <c r="H24" i="32"/>
  <c r="I24" i="32" s="1"/>
  <c r="G86" i="50" l="1"/>
  <c r="K67" i="51"/>
  <c r="E73" i="51"/>
  <c r="H68" i="51"/>
  <c r="G80" i="51"/>
  <c r="G62" i="51" s="1"/>
  <c r="G69" i="51" s="1"/>
  <c r="G86" i="51"/>
  <c r="J68" i="51"/>
  <c r="I68" i="51"/>
  <c r="F80" i="51"/>
  <c r="F62" i="51" s="1"/>
  <c r="F69" i="51" s="1"/>
  <c r="F86" i="51"/>
  <c r="G69" i="50"/>
  <c r="G75" i="50" s="1"/>
  <c r="H75" i="50"/>
  <c r="J80" i="50"/>
  <c r="J57" i="50" s="1"/>
  <c r="J86" i="50"/>
  <c r="F87" i="50"/>
  <c r="F81" i="50"/>
  <c r="F58" i="50" s="1"/>
  <c r="F70" i="50" s="1"/>
  <c r="I86" i="50"/>
  <c r="I80" i="50"/>
  <c r="I57" i="50" s="1"/>
  <c r="E87" i="50"/>
  <c r="K55" i="50"/>
  <c r="D31" i="46"/>
  <c r="E31" i="46"/>
  <c r="H22" i="46"/>
  <c r="I22" i="46"/>
  <c r="L31" i="23"/>
  <c r="J32" i="23"/>
  <c r="K31" i="23"/>
  <c r="I12" i="32"/>
  <c r="H13" i="32"/>
  <c r="R28" i="32"/>
  <c r="S28" i="32" s="1"/>
  <c r="P27" i="32"/>
  <c r="H25" i="32"/>
  <c r="I25" i="32" s="1"/>
  <c r="J74" i="51" l="1"/>
  <c r="G75" i="51"/>
  <c r="H74" i="51"/>
  <c r="F75" i="51"/>
  <c r="E79" i="51"/>
  <c r="K73" i="51"/>
  <c r="E85" i="51"/>
  <c r="K85" i="51" s="1"/>
  <c r="I74" i="51"/>
  <c r="I75" i="50"/>
  <c r="J75" i="50"/>
  <c r="H81" i="50"/>
  <c r="H58" i="50" s="1"/>
  <c r="H87" i="50"/>
  <c r="F76" i="50"/>
  <c r="G81" i="50"/>
  <c r="G58" i="50" s="1"/>
  <c r="G70" i="50" s="1"/>
  <c r="G87" i="50"/>
  <c r="K68" i="50"/>
  <c r="D32" i="46"/>
  <c r="E32" i="46"/>
  <c r="H23" i="46"/>
  <c r="I23" i="46"/>
  <c r="J33" i="23"/>
  <c r="L32" i="23"/>
  <c r="K32" i="23"/>
  <c r="I13" i="32"/>
  <c r="I14" i="32" s="1"/>
  <c r="P28" i="32"/>
  <c r="Q29" i="32"/>
  <c r="S29" i="32"/>
  <c r="H26" i="32"/>
  <c r="I26" i="32" s="1"/>
  <c r="I80" i="51" l="1"/>
  <c r="I62" i="51" s="1"/>
  <c r="I69" i="51" s="1"/>
  <c r="I86" i="51"/>
  <c r="F81" i="51"/>
  <c r="F63" i="51" s="1"/>
  <c r="F87" i="51"/>
  <c r="K79" i="51"/>
  <c r="E61" i="51"/>
  <c r="G87" i="51"/>
  <c r="G81" i="51"/>
  <c r="G63" i="51" s="1"/>
  <c r="H80" i="51"/>
  <c r="H62" i="51" s="1"/>
  <c r="H69" i="51" s="1"/>
  <c r="H86" i="51"/>
  <c r="J80" i="51"/>
  <c r="J62" i="51" s="1"/>
  <c r="J69" i="51" s="1"/>
  <c r="J86" i="51"/>
  <c r="F82" i="50"/>
  <c r="H76" i="50"/>
  <c r="F88" i="50"/>
  <c r="J81" i="50"/>
  <c r="J58" i="50" s="1"/>
  <c r="J87" i="50"/>
  <c r="I81" i="50"/>
  <c r="I58" i="50" s="1"/>
  <c r="I87" i="50"/>
  <c r="K74" i="50"/>
  <c r="K86" i="50"/>
  <c r="H24" i="46"/>
  <c r="I24" i="46"/>
  <c r="L33" i="23"/>
  <c r="J34" i="23"/>
  <c r="K33" i="23"/>
  <c r="H27" i="32"/>
  <c r="I27" i="32" s="1"/>
  <c r="K61" i="51" l="1"/>
  <c r="E68" i="51"/>
  <c r="J75" i="51"/>
  <c r="H75" i="51"/>
  <c r="I75" i="51"/>
  <c r="J76" i="50"/>
  <c r="H82" i="50"/>
  <c r="H88" i="50"/>
  <c r="K80" i="50"/>
  <c r="H25" i="46"/>
  <c r="I25" i="46"/>
  <c r="J35" i="23"/>
  <c r="L34" i="23"/>
  <c r="K34" i="23"/>
  <c r="H28" i="32"/>
  <c r="I28" i="32" s="1"/>
  <c r="K68" i="51" l="1"/>
  <c r="E74" i="51"/>
  <c r="H87" i="51"/>
  <c r="H81" i="51"/>
  <c r="H63" i="51" s="1"/>
  <c r="I87" i="51"/>
  <c r="I81" i="51"/>
  <c r="I63" i="51" s="1"/>
  <c r="J87" i="51"/>
  <c r="J81" i="51"/>
  <c r="J63" i="51" s="1"/>
  <c r="J88" i="50"/>
  <c r="J82" i="50"/>
  <c r="K56" i="50"/>
  <c r="H26" i="46"/>
  <c r="I26" i="46"/>
  <c r="L35" i="23"/>
  <c r="J36" i="23"/>
  <c r="K35" i="23"/>
  <c r="I29" i="32"/>
  <c r="E80" i="51" l="1"/>
  <c r="K74" i="51"/>
  <c r="E86" i="51"/>
  <c r="K86" i="51" s="1"/>
  <c r="K69" i="50"/>
  <c r="E81" i="50"/>
  <c r="E58" i="50" s="1"/>
  <c r="E70" i="50" s="1"/>
  <c r="H27" i="46"/>
  <c r="I27" i="46"/>
  <c r="L36" i="23"/>
  <c r="L37" i="23" s="1"/>
  <c r="K36" i="23"/>
  <c r="H43" i="23"/>
  <c r="H44" i="23"/>
  <c r="H45" i="23"/>
  <c r="H46" i="23"/>
  <c r="H47" i="23"/>
  <c r="H48" i="23"/>
  <c r="H42" i="23"/>
  <c r="U6" i="1"/>
  <c r="U7" i="1"/>
  <c r="U8" i="1"/>
  <c r="U9" i="1"/>
  <c r="U10" i="1"/>
  <c r="U11" i="1"/>
  <c r="U5" i="1"/>
  <c r="N4" i="26"/>
  <c r="P3" i="28"/>
  <c r="P2" i="28" s="1"/>
  <c r="B3" i="28"/>
  <c r="B2" i="28" s="1"/>
  <c r="C3" i="28"/>
  <c r="D3" i="28"/>
  <c r="E3" i="28"/>
  <c r="F3" i="28"/>
  <c r="G3" i="28"/>
  <c r="H3" i="28"/>
  <c r="I3" i="28"/>
  <c r="J3" i="28"/>
  <c r="K3" i="28"/>
  <c r="L3" i="28"/>
  <c r="M3" i="28"/>
  <c r="N3" i="28"/>
  <c r="O3" i="28"/>
  <c r="N3" i="27"/>
  <c r="O3" i="27"/>
  <c r="O2" i="27" s="1"/>
  <c r="K80" i="51" l="1"/>
  <c r="E62" i="51"/>
  <c r="E76" i="50"/>
  <c r="K87" i="50"/>
  <c r="K75" i="50"/>
  <c r="H28" i="46"/>
  <c r="I28" i="46" s="1"/>
  <c r="K37" i="23"/>
  <c r="F50" i="30"/>
  <c r="E50" i="30"/>
  <c r="E49" i="30"/>
  <c r="E48" i="30"/>
  <c r="E26" i="30"/>
  <c r="E30" i="30"/>
  <c r="E31" i="30"/>
  <c r="E32" i="30"/>
  <c r="E33" i="30"/>
  <c r="E34" i="30"/>
  <c r="E35" i="30"/>
  <c r="E36" i="30"/>
  <c r="E37" i="30"/>
  <c r="E38" i="30"/>
  <c r="E39" i="30"/>
  <c r="E9" i="30"/>
  <c r="E10" i="30"/>
  <c r="E11" i="30"/>
  <c r="E13" i="30"/>
  <c r="E14" i="30"/>
  <c r="E15" i="30"/>
  <c r="E16" i="30"/>
  <c r="E17" i="30"/>
  <c r="E18" i="30"/>
  <c r="E19" i="30"/>
  <c r="E20" i="30"/>
  <c r="E21" i="30"/>
  <c r="E22" i="30"/>
  <c r="E23" i="30"/>
  <c r="E24" i="30"/>
  <c r="E25" i="30"/>
  <c r="K76" i="30"/>
  <c r="K82" i="30"/>
  <c r="K62" i="51" l="1"/>
  <c r="E69" i="51"/>
  <c r="E88" i="50"/>
  <c r="G76" i="50"/>
  <c r="K81" i="50"/>
  <c r="H29" i="46"/>
  <c r="I29" i="46"/>
  <c r="K4" i="30"/>
  <c r="K5" i="30"/>
  <c r="K7" i="30"/>
  <c r="C52" i="30"/>
  <c r="C58" i="30" s="1"/>
  <c r="C59" i="30" s="1"/>
  <c r="G50" i="30"/>
  <c r="A41" i="30"/>
  <c r="I50" i="30" l="1"/>
  <c r="I28" i="30"/>
  <c r="I23" i="30"/>
  <c r="I29" i="30"/>
  <c r="I24" i="30"/>
  <c r="I30" i="30"/>
  <c r="I25" i="30"/>
  <c r="I31" i="30"/>
  <c r="I26" i="30"/>
  <c r="I32" i="30"/>
  <c r="I33" i="30"/>
  <c r="I27" i="30"/>
  <c r="J50" i="30"/>
  <c r="J33" i="30"/>
  <c r="J28" i="30"/>
  <c r="J23" i="30"/>
  <c r="J29" i="30"/>
  <c r="J24" i="30"/>
  <c r="J30" i="30"/>
  <c r="J27" i="30"/>
  <c r="J25" i="30"/>
  <c r="J31" i="30"/>
  <c r="J26" i="30"/>
  <c r="J32" i="30"/>
  <c r="H50" i="30"/>
  <c r="H23" i="30"/>
  <c r="H29" i="30"/>
  <c r="H24" i="30"/>
  <c r="H30" i="30"/>
  <c r="H33" i="30"/>
  <c r="H25" i="30"/>
  <c r="H31" i="30"/>
  <c r="H26" i="30"/>
  <c r="H32" i="30"/>
  <c r="H27" i="30"/>
  <c r="H28" i="30"/>
  <c r="K69" i="51"/>
  <c r="E75" i="51"/>
  <c r="G82" i="50"/>
  <c r="G88" i="50"/>
  <c r="I76" i="50"/>
  <c r="K57" i="50"/>
  <c r="H30" i="46"/>
  <c r="I30" i="46" s="1"/>
  <c r="F20" i="30"/>
  <c r="F36" i="30"/>
  <c r="F21" i="30"/>
  <c r="F9" i="30"/>
  <c r="F25" i="30"/>
  <c r="E27" i="30"/>
  <c r="F10" i="30"/>
  <c r="F26" i="30"/>
  <c r="E28" i="30"/>
  <c r="F11" i="30"/>
  <c r="F27" i="30"/>
  <c r="E29" i="30"/>
  <c r="F12" i="30"/>
  <c r="F28" i="30"/>
  <c r="F24" i="30"/>
  <c r="F13" i="30"/>
  <c r="F29" i="30"/>
  <c r="F14" i="30"/>
  <c r="F30" i="30"/>
  <c r="F23" i="30"/>
  <c r="F15" i="30"/>
  <c r="F31" i="30"/>
  <c r="F22" i="30"/>
  <c r="F16" i="30"/>
  <c r="F32" i="30"/>
  <c r="F17" i="30"/>
  <c r="F33" i="30"/>
  <c r="F18" i="30"/>
  <c r="F34" i="30"/>
  <c r="F37" i="30"/>
  <c r="F38" i="30"/>
  <c r="F39" i="30"/>
  <c r="F19" i="30"/>
  <c r="F35" i="30"/>
  <c r="I18" i="30"/>
  <c r="I14" i="30"/>
  <c r="I15" i="30"/>
  <c r="I22" i="30"/>
  <c r="I12" i="30"/>
  <c r="I9" i="30"/>
  <c r="I19" i="30"/>
  <c r="I17" i="30"/>
  <c r="I16" i="30"/>
  <c r="I13" i="30"/>
  <c r="I10" i="30"/>
  <c r="I20" i="30"/>
  <c r="I11" i="30"/>
  <c r="I21" i="30"/>
  <c r="G12" i="30"/>
  <c r="G9" i="30"/>
  <c r="G19" i="30"/>
  <c r="G16" i="30"/>
  <c r="G11" i="30"/>
  <c r="G24" i="30"/>
  <c r="G22" i="30"/>
  <c r="G13" i="30"/>
  <c r="G23" i="30"/>
  <c r="G17" i="30"/>
  <c r="G14" i="30"/>
  <c r="G15" i="30"/>
  <c r="G10" i="30"/>
  <c r="G20" i="30"/>
  <c r="G21" i="30"/>
  <c r="G18" i="30"/>
  <c r="J21" i="30"/>
  <c r="J10" i="30"/>
  <c r="J20" i="30"/>
  <c r="J18" i="30"/>
  <c r="J15" i="30"/>
  <c r="J14" i="30"/>
  <c r="J12" i="30"/>
  <c r="J9" i="30"/>
  <c r="J22" i="30"/>
  <c r="J19" i="30"/>
  <c r="J17" i="30"/>
  <c r="J11" i="30"/>
  <c r="J16" i="30"/>
  <c r="J13" i="30"/>
  <c r="H15" i="30"/>
  <c r="H19" i="30"/>
  <c r="H12" i="30"/>
  <c r="H9" i="30"/>
  <c r="H17" i="30"/>
  <c r="H14" i="30"/>
  <c r="H21" i="30"/>
  <c r="H22" i="30"/>
  <c r="H11" i="30"/>
  <c r="H16" i="30"/>
  <c r="H13" i="30"/>
  <c r="H10" i="30"/>
  <c r="H18" i="30"/>
  <c r="H20" i="30"/>
  <c r="J37" i="30"/>
  <c r="J34" i="30"/>
  <c r="J39" i="30"/>
  <c r="J38" i="30"/>
  <c r="J35" i="30"/>
  <c r="J36" i="30"/>
  <c r="I34" i="30"/>
  <c r="I38" i="30"/>
  <c r="I35" i="30"/>
  <c r="I39" i="30"/>
  <c r="I37" i="30"/>
  <c r="I36" i="30"/>
  <c r="H38" i="30"/>
  <c r="H35" i="30"/>
  <c r="H34" i="30"/>
  <c r="H39" i="30"/>
  <c r="H36" i="30"/>
  <c r="H37" i="30"/>
  <c r="G28" i="30"/>
  <c r="G32" i="30"/>
  <c r="G29" i="30"/>
  <c r="G25" i="30"/>
  <c r="G38" i="30"/>
  <c r="G30" i="30"/>
  <c r="G35" i="30"/>
  <c r="G37" i="30"/>
  <c r="G31" i="30"/>
  <c r="G26" i="30"/>
  <c r="G39" i="30"/>
  <c r="G36" i="30"/>
  <c r="G33" i="30"/>
  <c r="G27" i="30"/>
  <c r="G34" i="30"/>
  <c r="F41" i="30"/>
  <c r="E41" i="30"/>
  <c r="F48" i="30"/>
  <c r="J48" i="30"/>
  <c r="J41" i="30"/>
  <c r="G41" i="30"/>
  <c r="I48" i="30"/>
  <c r="I41" i="30"/>
  <c r="H48" i="30"/>
  <c r="H41" i="30"/>
  <c r="G48" i="30"/>
  <c r="E51" i="30"/>
  <c r="F49" i="30"/>
  <c r="I51" i="30"/>
  <c r="H49" i="30"/>
  <c r="J49" i="30"/>
  <c r="G49" i="30"/>
  <c r="J51" i="30"/>
  <c r="I49" i="30"/>
  <c r="H51" i="30"/>
  <c r="G51" i="30" l="1"/>
  <c r="E81" i="51"/>
  <c r="K75" i="51"/>
  <c r="E87" i="51"/>
  <c r="K87" i="51" s="1"/>
  <c r="I88" i="50"/>
  <c r="I82" i="50"/>
  <c r="K70" i="50"/>
  <c r="E82" i="50"/>
  <c r="H31" i="46"/>
  <c r="I31" i="46"/>
  <c r="F51" i="30"/>
  <c r="K35" i="30"/>
  <c r="K48" i="30"/>
  <c r="K31" i="30"/>
  <c r="K33" i="30"/>
  <c r="K34" i="30"/>
  <c r="K32" i="30"/>
  <c r="K21" i="30"/>
  <c r="K49" i="30"/>
  <c r="K28" i="30"/>
  <c r="E88" i="30"/>
  <c r="K41" i="30"/>
  <c r="K18" i="30"/>
  <c r="K9" i="30"/>
  <c r="K29" i="30"/>
  <c r="K39" i="30"/>
  <c r="K38" i="30"/>
  <c r="K16" i="30"/>
  <c r="K19" i="30"/>
  <c r="K10" i="30"/>
  <c r="K13" i="30"/>
  <c r="K12" i="30"/>
  <c r="K20" i="30"/>
  <c r="K24" i="30"/>
  <c r="K11" i="30"/>
  <c r="K17" i="30"/>
  <c r="K27" i="30"/>
  <c r="K30" i="30"/>
  <c r="K23" i="30"/>
  <c r="K14" i="30"/>
  <c r="K36" i="30"/>
  <c r="K15" i="30"/>
  <c r="K26" i="30"/>
  <c r="K25" i="30"/>
  <c r="K22" i="30"/>
  <c r="K37" i="30"/>
  <c r="A42" i="30"/>
  <c r="I88" i="30"/>
  <c r="G88" i="30"/>
  <c r="J88" i="30"/>
  <c r="H88" i="30"/>
  <c r="F88" i="30"/>
  <c r="C76" i="30"/>
  <c r="E52" i="30" s="1"/>
  <c r="C53" i="30"/>
  <c r="K51" i="30" l="1"/>
  <c r="K81" i="51"/>
  <c r="E63" i="51"/>
  <c r="K63" i="51" s="1"/>
  <c r="K76" i="50"/>
  <c r="K88" i="50"/>
  <c r="E42" i="30"/>
  <c r="F42" i="30"/>
  <c r="F89" i="30" s="1"/>
  <c r="G42" i="30"/>
  <c r="G89" i="30" s="1"/>
  <c r="H42" i="30"/>
  <c r="H89" i="30" s="1"/>
  <c r="I42" i="30"/>
  <c r="I89" i="30" s="1"/>
  <c r="J42" i="30"/>
  <c r="J89" i="30" s="1"/>
  <c r="K88" i="30"/>
  <c r="A43" i="30"/>
  <c r="C82" i="30"/>
  <c r="C88" i="30" s="1"/>
  <c r="I52" i="30"/>
  <c r="C77" i="30"/>
  <c r="C54" i="30"/>
  <c r="C55" i="30" s="1"/>
  <c r="K82" i="50" l="1"/>
  <c r="K58" i="50"/>
  <c r="F43" i="30"/>
  <c r="F90" i="30" s="1"/>
  <c r="E43" i="30"/>
  <c r="G43" i="30"/>
  <c r="G90" i="30" s="1"/>
  <c r="H43" i="30"/>
  <c r="H90" i="30" s="1"/>
  <c r="I43" i="30"/>
  <c r="I90" i="30" s="1"/>
  <c r="J43" i="30"/>
  <c r="J90" i="30" s="1"/>
  <c r="K42" i="30"/>
  <c r="E89" i="30"/>
  <c r="K89" i="30" s="1"/>
  <c r="I53" i="30"/>
  <c r="F53" i="30"/>
  <c r="A44" i="30"/>
  <c r="C78" i="30"/>
  <c r="I54" i="30" s="1"/>
  <c r="C83" i="30"/>
  <c r="C89" i="30" s="1"/>
  <c r="C56" i="30"/>
  <c r="C64" i="30"/>
  <c r="C65" i="30"/>
  <c r="C71" i="30" s="1"/>
  <c r="E44" i="30" l="1"/>
  <c r="E91" i="30" s="1"/>
  <c r="F44" i="30"/>
  <c r="F91" i="30" s="1"/>
  <c r="G44" i="30"/>
  <c r="G91" i="30" s="1"/>
  <c r="I44" i="30"/>
  <c r="I91" i="30" s="1"/>
  <c r="J44" i="30"/>
  <c r="J91" i="30" s="1"/>
  <c r="H44" i="30"/>
  <c r="H91" i="30" s="1"/>
  <c r="K43" i="30"/>
  <c r="E90" i="30"/>
  <c r="K90" i="30" s="1"/>
  <c r="C70" i="30"/>
  <c r="I64" i="30"/>
  <c r="I58" i="30" s="1"/>
  <c r="I65" i="30" s="1"/>
  <c r="I71" i="30" s="1"/>
  <c r="A45" i="30"/>
  <c r="C60" i="30"/>
  <c r="C61" i="30" s="1"/>
  <c r="C62" i="30" s="1"/>
  <c r="C79" i="30"/>
  <c r="C84" i="30"/>
  <c r="C90" i="30" s="1"/>
  <c r="C57" i="30"/>
  <c r="J64" i="30"/>
  <c r="G64" i="30"/>
  <c r="H64" i="30"/>
  <c r="E45" i="30" l="1"/>
  <c r="E92" i="30" s="1"/>
  <c r="F45" i="30"/>
  <c r="F92" i="30" s="1"/>
  <c r="J45" i="30"/>
  <c r="J92" i="30" s="1"/>
  <c r="G45" i="30"/>
  <c r="H45" i="30"/>
  <c r="H92" i="30" s="1"/>
  <c r="I45" i="30"/>
  <c r="I92" i="30" s="1"/>
  <c r="K91" i="30"/>
  <c r="I77" i="30"/>
  <c r="I59" i="30" s="1"/>
  <c r="I83" i="30"/>
  <c r="K44" i="30"/>
  <c r="C66" i="30"/>
  <c r="C67" i="30"/>
  <c r="C73" i="30" s="1"/>
  <c r="A46" i="30"/>
  <c r="I55" i="30"/>
  <c r="G55" i="30"/>
  <c r="E55" i="30"/>
  <c r="H55" i="30"/>
  <c r="F55" i="30"/>
  <c r="J55" i="30"/>
  <c r="C80" i="30"/>
  <c r="C85" i="30"/>
  <c r="C91" i="30" s="1"/>
  <c r="C63" i="30"/>
  <c r="C69" i="30" s="1"/>
  <c r="C75" i="30" s="1"/>
  <c r="C68" i="30"/>
  <c r="C74" i="30" s="1"/>
  <c r="O46" i="26"/>
  <c r="E46" i="30" l="1"/>
  <c r="E93" i="30" s="1"/>
  <c r="F46" i="30"/>
  <c r="F93" i="30" s="1"/>
  <c r="H46" i="30"/>
  <c r="H93" i="30" s="1"/>
  <c r="G46" i="30"/>
  <c r="G93" i="30" s="1"/>
  <c r="I46" i="30"/>
  <c r="I93" i="30" s="1"/>
  <c r="J46" i="30"/>
  <c r="J93" i="30" s="1"/>
  <c r="G92" i="30"/>
  <c r="K92" i="30" s="1"/>
  <c r="K45" i="30"/>
  <c r="K55" i="30"/>
  <c r="C72" i="30"/>
  <c r="I66" i="30"/>
  <c r="I72" i="30" s="1"/>
  <c r="I56" i="30"/>
  <c r="E56" i="30"/>
  <c r="F56" i="30"/>
  <c r="G56" i="30"/>
  <c r="H56" i="30"/>
  <c r="J56" i="30"/>
  <c r="C81" i="30"/>
  <c r="C86" i="30"/>
  <c r="C92" i="30" s="1"/>
  <c r="M30" i="26"/>
  <c r="N30" i="26"/>
  <c r="P30" i="26"/>
  <c r="Q30" i="26"/>
  <c r="M31" i="26"/>
  <c r="N31" i="26"/>
  <c r="P31" i="26"/>
  <c r="Q31" i="26"/>
  <c r="M32" i="26"/>
  <c r="N32" i="26"/>
  <c r="P32" i="26"/>
  <c r="Q32" i="26"/>
  <c r="M33" i="26"/>
  <c r="N33" i="26"/>
  <c r="P33" i="26"/>
  <c r="Q33" i="26"/>
  <c r="M34" i="26"/>
  <c r="N34" i="26"/>
  <c r="P34" i="26"/>
  <c r="Q34" i="26"/>
  <c r="M35" i="26"/>
  <c r="N35" i="26"/>
  <c r="P35" i="26"/>
  <c r="Q35" i="26"/>
  <c r="M36" i="26"/>
  <c r="N36" i="26"/>
  <c r="P36" i="26"/>
  <c r="Q36" i="26"/>
  <c r="M37" i="26"/>
  <c r="N37" i="26"/>
  <c r="P37" i="26"/>
  <c r="Q37" i="26"/>
  <c r="M38" i="26"/>
  <c r="N38" i="26"/>
  <c r="P38" i="26"/>
  <c r="Q38" i="26"/>
  <c r="M39" i="26"/>
  <c r="N39" i="26"/>
  <c r="P39" i="26"/>
  <c r="Q39" i="26"/>
  <c r="M40" i="26"/>
  <c r="N40" i="26"/>
  <c r="P40" i="26"/>
  <c r="Q40" i="26"/>
  <c r="M41" i="26"/>
  <c r="N41" i="26"/>
  <c r="P41" i="26"/>
  <c r="Q41" i="26"/>
  <c r="M42" i="26"/>
  <c r="N42" i="26"/>
  <c r="P42" i="26"/>
  <c r="Q42" i="26"/>
  <c r="M43" i="26"/>
  <c r="N43" i="26"/>
  <c r="P43" i="26"/>
  <c r="Q43" i="26"/>
  <c r="M44" i="26"/>
  <c r="N44" i="26"/>
  <c r="P44" i="26"/>
  <c r="Q44" i="26"/>
  <c r="M45" i="26"/>
  <c r="N45" i="26"/>
  <c r="P45" i="26"/>
  <c r="Q45" i="26"/>
  <c r="M5" i="26"/>
  <c r="N5" i="26"/>
  <c r="P5" i="26"/>
  <c r="Q5" i="26"/>
  <c r="M6" i="26"/>
  <c r="N6" i="26"/>
  <c r="P6" i="26"/>
  <c r="Q6" i="26"/>
  <c r="M7" i="26"/>
  <c r="N7" i="26"/>
  <c r="P7" i="26"/>
  <c r="Q7" i="26"/>
  <c r="M8" i="26"/>
  <c r="N8" i="26"/>
  <c r="P8" i="26"/>
  <c r="Q8" i="26"/>
  <c r="M9" i="26"/>
  <c r="O9" i="26" s="1"/>
  <c r="N9" i="26"/>
  <c r="P9" i="26"/>
  <c r="Q9" i="26"/>
  <c r="M10" i="26"/>
  <c r="N10" i="26"/>
  <c r="P10" i="26"/>
  <c r="Q10" i="26"/>
  <c r="M11" i="26"/>
  <c r="N11" i="26"/>
  <c r="P11" i="26"/>
  <c r="Q11" i="26"/>
  <c r="M12" i="26"/>
  <c r="N12" i="26"/>
  <c r="P12" i="26"/>
  <c r="Q12" i="26"/>
  <c r="M13" i="26"/>
  <c r="N13" i="26"/>
  <c r="P13" i="26"/>
  <c r="Q13" i="26"/>
  <c r="M14" i="26"/>
  <c r="N14" i="26"/>
  <c r="P14" i="26"/>
  <c r="Q14" i="26"/>
  <c r="M15" i="26"/>
  <c r="N15" i="26"/>
  <c r="P15" i="26"/>
  <c r="Q15" i="26"/>
  <c r="M16" i="26"/>
  <c r="N16" i="26"/>
  <c r="P16" i="26"/>
  <c r="Q16" i="26"/>
  <c r="M17" i="26"/>
  <c r="N17" i="26"/>
  <c r="P17" i="26"/>
  <c r="Q17" i="26"/>
  <c r="M18" i="26"/>
  <c r="N18" i="26"/>
  <c r="P18" i="26"/>
  <c r="Q18" i="26"/>
  <c r="M19" i="26"/>
  <c r="N19" i="26"/>
  <c r="P19" i="26"/>
  <c r="Q19" i="26"/>
  <c r="M20" i="26"/>
  <c r="N20" i="26"/>
  <c r="P20" i="26"/>
  <c r="Q20" i="26"/>
  <c r="M21" i="26"/>
  <c r="N21" i="26"/>
  <c r="P21" i="26"/>
  <c r="Q21" i="26"/>
  <c r="M22" i="26"/>
  <c r="N22" i="26"/>
  <c r="P22" i="26"/>
  <c r="Q22" i="26"/>
  <c r="M23" i="26"/>
  <c r="N23" i="26"/>
  <c r="P23" i="26"/>
  <c r="Q23" i="26"/>
  <c r="M24" i="26"/>
  <c r="N24" i="26"/>
  <c r="P24" i="26"/>
  <c r="Q24" i="26"/>
  <c r="M25" i="26"/>
  <c r="N25" i="26"/>
  <c r="P25" i="26"/>
  <c r="Q25" i="26"/>
  <c r="M26" i="26"/>
  <c r="N26" i="26"/>
  <c r="P26" i="26"/>
  <c r="Q26" i="26"/>
  <c r="M27" i="26"/>
  <c r="N27" i="26"/>
  <c r="P27" i="26"/>
  <c r="Q27" i="26"/>
  <c r="M28" i="26"/>
  <c r="N28" i="26"/>
  <c r="P28" i="26"/>
  <c r="Q28" i="26"/>
  <c r="M29" i="26"/>
  <c r="N29" i="26"/>
  <c r="P29" i="26"/>
  <c r="Q29" i="26"/>
  <c r="Q4" i="26"/>
  <c r="P4" i="26"/>
  <c r="N46" i="26" l="1"/>
  <c r="K93" i="30"/>
  <c r="I78" i="30"/>
  <c r="I60" i="30" s="1"/>
  <c r="I67" i="30" s="1"/>
  <c r="I84" i="30"/>
  <c r="K56" i="30"/>
  <c r="K46" i="30"/>
  <c r="C87" i="30"/>
  <c r="C93" i="30" s="1"/>
  <c r="I57" i="30"/>
  <c r="E57" i="30"/>
  <c r="H57" i="30"/>
  <c r="G57" i="30"/>
  <c r="F57" i="30"/>
  <c r="J57" i="30"/>
  <c r="M46" i="26"/>
  <c r="K57" i="30" l="1"/>
  <c r="I73" i="30"/>
  <c r="I85" i="30" s="1"/>
  <c r="F70" i="30"/>
  <c r="I79" i="30" l="1"/>
  <c r="I61" i="30" s="1"/>
  <c r="I68" i="30" s="1"/>
  <c r="I74" i="30" s="1"/>
  <c r="G70" i="30"/>
  <c r="P54" i="31"/>
  <c r="P55" i="31" s="1"/>
  <c r="O51" i="31"/>
  <c r="O54" i="31" s="1"/>
  <c r="Q54" i="31" s="1"/>
  <c r="Q51" i="31"/>
  <c r="Q20" i="31"/>
  <c r="O20" i="31"/>
  <c r="L3" i="23"/>
  <c r="K3" i="23"/>
  <c r="J5" i="31"/>
  <c r="K5" i="31" s="1"/>
  <c r="I4" i="31"/>
  <c r="I37" i="31"/>
  <c r="J54" i="31"/>
  <c r="J55" i="31" s="1"/>
  <c r="I51" i="31"/>
  <c r="I54" i="31" s="1"/>
  <c r="K51" i="31"/>
  <c r="I20" i="31"/>
  <c r="K20" i="31"/>
  <c r="D54" i="31"/>
  <c r="D55" i="31" s="1"/>
  <c r="K54" i="31" l="1"/>
  <c r="I9" i="31"/>
  <c r="I32" i="31" s="1"/>
  <c r="K4" i="31"/>
  <c r="I80" i="30"/>
  <c r="I62" i="30" s="1"/>
  <c r="I69" i="30" s="1"/>
  <c r="I75" i="30" s="1"/>
  <c r="I86" i="30"/>
  <c r="H70" i="30"/>
  <c r="Q9" i="31"/>
  <c r="O9" i="31"/>
  <c r="O32" i="31" s="1"/>
  <c r="O35" i="31" s="1"/>
  <c r="K9" i="31"/>
  <c r="I35" i="31"/>
  <c r="O53" i="31" l="1"/>
  <c r="Q53" i="31" s="1"/>
  <c r="I53" i="31"/>
  <c r="K53" i="31" s="1"/>
  <c r="I81" i="30"/>
  <c r="I87" i="30"/>
  <c r="J70" i="30"/>
  <c r="I70" i="30"/>
  <c r="K70" i="30" s="1"/>
  <c r="I55" i="31"/>
  <c r="K55" i="31" s="1"/>
  <c r="C51" i="31"/>
  <c r="C54" i="31" s="1"/>
  <c r="E54" i="31" s="1"/>
  <c r="E51" i="31"/>
  <c r="C20" i="31"/>
  <c r="C33" i="31" s="1"/>
  <c r="E20" i="31"/>
  <c r="C9" i="31"/>
  <c r="B34" i="31" s="1"/>
  <c r="E9" i="31"/>
  <c r="C32" i="31" l="1"/>
  <c r="I63" i="30"/>
  <c r="O55" i="31"/>
  <c r="Q55" i="31" s="1"/>
  <c r="C35" i="31" l="1"/>
  <c r="J52" i="30"/>
  <c r="J53" i="30"/>
  <c r="J54" i="30"/>
  <c r="H52" i="30"/>
  <c r="H53" i="30"/>
  <c r="H54" i="30"/>
  <c r="F52" i="30"/>
  <c r="G52" i="30"/>
  <c r="G53" i="30"/>
  <c r="F54" i="30"/>
  <c r="G54" i="30"/>
  <c r="E53" i="30"/>
  <c r="E54" i="30"/>
  <c r="B53" i="31" l="1"/>
  <c r="C53" i="31"/>
  <c r="K53" i="30"/>
  <c r="K52" i="30"/>
  <c r="K54" i="30"/>
  <c r="F64" i="30"/>
  <c r="F58" i="30" s="1"/>
  <c r="F65" i="30" s="1"/>
  <c r="F71" i="30" s="1"/>
  <c r="E64" i="30"/>
  <c r="E53" i="31" l="1"/>
  <c r="C55" i="31"/>
  <c r="E55" i="31" s="1"/>
  <c r="E58" i="30"/>
  <c r="E65" i="30" s="1"/>
  <c r="E71" i="30" s="1"/>
  <c r="K64" i="30"/>
  <c r="F77" i="30"/>
  <c r="F83" i="30"/>
  <c r="E77" i="30" l="1"/>
  <c r="E83" i="30"/>
  <c r="A6" i="28"/>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A107" i="28" s="1"/>
  <c r="A108" i="28" s="1"/>
  <c r="A109" i="28" s="1"/>
  <c r="A110" i="28" s="1"/>
  <c r="A111" i="28" s="1"/>
  <c r="A112" i="28" s="1"/>
  <c r="A113" i="28" s="1"/>
  <c r="A114" i="28" s="1"/>
  <c r="A115" i="28" s="1"/>
  <c r="A116" i="28" s="1"/>
  <c r="A117" i="28" s="1"/>
  <c r="A118" i="28" s="1"/>
  <c r="A119" i="28" s="1"/>
  <c r="A120" i="28" s="1"/>
  <c r="A121" i="28" s="1"/>
  <c r="A122" i="28" s="1"/>
  <c r="A123" i="28" s="1"/>
  <c r="A124" i="28" s="1"/>
  <c r="A125" i="28" s="1"/>
  <c r="A126"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A149" i="28" s="1"/>
  <c r="A150" i="28" s="1"/>
  <c r="A151" i="28" s="1"/>
  <c r="A152" i="28" s="1"/>
  <c r="A153" i="28" s="1"/>
  <c r="A154" i="28" s="1"/>
  <c r="A155" i="28" s="1"/>
  <c r="A156" i="28" s="1"/>
  <c r="A157" i="28" s="1"/>
  <c r="A158" i="28" s="1"/>
  <c r="A159" i="28" s="1"/>
  <c r="A160" i="28" s="1"/>
  <c r="A161" i="28" s="1"/>
  <c r="A162" i="28" s="1"/>
  <c r="A163" i="28" s="1"/>
  <c r="A164" i="28" s="1"/>
  <c r="A165" i="28" s="1"/>
  <c r="A166" i="28" s="1"/>
  <c r="A167" i="28" s="1"/>
  <c r="A168" i="28" s="1"/>
  <c r="A169" i="28" s="1"/>
  <c r="A170" i="28" s="1"/>
  <c r="A171" i="28" s="1"/>
  <c r="A172" i="28" s="1"/>
  <c r="A173" i="28" s="1"/>
  <c r="A174" i="28" s="1"/>
  <c r="A175" i="28" s="1"/>
  <c r="A176" i="28" s="1"/>
  <c r="A177" i="28" s="1"/>
  <c r="A178" i="28" s="1"/>
  <c r="A179" i="28" s="1"/>
  <c r="A180" i="28" s="1"/>
  <c r="A181" i="28" s="1"/>
  <c r="A182" i="28" s="1"/>
  <c r="A183" i="28" s="1"/>
  <c r="A184" i="28" s="1"/>
  <c r="A185" i="28" s="1"/>
  <c r="A186" i="28" s="1"/>
  <c r="A187" i="28" s="1"/>
  <c r="A188" i="28" s="1"/>
  <c r="A189" i="28" s="1"/>
  <c r="A190" i="28" s="1"/>
  <c r="A191" i="28" s="1"/>
  <c r="A192" i="28" s="1"/>
  <c r="A193" i="28" s="1"/>
  <c r="A194" i="28" s="1"/>
  <c r="A195" i="28" s="1"/>
  <c r="A196" i="28" s="1"/>
  <c r="A197" i="28" s="1"/>
  <c r="A198" i="28" s="1"/>
  <c r="A199" i="28" s="1"/>
  <c r="A200" i="28" s="1"/>
  <c r="A201" i="28" s="1"/>
  <c r="A202" i="28" s="1"/>
  <c r="A203" i="28" s="1"/>
  <c r="A204" i="28" s="1"/>
  <c r="A205" i="28" s="1"/>
  <c r="A206" i="28" s="1"/>
  <c r="A207" i="28" s="1"/>
  <c r="A208" i="28" s="1"/>
  <c r="A209" i="28" s="1"/>
  <c r="A210" i="28" s="1"/>
  <c r="A211" i="28" s="1"/>
  <c r="A212" i="28" s="1"/>
  <c r="A213" i="28" s="1"/>
  <c r="A214" i="28" s="1"/>
  <c r="A215" i="28" s="1"/>
  <c r="A216" i="28" s="1"/>
  <c r="A217" i="28" s="1"/>
  <c r="A218" i="28" s="1"/>
  <c r="A219" i="28" s="1"/>
  <c r="A220" i="28" s="1"/>
  <c r="A221" i="28" s="1"/>
  <c r="A222" i="28" s="1"/>
  <c r="A223" i="28" s="1"/>
  <c r="A224" i="28" s="1"/>
  <c r="A225" i="28" s="1"/>
  <c r="A226" i="28" s="1"/>
  <c r="A227" i="28" s="1"/>
  <c r="A228" i="28" s="1"/>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A250" i="28" s="1"/>
  <c r="A251" i="28" s="1"/>
  <c r="A252" i="28" s="1"/>
  <c r="A253" i="28" s="1"/>
  <c r="A254" i="28" s="1"/>
  <c r="A255" i="28" s="1"/>
  <c r="A256" i="28" s="1"/>
  <c r="A257" i="28" s="1"/>
  <c r="A258" i="28" s="1"/>
  <c r="A259" i="28" s="1"/>
  <c r="A260" i="28" s="1"/>
  <c r="A261" i="28" s="1"/>
  <c r="A262" i="28" s="1"/>
  <c r="A263" i="28" s="1"/>
  <c r="A264" i="28" s="1"/>
  <c r="A265" i="28" s="1"/>
  <c r="A266" i="28" s="1"/>
  <c r="A267" i="28" s="1"/>
  <c r="A268" i="28" s="1"/>
  <c r="A269" i="28" s="1"/>
  <c r="A270" i="28" s="1"/>
  <c r="A271" i="28" s="1"/>
  <c r="A272" i="28" s="1"/>
  <c r="A273" i="28" s="1"/>
  <c r="A274" i="28" s="1"/>
  <c r="A275" i="28" s="1"/>
  <c r="A276" i="28" s="1"/>
  <c r="A277" i="28" s="1"/>
  <c r="A278" i="28" s="1"/>
  <c r="A279" i="28" s="1"/>
  <c r="A280" i="28" s="1"/>
  <c r="A281" i="28" s="1"/>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A306" i="28" s="1"/>
  <c r="A307" i="28" s="1"/>
  <c r="A308" i="28" s="1"/>
  <c r="A309" i="28" s="1"/>
  <c r="A310" i="28" s="1"/>
  <c r="A311" i="28" s="1"/>
  <c r="A312" i="28" s="1"/>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A334" i="28" s="1"/>
  <c r="A335" i="28" s="1"/>
  <c r="A336" i="28" s="1"/>
  <c r="A337" i="28" s="1"/>
  <c r="A338" i="28" s="1"/>
  <c r="A339" i="28" s="1"/>
  <c r="A340" i="28" s="1"/>
  <c r="A341" i="28" s="1"/>
  <c r="A342" i="28" s="1"/>
  <c r="A343" i="28" s="1"/>
  <c r="A344" i="28" s="1"/>
  <c r="A345" i="28" s="1"/>
  <c r="A346" i="28" s="1"/>
  <c r="A347" i="28" s="1"/>
  <c r="A348" i="28" s="1"/>
  <c r="A349" i="28" s="1"/>
  <c r="A350" i="28" s="1"/>
  <c r="A351" i="28" s="1"/>
  <c r="A352" i="28" s="1"/>
  <c r="A353" i="28" s="1"/>
  <c r="A354" i="28" s="1"/>
  <c r="A355" i="28" s="1"/>
  <c r="A356" i="28" s="1"/>
  <c r="A357" i="28" s="1"/>
  <c r="A358" i="28" s="1"/>
  <c r="A359" i="28" s="1"/>
  <c r="A360" i="28" s="1"/>
  <c r="A361" i="28" s="1"/>
  <c r="A362" i="28" s="1"/>
  <c r="A363" i="28" s="1"/>
  <c r="A364" i="28" s="1"/>
  <c r="A365" i="28" s="1"/>
  <c r="A366" i="28" s="1"/>
  <c r="A367" i="28" s="1"/>
  <c r="A368" i="28" s="1"/>
  <c r="A369" i="28" s="1"/>
  <c r="A370" i="28" s="1"/>
  <c r="F4" i="28"/>
  <c r="G4" i="28" s="1"/>
  <c r="H4" i="28" s="1"/>
  <c r="I4" i="28" s="1"/>
  <c r="J4" i="28" s="1"/>
  <c r="K4" i="28" s="1"/>
  <c r="L4" i="28" s="1"/>
  <c r="M4" i="28" s="1"/>
  <c r="N4" i="28" s="1"/>
  <c r="O4" i="28" s="1"/>
  <c r="P4" i="28" s="1"/>
  <c r="Q4" i="28" s="1"/>
  <c r="R4" i="28" s="1"/>
  <c r="S4" i="28" s="1"/>
  <c r="O2" i="28"/>
  <c r="N2" i="28"/>
  <c r="M2" i="28"/>
  <c r="L2" i="28"/>
  <c r="K2" i="28"/>
  <c r="J2" i="28"/>
  <c r="I2" i="28"/>
  <c r="H2" i="28"/>
  <c r="G2" i="28"/>
  <c r="F2" i="28"/>
  <c r="E2" i="28"/>
  <c r="D2" i="28"/>
  <c r="C2" i="28"/>
  <c r="D47" i="26"/>
  <c r="P46" i="26" l="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200" i="27" s="1"/>
  <c r="A201" i="27" s="1"/>
  <c r="A202" i="27" s="1"/>
  <c r="A203" i="27" s="1"/>
  <c r="A204" i="27" s="1"/>
  <c r="A205" i="27" s="1"/>
  <c r="A206" i="27" s="1"/>
  <c r="A207" i="27" s="1"/>
  <c r="A208" i="27" s="1"/>
  <c r="A209" i="27" s="1"/>
  <c r="A210" i="27" s="1"/>
  <c r="A211" i="27" s="1"/>
  <c r="A212" i="27" s="1"/>
  <c r="A213" i="27" s="1"/>
  <c r="A214" i="27" s="1"/>
  <c r="A215" i="27" s="1"/>
  <c r="A216" i="27" s="1"/>
  <c r="A217" i="27" s="1"/>
  <c r="A218" i="27" s="1"/>
  <c r="A219" i="27" s="1"/>
  <c r="A220" i="27" s="1"/>
  <c r="A221" i="27" s="1"/>
  <c r="A222" i="27" s="1"/>
  <c r="A223" i="27" s="1"/>
  <c r="A224" i="27" s="1"/>
  <c r="A225" i="27" s="1"/>
  <c r="A226" i="27" s="1"/>
  <c r="A227" i="27" s="1"/>
  <c r="A228" i="27" s="1"/>
  <c r="A229" i="27" s="1"/>
  <c r="A230" i="27" s="1"/>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A250" i="27" s="1"/>
  <c r="A251" i="27" s="1"/>
  <c r="A252" i="27" s="1"/>
  <c r="A253" i="27" s="1"/>
  <c r="A254" i="27" s="1"/>
  <c r="A255" i="27" s="1"/>
  <c r="A256" i="27" s="1"/>
  <c r="A257" i="27" s="1"/>
  <c r="A258" i="27" s="1"/>
  <c r="A259" i="27" s="1"/>
  <c r="A260" i="27" s="1"/>
  <c r="A261" i="27" s="1"/>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A311" i="27" s="1"/>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A334" i="27" s="1"/>
  <c r="A335" i="27" s="1"/>
  <c r="A336" i="27" s="1"/>
  <c r="A337" i="27" s="1"/>
  <c r="A338" i="27" s="1"/>
  <c r="A339" i="27" s="1"/>
  <c r="A340" i="27" s="1"/>
  <c r="A341" i="27" s="1"/>
  <c r="A342" i="27" s="1"/>
  <c r="A343" i="27" s="1"/>
  <c r="A344" i="27" s="1"/>
  <c r="A345" i="27" s="1"/>
  <c r="A346" i="27" s="1"/>
  <c r="A347" i="27" s="1"/>
  <c r="A348" i="27" s="1"/>
  <c r="A349" i="27" s="1"/>
  <c r="A350" i="27" s="1"/>
  <c r="A351" i="27" s="1"/>
  <c r="A352" i="27" s="1"/>
  <c r="A353" i="27" s="1"/>
  <c r="A354" i="27" s="1"/>
  <c r="A355" i="27" s="1"/>
  <c r="A356" i="27" s="1"/>
  <c r="A357" i="27" s="1"/>
  <c r="A358" i="27" s="1"/>
  <c r="A359" i="27" s="1"/>
  <c r="A360" i="27" s="1"/>
  <c r="A361" i="27" s="1"/>
  <c r="A362" i="27" s="1"/>
  <c r="A363" i="27" s="1"/>
  <c r="A364" i="27" s="1"/>
  <c r="A365" i="27" s="1"/>
  <c r="A366" i="27" s="1"/>
  <c r="A367" i="27" s="1"/>
  <c r="A368" i="27" s="1"/>
  <c r="A369" i="27" s="1"/>
  <c r="A370" i="27" s="1"/>
  <c r="F4" i="27"/>
  <c r="G4" i="27" s="1"/>
  <c r="H4" i="27" s="1"/>
  <c r="I4" i="27" s="1"/>
  <c r="J4" i="27" s="1"/>
  <c r="K4" i="27" s="1"/>
  <c r="L4" i="27" s="1"/>
  <c r="M4" i="27" s="1"/>
  <c r="N4" i="27" s="1"/>
  <c r="O4" i="27" s="1"/>
  <c r="P4" i="27" s="1"/>
  <c r="Q4" i="27" s="1"/>
  <c r="R4" i="27" s="1"/>
  <c r="S4" i="27" s="1"/>
  <c r="T4" i="27" s="1"/>
  <c r="U4" i="27" s="1"/>
  <c r="N2" i="27"/>
  <c r="M3" i="27"/>
  <c r="M2" i="27" s="1"/>
  <c r="L3" i="27"/>
  <c r="L2" i="27" s="1"/>
  <c r="K3" i="27"/>
  <c r="K2" i="27" s="1"/>
  <c r="J3" i="27"/>
  <c r="J2" i="27" s="1"/>
  <c r="I3" i="27"/>
  <c r="I2" i="27" s="1"/>
  <c r="H3" i="27"/>
  <c r="H2" i="27" s="1"/>
  <c r="G3" i="27"/>
  <c r="G2" i="27" s="1"/>
  <c r="F3" i="27"/>
  <c r="F2" i="27" s="1"/>
  <c r="E3" i="27"/>
  <c r="E2" i="27" s="1"/>
  <c r="D3" i="27"/>
  <c r="D2" i="27" s="1"/>
  <c r="C3" i="27"/>
  <c r="C2" i="27" s="1"/>
  <c r="B3" i="27"/>
  <c r="B2" i="27" s="1"/>
  <c r="C47" i="26" l="1"/>
  <c r="B46" i="26"/>
  <c r="B47" i="26" s="1"/>
  <c r="P9" i="1" l="1"/>
  <c r="H3" i="23"/>
  <c r="H4" i="23" l="1"/>
  <c r="H5" i="23"/>
  <c r="H6" i="23"/>
  <c r="H7" i="23"/>
  <c r="H8" i="23"/>
  <c r="H9" i="23"/>
  <c r="H10" i="23"/>
  <c r="H11" i="23"/>
  <c r="H12" i="23"/>
  <c r="H13" i="23"/>
  <c r="H14" i="23"/>
  <c r="H15" i="23"/>
  <c r="H16" i="23"/>
  <c r="H17" i="23"/>
  <c r="F4" i="23"/>
  <c r="F5" i="23"/>
  <c r="F6" i="23"/>
  <c r="F7" i="23"/>
  <c r="F8" i="23"/>
  <c r="F9" i="23"/>
  <c r="F10" i="23"/>
  <c r="F11" i="23"/>
  <c r="F12" i="23"/>
  <c r="F13" i="23"/>
  <c r="F14" i="23"/>
  <c r="F15" i="23"/>
  <c r="F16" i="23"/>
  <c r="F17" i="23"/>
  <c r="F3" i="23"/>
  <c r="R7" i="16" l="1"/>
  <c r="R10" i="16" s="1"/>
  <c r="R13" i="16" s="1"/>
  <c r="R16" i="16" s="1"/>
  <c r="R19" i="16" s="1"/>
  <c r="R22" i="16" s="1"/>
  <c r="R25" i="16" s="1"/>
  <c r="R28" i="16" s="1"/>
  <c r="R31" i="16" s="1"/>
  <c r="R34" i="16" s="1"/>
  <c r="I10" i="16"/>
  <c r="I13" i="16" s="1"/>
  <c r="I16" i="16" s="1"/>
  <c r="I19" i="16" s="1"/>
  <c r="I22" i="16" s="1"/>
  <c r="I25" i="16" s="1"/>
  <c r="I28" i="16" s="1"/>
  <c r="I31" i="16" s="1"/>
  <c r="I34" i="16" s="1"/>
  <c r="D7" i="16"/>
  <c r="D10" i="16" s="1"/>
  <c r="D13" i="16" s="1"/>
  <c r="D16" i="16" s="1"/>
  <c r="D19" i="16" s="1"/>
  <c r="D22" i="16" s="1"/>
  <c r="D25" i="16" s="1"/>
  <c r="D28" i="16" s="1"/>
  <c r="D31" i="16" s="1"/>
  <c r="D34" i="16" s="1"/>
  <c r="M7" i="16" l="1"/>
  <c r="M10" i="16" s="1"/>
  <c r="M13" i="16" s="1"/>
  <c r="M16" i="16" s="1"/>
  <c r="M19" i="16" s="1"/>
  <c r="M22" i="16" s="1"/>
  <c r="M25" i="16" s="1"/>
  <c r="M28" i="16" s="1"/>
  <c r="M31" i="16" s="1"/>
  <c r="M34" i="16" s="1"/>
  <c r="H19" i="1"/>
  <c r="H30" i="1" s="1"/>
  <c r="D19" i="1"/>
  <c r="D35" i="1" s="1"/>
  <c r="V15" i="1"/>
  <c r="V16" i="1" s="1"/>
  <c r="V17" i="1" s="1"/>
  <c r="V18" i="1" s="1"/>
  <c r="V19" i="1" s="1"/>
  <c r="V20" i="1" s="1"/>
  <c r="V21" i="1" s="1"/>
  <c r="V22" i="1" s="1"/>
  <c r="V23" i="1" s="1"/>
  <c r="V24" i="1" s="1"/>
  <c r="V25" i="1" s="1"/>
  <c r="V26" i="1" s="1"/>
  <c r="V27" i="1" s="1"/>
  <c r="V28" i="1" s="1"/>
  <c r="V29" i="1" s="1"/>
  <c r="V30" i="1" s="1"/>
  <c r="H27" i="1" l="1"/>
  <c r="H26" i="1"/>
  <c r="H29" i="1"/>
  <c r="H28" i="1"/>
  <c r="H25" i="1"/>
  <c r="D34" i="1"/>
  <c r="D33" i="1"/>
  <c r="D32" i="1"/>
  <c r="D31" i="1"/>
  <c r="D30" i="1"/>
  <c r="D29" i="1"/>
  <c r="D28" i="1"/>
  <c r="D27" i="1"/>
  <c r="D26" i="1"/>
  <c r="D25" i="1"/>
  <c r="D24" i="1"/>
  <c r="D23" i="1"/>
  <c r="D22" i="1"/>
  <c r="H24" i="1"/>
  <c r="H16" i="1"/>
  <c r="H23" i="1"/>
  <c r="H18" i="1"/>
  <c r="H22" i="1"/>
  <c r="H17" i="1"/>
  <c r="H21" i="1"/>
  <c r="H20" i="1"/>
  <c r="H37" i="1"/>
  <c r="H35" i="1"/>
  <c r="H36" i="1"/>
  <c r="H34" i="1"/>
  <c r="D16" i="1"/>
  <c r="H33" i="1"/>
  <c r="D17" i="1"/>
  <c r="H32" i="1"/>
  <c r="D18" i="1"/>
  <c r="H31" i="1"/>
  <c r="D20" i="1"/>
  <c r="D37" i="1"/>
  <c r="D21" i="1"/>
  <c r="D36" i="1"/>
  <c r="I18" i="23"/>
  <c r="G18" i="23"/>
  <c r="E18" i="23"/>
  <c r="C18" i="23"/>
  <c r="J4" i="23"/>
  <c r="K4" i="23" l="1"/>
  <c r="J5" i="23"/>
  <c r="L4" i="23"/>
  <c r="I1" i="18"/>
  <c r="I2" i="18"/>
  <c r="I56" i="18"/>
  <c r="I57" i="18"/>
  <c r="I58" i="18"/>
  <c r="I59" i="18"/>
  <c r="I60" i="18"/>
  <c r="I61" i="18"/>
  <c r="I62" i="18"/>
  <c r="I55" i="18"/>
  <c r="I50" i="18"/>
  <c r="I51" i="18"/>
  <c r="I52" i="18"/>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J6" i="23" l="1"/>
  <c r="L5" i="23"/>
  <c r="K5" i="23"/>
  <c r="I54" i="18"/>
  <c r="J7" i="23" l="1"/>
  <c r="L6" i="23"/>
  <c r="K6" i="23"/>
  <c r="I5" i="19"/>
  <c r="I6" i="19"/>
  <c r="I7" i="19"/>
  <c r="I8" i="19"/>
  <c r="I9" i="19"/>
  <c r="I10" i="19"/>
  <c r="I11" i="19"/>
  <c r="I12" i="19"/>
  <c r="I13" i="19"/>
  <c r="I14" i="19"/>
  <c r="I15" i="19"/>
  <c r="I16" i="19"/>
  <c r="J6" i="19"/>
  <c r="I1" i="19"/>
  <c r="H34" i="19" s="1"/>
  <c r="J25" i="19"/>
  <c r="I26" i="19"/>
  <c r="J26" i="19" s="1"/>
  <c r="E34" i="19"/>
  <c r="F34" i="19"/>
  <c r="G34" i="19"/>
  <c r="D34" i="19"/>
  <c r="E24" i="19"/>
  <c r="F24" i="19"/>
  <c r="G24" i="19"/>
  <c r="D24" i="19"/>
  <c r="G17" i="19"/>
  <c r="E17" i="19"/>
  <c r="D17" i="19"/>
  <c r="I4" i="19"/>
  <c r="I3" i="19"/>
  <c r="K3" i="19" s="1"/>
  <c r="J4" i="19"/>
  <c r="J5" i="19"/>
  <c r="J7" i="19"/>
  <c r="J8" i="19"/>
  <c r="J9" i="19"/>
  <c r="J10" i="19"/>
  <c r="J11" i="19"/>
  <c r="J12" i="19"/>
  <c r="J13" i="19"/>
  <c r="J14" i="19"/>
  <c r="J15" i="19"/>
  <c r="J16" i="19"/>
  <c r="J18" i="19"/>
  <c r="J19" i="19"/>
  <c r="J20" i="19"/>
  <c r="J21" i="19"/>
  <c r="J22" i="19"/>
  <c r="J23" i="19"/>
  <c r="J3" i="19"/>
  <c r="J8" i="23" l="1"/>
  <c r="K7" i="23"/>
  <c r="L7" i="23"/>
  <c r="F17" i="19"/>
  <c r="J17" i="19"/>
  <c r="I27" i="19"/>
  <c r="J27" i="19" s="1"/>
  <c r="J24" i="19"/>
  <c r="K4" i="19"/>
  <c r="F53" i="18"/>
  <c r="E53" i="18"/>
  <c r="D53" i="18"/>
  <c r="G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2" i="18"/>
  <c r="J9" i="23" l="1"/>
  <c r="K8" i="23"/>
  <c r="L8" i="23"/>
  <c r="G53" i="18"/>
  <c r="I28" i="19"/>
  <c r="J28" i="19" s="1"/>
  <c r="K5" i="19"/>
  <c r="E16" i="1"/>
  <c r="K9" i="23" l="1"/>
  <c r="J10" i="23"/>
  <c r="J11" i="23" s="1"/>
  <c r="L9" i="23"/>
  <c r="I29" i="19"/>
  <c r="J29" i="19" s="1"/>
  <c r="K6" i="19"/>
  <c r="W16" i="1"/>
  <c r="W17" i="1"/>
  <c r="W18" i="1"/>
  <c r="W19" i="1"/>
  <c r="W20" i="1"/>
  <c r="W21" i="1"/>
  <c r="W22" i="1"/>
  <c r="W23" i="1"/>
  <c r="W24" i="1"/>
  <c r="W25" i="1"/>
  <c r="W26" i="1"/>
  <c r="W27" i="1"/>
  <c r="W28" i="1"/>
  <c r="W29" i="1"/>
  <c r="W30" i="1"/>
  <c r="R24" i="1"/>
  <c r="R25" i="1"/>
  <c r="R26" i="1"/>
  <c r="R27" i="1"/>
  <c r="R28" i="1"/>
  <c r="R29" i="1"/>
  <c r="R30" i="1"/>
  <c r="S25" i="1"/>
  <c r="S26" i="1"/>
  <c r="S27" i="1"/>
  <c r="S28" i="1"/>
  <c r="S29" i="1"/>
  <c r="S30" i="1"/>
  <c r="R16" i="1"/>
  <c r="S16" i="1"/>
  <c r="T16" i="1"/>
  <c r="U16" i="1"/>
  <c r="R17" i="1"/>
  <c r="S17" i="1"/>
  <c r="T17" i="1"/>
  <c r="U17" i="1"/>
  <c r="R18" i="1"/>
  <c r="S18" i="1"/>
  <c r="T18" i="1"/>
  <c r="U18" i="1"/>
  <c r="R19" i="1"/>
  <c r="S19" i="1"/>
  <c r="T19" i="1"/>
  <c r="U19" i="1"/>
  <c r="R20" i="1"/>
  <c r="S20" i="1"/>
  <c r="T20" i="1"/>
  <c r="U20" i="1"/>
  <c r="R21" i="1"/>
  <c r="S21" i="1"/>
  <c r="T21" i="1"/>
  <c r="U21" i="1"/>
  <c r="R22" i="1"/>
  <c r="S22" i="1"/>
  <c r="T22" i="1"/>
  <c r="U22" i="1"/>
  <c r="R23" i="1"/>
  <c r="S23" i="1"/>
  <c r="T23" i="1"/>
  <c r="U23" i="1"/>
  <c r="S24" i="1"/>
  <c r="T24" i="1"/>
  <c r="U24" i="1"/>
  <c r="W15" i="1"/>
  <c r="T15" i="1"/>
  <c r="R15" i="1"/>
  <c r="S15" i="1"/>
  <c r="Q9" i="1"/>
  <c r="P5" i="1"/>
  <c r="Q5" i="1"/>
  <c r="K11" i="23" l="1"/>
  <c r="L11" i="23"/>
  <c r="J12" i="23"/>
  <c r="K10" i="23"/>
  <c r="L10" i="23"/>
  <c r="I30" i="19"/>
  <c r="K7" i="19"/>
  <c r="S31" i="1"/>
  <c r="E11" i="15"/>
  <c r="O12" i="3"/>
  <c r="O13" i="3" s="1"/>
  <c r="O14" i="3" s="1"/>
  <c r="O15" i="3" s="1"/>
  <c r="O16" i="3" s="1"/>
  <c r="O17" i="3" s="1"/>
  <c r="O18" i="3" s="1"/>
  <c r="O19" i="3" s="1"/>
  <c r="O20" i="3" s="1"/>
  <c r="O21" i="3" s="1"/>
  <c r="O22" i="3" s="1"/>
  <c r="O23" i="3" s="1"/>
  <c r="O24" i="3" s="1"/>
  <c r="O25" i="3" s="1"/>
  <c r="O26" i="3" s="1"/>
  <c r="O27" i="3" s="1"/>
  <c r="O28" i="3" s="1"/>
  <c r="O29" i="3" s="1"/>
  <c r="O30" i="3" s="1"/>
  <c r="O31" i="3" s="1"/>
  <c r="O32" i="3" s="1"/>
  <c r="O33" i="3" s="1"/>
  <c r="O34" i="3" s="1"/>
  <c r="E11" i="11"/>
  <c r="A2" i="2"/>
  <c r="A3" i="2" s="1"/>
  <c r="A4" i="2" s="1"/>
  <c r="A5" i="2" s="1"/>
  <c r="A6" i="2" s="1"/>
  <c r="A7" i="2" s="1"/>
  <c r="A8" i="2" s="1"/>
  <c r="A9" i="2" s="1"/>
  <c r="K37" i="1"/>
  <c r="I37" i="1" s="1"/>
  <c r="G37" i="1" s="1"/>
  <c r="J37" i="1"/>
  <c r="B37" i="1"/>
  <c r="A37" i="1"/>
  <c r="G36" i="1"/>
  <c r="E36" i="1"/>
  <c r="G35" i="1"/>
  <c r="E35" i="1"/>
  <c r="K34" i="1"/>
  <c r="J34" i="1"/>
  <c r="B34" i="1"/>
  <c r="A34" i="1"/>
  <c r="G33" i="1"/>
  <c r="E33" i="1"/>
  <c r="G32" i="1"/>
  <c r="E32" i="1"/>
  <c r="K31" i="1"/>
  <c r="J31" i="1"/>
  <c r="B31" i="1"/>
  <c r="A31" i="1"/>
  <c r="U30" i="1"/>
  <c r="T30" i="1"/>
  <c r="G30" i="1"/>
  <c r="E30" i="1"/>
  <c r="U29" i="1"/>
  <c r="T29" i="1"/>
  <c r="G29" i="1"/>
  <c r="E29" i="1"/>
  <c r="U28" i="1"/>
  <c r="T28" i="1"/>
  <c r="Q28" i="1"/>
  <c r="G28" i="1"/>
  <c r="E28" i="1"/>
  <c r="U27" i="1"/>
  <c r="T27" i="1"/>
  <c r="Q27" i="1"/>
  <c r="P31" i="1" s="1"/>
  <c r="G27" i="1"/>
  <c r="E27" i="1"/>
  <c r="U26" i="1"/>
  <c r="T26" i="1"/>
  <c r="G26" i="1"/>
  <c r="E26" i="1"/>
  <c r="U25" i="1"/>
  <c r="T25" i="1"/>
  <c r="K25" i="1"/>
  <c r="I25" i="1" s="1"/>
  <c r="G25" i="1" s="1"/>
  <c r="J25" i="1"/>
  <c r="B25" i="1"/>
  <c r="A25" i="1"/>
  <c r="G24" i="1"/>
  <c r="E24" i="1"/>
  <c r="G23" i="1"/>
  <c r="E23" i="1"/>
  <c r="K22" i="1"/>
  <c r="J22" i="1"/>
  <c r="B22" i="1"/>
  <c r="A22" i="1"/>
  <c r="G21" i="1"/>
  <c r="E21" i="1"/>
  <c r="G20" i="1"/>
  <c r="E20" i="1"/>
  <c r="K19" i="1"/>
  <c r="J19" i="1"/>
  <c r="B19" i="1"/>
  <c r="A19" i="1"/>
  <c r="C19" i="1" s="1"/>
  <c r="E19" i="1" s="1"/>
  <c r="G18" i="1"/>
  <c r="E18" i="1"/>
  <c r="G17" i="1"/>
  <c r="E17" i="1"/>
  <c r="W31" i="1"/>
  <c r="G16" i="1"/>
  <c r="U15" i="1"/>
  <c r="X15" i="1" s="1"/>
  <c r="K11" i="1"/>
  <c r="K14" i="1" s="1"/>
  <c r="A11" i="1"/>
  <c r="A14" i="1" s="1"/>
  <c r="K7" i="1"/>
  <c r="A7" i="1"/>
  <c r="L12" i="23" l="1"/>
  <c r="K12" i="23"/>
  <c r="J13" i="23"/>
  <c r="J30" i="19"/>
  <c r="I31" i="19"/>
  <c r="K8" i="19"/>
  <c r="I31" i="1"/>
  <c r="G31" i="1" s="1"/>
  <c r="C34" i="1"/>
  <c r="E34" i="1" s="1"/>
  <c r="I19" i="1"/>
  <c r="G19" i="1" s="1"/>
  <c r="C22" i="1"/>
  <c r="E22" i="1" s="1"/>
  <c r="I34" i="1"/>
  <c r="G34" i="1" s="1"/>
  <c r="C25" i="1"/>
  <c r="E25" i="1" s="1"/>
  <c r="I22" i="1"/>
  <c r="G22" i="1" s="1"/>
  <c r="C31" i="1"/>
  <c r="E31" i="1" s="1"/>
  <c r="C37" i="1"/>
  <c r="E37" i="1" s="1"/>
  <c r="U31" i="1"/>
  <c r="R31" i="1"/>
  <c r="X18" i="1"/>
  <c r="X21" i="1"/>
  <c r="X26" i="1"/>
  <c r="X27" i="1"/>
  <c r="X23" i="1"/>
  <c r="X20" i="1"/>
  <c r="X17" i="1"/>
  <c r="X19" i="1"/>
  <c r="X25" i="1"/>
  <c r="X30" i="1"/>
  <c r="X29" i="1"/>
  <c r="X24" i="1"/>
  <c r="X28" i="1"/>
  <c r="X16" i="1"/>
  <c r="X22" i="1"/>
  <c r="T31" i="1"/>
  <c r="K13" i="23" l="1"/>
  <c r="L13" i="23"/>
  <c r="J14" i="23"/>
  <c r="I32" i="19"/>
  <c r="J31" i="19"/>
  <c r="K9" i="19"/>
  <c r="X31" i="1"/>
  <c r="K14" i="23" l="1"/>
  <c r="L14" i="23"/>
  <c r="I33" i="19"/>
  <c r="J33" i="19" s="1"/>
  <c r="J32" i="19"/>
  <c r="K10" i="19"/>
  <c r="J34" i="19" l="1"/>
  <c r="K11" i="19"/>
  <c r="J15" i="23" l="1"/>
  <c r="K12" i="19"/>
  <c r="L15" i="23" l="1"/>
  <c r="K15" i="23"/>
  <c r="J16" i="23"/>
  <c r="K13" i="19"/>
  <c r="J17" i="23" l="1"/>
  <c r="L16" i="23"/>
  <c r="K16" i="23"/>
  <c r="K14" i="19"/>
  <c r="L17" i="23" l="1"/>
  <c r="L18" i="23" s="1"/>
  <c r="K17" i="23"/>
  <c r="K18" i="23" s="1"/>
  <c r="K15" i="19"/>
  <c r="K16" i="19" l="1"/>
  <c r="K17" i="19" s="1"/>
  <c r="E59" i="30" l="1"/>
  <c r="E66" i="30" l="1"/>
  <c r="E72" i="30" s="1"/>
  <c r="E84" i="30" s="1"/>
  <c r="E78" i="30" l="1"/>
  <c r="E60" i="30" s="1"/>
  <c r="E67" i="30" l="1"/>
  <c r="E73" i="30" s="1"/>
  <c r="E85" i="30" s="1"/>
  <c r="E79" i="30" l="1"/>
  <c r="E61" i="30" s="1"/>
  <c r="E68" i="30" s="1"/>
  <c r="E74" i="30" s="1"/>
  <c r="E86" i="30" s="1"/>
  <c r="E80" i="30" l="1"/>
  <c r="E62" i="30" s="1"/>
  <c r="E69" i="30" s="1"/>
  <c r="E75" i="30" s="1"/>
  <c r="E87" i="30" s="1"/>
  <c r="F59" i="30"/>
  <c r="E81" i="30" l="1"/>
  <c r="E63" i="30" s="1"/>
  <c r="F66" i="30"/>
  <c r="F72" i="30" s="1"/>
  <c r="F78" i="30" l="1"/>
  <c r="F60" i="30" s="1"/>
  <c r="F84" i="30"/>
  <c r="F67" i="30" l="1"/>
  <c r="F73" i="30" s="1"/>
  <c r="F79" i="30" l="1"/>
  <c r="F61" i="30" s="1"/>
  <c r="F85" i="30"/>
  <c r="H58" i="30"/>
  <c r="H65" i="30" s="1"/>
  <c r="H71" i="30" s="1"/>
  <c r="G58" i="30"/>
  <c r="J58" i="30"/>
  <c r="J65" i="30" s="1"/>
  <c r="J71" i="30" s="1"/>
  <c r="J77" i="30" l="1"/>
  <c r="J83" i="30"/>
  <c r="H77" i="30"/>
  <c r="H83" i="30"/>
  <c r="K58" i="30"/>
  <c r="F68" i="30"/>
  <c r="F74" i="30" s="1"/>
  <c r="F86" i="30" s="1"/>
  <c r="G65" i="30"/>
  <c r="G71" i="30" l="1"/>
  <c r="K71" i="30" s="1"/>
  <c r="K65" i="30"/>
  <c r="F80" i="30"/>
  <c r="F62" i="30" s="1"/>
  <c r="F69" i="30" s="1"/>
  <c r="F75" i="30" s="1"/>
  <c r="F87" i="30" s="1"/>
  <c r="J59" i="30"/>
  <c r="J66" i="30" s="1"/>
  <c r="J72" i="30" s="1"/>
  <c r="G83" i="30" l="1"/>
  <c r="K83" i="30" s="1"/>
  <c r="G77" i="30"/>
  <c r="K77" i="30" s="1"/>
  <c r="J78" i="30"/>
  <c r="J84" i="30"/>
  <c r="F81" i="30"/>
  <c r="F63" i="30" s="1"/>
  <c r="G59" i="30" l="1"/>
  <c r="G66" i="30" s="1"/>
  <c r="J60" i="30"/>
  <c r="J67" i="30" s="1"/>
  <c r="J73" i="30" s="1"/>
  <c r="H59" i="30"/>
  <c r="K59" i="30" l="1"/>
  <c r="G72" i="30"/>
  <c r="G78" i="30" s="1"/>
  <c r="J79" i="30"/>
  <c r="J85" i="30"/>
  <c r="H66" i="30"/>
  <c r="H72" i="30" s="1"/>
  <c r="G60" i="30" l="1"/>
  <c r="G67" i="30" s="1"/>
  <c r="K66" i="30"/>
  <c r="G84" i="30"/>
  <c r="K72" i="30"/>
  <c r="H78" i="30"/>
  <c r="K78" i="30" s="1"/>
  <c r="H84" i="30"/>
  <c r="J61" i="30"/>
  <c r="J68" i="30" s="1"/>
  <c r="J74" i="30" s="1"/>
  <c r="K84" i="30" l="1"/>
  <c r="G73" i="30"/>
  <c r="J80" i="30"/>
  <c r="J86" i="30"/>
  <c r="G79" i="30" l="1"/>
  <c r="G85" i="30"/>
  <c r="J62" i="30"/>
  <c r="J69" i="30" s="1"/>
  <c r="J75" i="30" s="1"/>
  <c r="H60" i="30"/>
  <c r="K60" i="30" s="1"/>
  <c r="G61" i="30" l="1"/>
  <c r="G68" i="30" s="1"/>
  <c r="J81" i="30"/>
  <c r="J63" i="30" s="1"/>
  <c r="J87" i="30"/>
  <c r="H67" i="30"/>
  <c r="H73" i="30" l="1"/>
  <c r="K73" i="30" s="1"/>
  <c r="K67" i="30"/>
  <c r="G74" i="30"/>
  <c r="H79" i="30" l="1"/>
  <c r="H61" i="30" s="1"/>
  <c r="H85" i="30"/>
  <c r="K85" i="30" s="1"/>
  <c r="G80" i="30"/>
  <c r="G86" i="30"/>
  <c r="H68" i="30" l="1"/>
  <c r="H74" i="30" s="1"/>
  <c r="H80" i="30" s="1"/>
  <c r="H62" i="30" s="1"/>
  <c r="K61" i="30"/>
  <c r="K79" i="30"/>
  <c r="G62" i="30"/>
  <c r="G69" i="30" s="1"/>
  <c r="K68" i="30" l="1"/>
  <c r="G75" i="30"/>
  <c r="K80" i="30"/>
  <c r="H86" i="30"/>
  <c r="K86" i="30" s="1"/>
  <c r="K74" i="30"/>
  <c r="H69" i="30"/>
  <c r="H75" i="30" s="1"/>
  <c r="H87" i="30" s="1"/>
  <c r="K62" i="30"/>
  <c r="K69" i="30" l="1"/>
  <c r="G87" i="30"/>
  <c r="K87" i="30" s="1"/>
  <c r="K75" i="30"/>
  <c r="G81" i="30"/>
  <c r="H81" i="30"/>
  <c r="H63" i="30" s="1"/>
  <c r="G63" i="30" l="1"/>
  <c r="K63" i="30" s="1"/>
  <c r="K81" i="30"/>
  <c r="R6" i="32" l="1"/>
  <c r="S6" i="32" s="1"/>
  <c r="O6" i="32"/>
  <c r="O7" i="32"/>
  <c r="O8" i="32"/>
  <c r="O9" i="32"/>
  <c r="O10" i="32"/>
  <c r="O11" i="32"/>
  <c r="O12" i="32"/>
  <c r="O13" i="32"/>
  <c r="O5" i="32"/>
  <c r="O14" i="32" l="1"/>
  <c r="R7" i="32" l="1"/>
  <c r="S7" i="32" s="1"/>
  <c r="R8" i="32" l="1"/>
  <c r="S8" i="32" s="1"/>
  <c r="R9" i="32" l="1"/>
  <c r="S9" i="32" s="1"/>
  <c r="R10" i="32" l="1"/>
  <c r="S10" i="32" s="1"/>
  <c r="Q14" i="32" l="1"/>
  <c r="R11" i="32"/>
  <c r="S11" i="32" s="1"/>
  <c r="R12" i="32" l="1"/>
  <c r="S12" i="32" s="1"/>
  <c r="R13" i="32" l="1"/>
  <c r="S13" i="32" s="1"/>
  <c r="S14" i="32" l="1"/>
  <c r="E9" i="46"/>
  <c r="E10" i="46" l="1"/>
  <c r="D11" i="46" s="1"/>
  <c r="E11" i="46" s="1"/>
  <c r="D12" i="46" s="1"/>
  <c r="E12" i="46" l="1"/>
  <c r="D13" i="46" s="1"/>
  <c r="E13" i="46" l="1"/>
  <c r="D14" i="46" s="1"/>
  <c r="E14" i="46" l="1"/>
  <c r="D15" i="46" s="1"/>
  <c r="E15" i="46" l="1"/>
  <c r="D16" i="46" s="1"/>
  <c r="E16" i="46" l="1"/>
  <c r="D17" i="46" s="1"/>
  <c r="E17" i="46" l="1"/>
  <c r="D18" i="46" s="1"/>
  <c r="E18" i="46" l="1"/>
  <c r="D19" i="46" s="1"/>
  <c r="E19" i="46" l="1"/>
</calcChain>
</file>

<file path=xl/sharedStrings.xml><?xml version="1.0" encoding="utf-8"?>
<sst xmlns="http://schemas.openxmlformats.org/spreadsheetml/2006/main" count="8113" uniqueCount="1985">
  <si>
    <t>Taxes</t>
  </si>
  <si>
    <t>T1General</t>
  </si>
  <si>
    <t>Income</t>
  </si>
  <si>
    <t>Total</t>
  </si>
  <si>
    <t>Federal</t>
  </si>
  <si>
    <t>State</t>
  </si>
  <si>
    <t>Source</t>
  </si>
  <si>
    <t>Line</t>
  </si>
  <si>
    <t>Totals</t>
  </si>
  <si>
    <t>Credits</t>
  </si>
  <si>
    <t>Other Taxes</t>
  </si>
  <si>
    <t>Preparer code</t>
  </si>
  <si>
    <t>EIC</t>
  </si>
  <si>
    <t>Not Qualified</t>
  </si>
  <si>
    <t>General</t>
  </si>
  <si>
    <t>Form Printing</t>
  </si>
  <si>
    <t>Taxpayer Abroad</t>
  </si>
  <si>
    <t>Foreign</t>
  </si>
  <si>
    <t>Expropriated info</t>
  </si>
  <si>
    <t>Extention</t>
  </si>
  <si>
    <t>Interest</t>
  </si>
  <si>
    <t>Foreign account info</t>
  </si>
  <si>
    <t>Interest in a foreign account</t>
  </si>
  <si>
    <t>Health care coverage</t>
  </si>
  <si>
    <t>Except code C all year</t>
  </si>
  <si>
    <t>State return</t>
  </si>
  <si>
    <t>No Use tax on State return</t>
  </si>
  <si>
    <t>Form 1116 - General limitation and country</t>
  </si>
  <si>
    <t>General Limitation</t>
  </si>
  <si>
    <t>Passive</t>
  </si>
  <si>
    <t>Section 901(j)</t>
  </si>
  <si>
    <t>Deductions</t>
  </si>
  <si>
    <t>Exch Rate</t>
  </si>
  <si>
    <t>Social Repay</t>
  </si>
  <si>
    <t>Re-sourced</t>
  </si>
  <si>
    <t>Lump-sum</t>
  </si>
  <si>
    <t>Canadian Source Income</t>
  </si>
  <si>
    <t>US Source Income</t>
  </si>
  <si>
    <t>Taxes Due</t>
  </si>
  <si>
    <t>Adjusted Inc</t>
  </si>
  <si>
    <t>37/38</t>
  </si>
  <si>
    <t>Total Income</t>
  </si>
  <si>
    <t>Foreign Taxes</t>
  </si>
  <si>
    <t>452
453</t>
  </si>
  <si>
    <t>459
469</t>
  </si>
  <si>
    <t>Fitness
Educator</t>
  </si>
  <si>
    <t>Medical</t>
  </si>
  <si>
    <t>Itemizing Deductions (You Paid)</t>
  </si>
  <si>
    <t>General Sales Taxes</t>
  </si>
  <si>
    <t>Real Estate Taxes</t>
  </si>
  <si>
    <t>Property Taxes</t>
  </si>
  <si>
    <t>Home Mortage Insurance</t>
  </si>
  <si>
    <t>Tax Prep Fee</t>
  </si>
  <si>
    <t>Saftey Deposit box</t>
  </si>
  <si>
    <t>Other ____________</t>
  </si>
  <si>
    <t>Job Exp</t>
  </si>
  <si>
    <t>Dental</t>
  </si>
  <si>
    <t>Insurance Premiums</t>
  </si>
  <si>
    <t>Prescription Drugs</t>
  </si>
  <si>
    <t>Equipment</t>
  </si>
  <si>
    <t>Expenses</t>
  </si>
  <si>
    <t>Meals and Lodging</t>
  </si>
  <si>
    <t>Other</t>
  </si>
  <si>
    <t>$________</t>
  </si>
  <si>
    <t>Employee Expenses</t>
  </si>
  <si>
    <t>Carryover of Gifts (5 year)</t>
  </si>
  <si>
    <t>Gambling Losses</t>
  </si>
  <si>
    <t>Job-Seeking Expenses</t>
  </si>
  <si>
    <t>Adjustments</t>
  </si>
  <si>
    <t>Tuition and Education fees</t>
  </si>
  <si>
    <t>Student Loan Interest (max 2500)</t>
  </si>
  <si>
    <t>Tuition</t>
  </si>
  <si>
    <t>Room &amp; Board</t>
  </si>
  <si>
    <t>Books/Supplies</t>
  </si>
  <si>
    <t>Transportation</t>
  </si>
  <si>
    <t>Moving expenses (max 1 year)</t>
  </si>
  <si>
    <t>line</t>
  </si>
  <si>
    <t>Form</t>
  </si>
  <si>
    <t>pub970</t>
  </si>
  <si>
    <t>Alimony</t>
  </si>
  <si>
    <t>31a</t>
  </si>
  <si>
    <t>Health Savings account</t>
  </si>
  <si>
    <t>IRA deduction</t>
  </si>
  <si>
    <t>Commissions</t>
  </si>
  <si>
    <t>Repairs</t>
  </si>
  <si>
    <t>Utilities</t>
  </si>
  <si>
    <t>Wages</t>
  </si>
  <si>
    <t>Relationship</t>
  </si>
  <si>
    <t>Residency</t>
  </si>
  <si>
    <t>Food Expenses</t>
  </si>
  <si>
    <t>Mortgage Interest</t>
  </si>
  <si>
    <t>Other Expenses</t>
  </si>
  <si>
    <t>Clothing</t>
  </si>
  <si>
    <t>Education</t>
  </si>
  <si>
    <t>Medical/Dental</t>
  </si>
  <si>
    <t>Travel and Recreation</t>
  </si>
  <si>
    <t>N/A</t>
  </si>
  <si>
    <t>Blood (Son / Daughter)</t>
  </si>
  <si>
    <t>Blood (Niece / Nephew)</t>
  </si>
  <si>
    <t>Blood (Mother / Father)</t>
  </si>
  <si>
    <t>Blood (Grandparents)</t>
  </si>
  <si>
    <t>Qualifying Relative (QR)</t>
  </si>
  <si>
    <t>Blood (Aunt / Uncle)</t>
  </si>
  <si>
    <t>Under 19</t>
  </si>
  <si>
    <t>Personal Care</t>
  </si>
  <si>
    <t>Child Care</t>
  </si>
  <si>
    <t>Household Members: __</t>
  </si>
  <si>
    <t>Age (31/12)</t>
  </si>
  <si>
    <t>Bank/Savings (Jan 1st)</t>
  </si>
  <si>
    <t>State paid Support</t>
  </si>
  <si>
    <t>Bank/Savings (Dec 31st)</t>
  </si>
  <si>
    <t>$___________</t>
  </si>
  <si>
    <t>Taxpayer:</t>
  </si>
  <si>
    <t>SSN/ITIN</t>
  </si>
  <si>
    <t>SIN</t>
  </si>
  <si>
    <t>DOB</t>
  </si>
  <si>
    <t># Nights</t>
  </si>
  <si>
    <t>Income Taxes (State+local)</t>
  </si>
  <si>
    <t>Wage</t>
  </si>
  <si>
    <t>Qualified Dividends</t>
  </si>
  <si>
    <t>Currency (CAD)</t>
  </si>
  <si>
    <t>Exchange</t>
  </si>
  <si>
    <t>Dates</t>
  </si>
  <si>
    <t>CAD-&gt;USD</t>
  </si>
  <si>
    <t>USD-&gt;CAD</t>
  </si>
  <si>
    <t>From</t>
  </si>
  <si>
    <t>To</t>
  </si>
  <si>
    <t>Taxes (USD)</t>
  </si>
  <si>
    <t>Annual (16)</t>
  </si>
  <si>
    <t>Foreign(AFTC)</t>
  </si>
  <si>
    <t>Annual (15)</t>
  </si>
  <si>
    <t>Annual (17)</t>
  </si>
  <si>
    <t>Income Taxes</t>
  </si>
  <si>
    <t>420
428</t>
  </si>
  <si>
    <t>Taxable Income</t>
  </si>
  <si>
    <t>N</t>
  </si>
  <si>
    <t>Y</t>
  </si>
  <si>
    <t>B</t>
  </si>
  <si>
    <t>Docs</t>
  </si>
  <si>
    <t>4A</t>
  </si>
  <si>
    <t>4B</t>
  </si>
  <si>
    <t>3A</t>
  </si>
  <si>
    <t>3B</t>
  </si>
  <si>
    <t>7A</t>
  </si>
  <si>
    <t>9B</t>
  </si>
  <si>
    <t>10A</t>
  </si>
  <si>
    <t>10B</t>
  </si>
  <si>
    <t>10C</t>
  </si>
  <si>
    <t>9C</t>
  </si>
  <si>
    <t>Form 8332 completed?</t>
  </si>
  <si>
    <t>Citizen</t>
  </si>
  <si>
    <t>Married</t>
  </si>
  <si>
    <t>School Records</t>
  </si>
  <si>
    <t>Full-time Student (under 24)</t>
  </si>
  <si>
    <t>Lived together (365 days)</t>
  </si>
  <si>
    <t>Money Borrowed</t>
  </si>
  <si>
    <t>Rent (Paid or FMV)</t>
  </si>
  <si>
    <t>Dependant Expenses</t>
  </si>
  <si>
    <t>($__________)</t>
  </si>
  <si>
    <t>Divorce Decree</t>
  </si>
  <si>
    <t>Medical Records</t>
  </si>
  <si>
    <t>Canada Child Benefit</t>
  </si>
  <si>
    <t>GST Credit Records</t>
  </si>
  <si>
    <t>Relation</t>
  </si>
  <si>
    <t>Ans</t>
  </si>
  <si>
    <t>First</t>
  </si>
  <si>
    <t>Last</t>
  </si>
  <si>
    <t>Childcare Receipts</t>
  </si>
  <si>
    <t>Any credits reduced or disallowed previously (by IRS?)</t>
  </si>
  <si>
    <t>Birth Certificate</t>
  </si>
  <si>
    <t>Dependant owned Residential Home</t>
  </si>
  <si>
    <t>TPS</t>
  </si>
  <si>
    <t>SSN:</t>
  </si>
  <si>
    <r>
      <rPr>
        <sz val="12"/>
        <color theme="0" tint="-0.249977111117893"/>
        <rFont val="Calibri"/>
        <family val="2"/>
        <scheme val="minor"/>
      </rPr>
      <t># # #</t>
    </r>
    <r>
      <rPr>
        <sz val="12"/>
        <color theme="1"/>
        <rFont val="Calibri"/>
        <family val="2"/>
        <scheme val="minor"/>
      </rPr>
      <t xml:space="preserve"> - </t>
    </r>
    <r>
      <rPr>
        <sz val="12"/>
        <color theme="0" tint="-0.249977111117893"/>
        <rFont val="Calibri"/>
        <family val="2"/>
        <scheme val="minor"/>
      </rPr>
      <t># #</t>
    </r>
    <r>
      <rPr>
        <sz val="12"/>
        <color theme="1"/>
        <rFont val="Calibri"/>
        <family val="2"/>
        <scheme val="minor"/>
      </rPr>
      <t xml:space="preserve"> - </t>
    </r>
    <r>
      <rPr>
        <sz val="12"/>
        <color theme="0" tint="-0.249977111117893"/>
        <rFont val="Calibri"/>
        <family val="2"/>
        <scheme val="minor"/>
      </rPr>
      <t># # # #</t>
    </r>
  </si>
  <si>
    <r>
      <rPr>
        <sz val="12"/>
        <color theme="0" tint="-0.249977111117893"/>
        <rFont val="Calibri"/>
        <family val="2"/>
        <scheme val="minor"/>
      </rPr>
      <t># # #</t>
    </r>
    <r>
      <rPr>
        <sz val="12"/>
        <color theme="1"/>
        <rFont val="Calibri"/>
        <family val="2"/>
        <scheme val="minor"/>
      </rPr>
      <t xml:space="preserve"> - </t>
    </r>
    <r>
      <rPr>
        <sz val="12"/>
        <color theme="0" tint="-0.249977111117893"/>
        <rFont val="Calibri"/>
        <family val="2"/>
        <scheme val="minor"/>
      </rPr>
      <t># # #</t>
    </r>
    <r>
      <rPr>
        <sz val="12"/>
        <color theme="1"/>
        <rFont val="Calibri"/>
        <family val="2"/>
        <scheme val="minor"/>
      </rPr>
      <t xml:space="preserve"> - </t>
    </r>
    <r>
      <rPr>
        <sz val="12"/>
        <color theme="0" tint="-0.249977111117893"/>
        <rFont val="Calibri"/>
        <family val="2"/>
        <scheme val="minor"/>
      </rPr>
      <t># # #</t>
    </r>
  </si>
  <si>
    <r>
      <rPr>
        <sz val="12"/>
        <color theme="0" tint="-0.249977111117893"/>
        <rFont val="Calibri"/>
        <family val="2"/>
        <scheme val="minor"/>
      </rPr>
      <t>D D</t>
    </r>
    <r>
      <rPr>
        <sz val="12"/>
        <color theme="1"/>
        <rFont val="Calibri"/>
        <family val="2"/>
        <scheme val="minor"/>
      </rPr>
      <t xml:space="preserve"> / </t>
    </r>
    <r>
      <rPr>
        <sz val="12"/>
        <color theme="0" tint="-0.249977111117893"/>
        <rFont val="Calibri"/>
        <family val="2"/>
        <scheme val="minor"/>
      </rPr>
      <t>M M</t>
    </r>
    <r>
      <rPr>
        <sz val="12"/>
        <color theme="1"/>
        <rFont val="Calibri"/>
        <family val="2"/>
        <scheme val="minor"/>
      </rPr>
      <t xml:space="preserve"> / </t>
    </r>
    <r>
      <rPr>
        <sz val="12"/>
        <color theme="0" tint="-0.249977111117893"/>
        <rFont val="Calibri"/>
        <family val="2"/>
        <scheme val="minor"/>
      </rPr>
      <t>Y Y</t>
    </r>
  </si>
  <si>
    <t>Head of Household</t>
  </si>
  <si>
    <t>Insurance on home</t>
  </si>
  <si>
    <t>Rent Paid</t>
  </si>
  <si>
    <t>Repairs/Maintenance</t>
  </si>
  <si>
    <t>Amount Others paid</t>
  </si>
  <si>
    <t>Amount you paid</t>
  </si>
  <si>
    <t>Marital Status</t>
  </si>
  <si>
    <t>Single</t>
  </si>
  <si>
    <t>Divorced</t>
  </si>
  <si>
    <t>Has a Qualifying Child</t>
  </si>
  <si>
    <t>Has a Qualifying Relative</t>
  </si>
  <si>
    <t>Qualifying Widow(er)</t>
  </si>
  <si>
    <t>Government paid</t>
  </si>
  <si>
    <t>Related by Blood</t>
  </si>
  <si>
    <t>Related by Marage</t>
  </si>
  <si>
    <t>Related by Adoption/Foster care</t>
  </si>
  <si>
    <t>Dependant</t>
  </si>
  <si>
    <t>Seperated (Temporarily)</t>
  </si>
  <si>
    <t>Seperated (Estranged)</t>
  </si>
  <si>
    <t>Paid 50%+ of household expenses</t>
  </si>
  <si>
    <t>Passed within 2 years</t>
  </si>
  <si>
    <t>Widow(er)</t>
  </si>
  <si>
    <t>Filed MFJ of Death</t>
  </si>
  <si>
    <t>Seperated (Legally)</t>
  </si>
  <si>
    <t>Custody order</t>
  </si>
  <si>
    <t>FinCen 114</t>
  </si>
  <si>
    <t>Form 8938</t>
  </si>
  <si>
    <t>Over 10K</t>
  </si>
  <si>
    <t>Form 3520</t>
  </si>
  <si>
    <t>Over 50K (end) or 75K (anytime)</t>
  </si>
  <si>
    <t>Foreign Trusts</t>
  </si>
  <si>
    <t>Life Insurance</t>
  </si>
  <si>
    <t>Child Support</t>
  </si>
  <si>
    <t>QC/QR Income Info</t>
  </si>
  <si>
    <t>Non-Resident Alien (spouse)</t>
  </si>
  <si>
    <t>Lived with dependfat for half of year</t>
  </si>
  <si>
    <t>Income (Taxable)</t>
  </si>
  <si>
    <t>Income (Non-Taxable)</t>
  </si>
  <si>
    <t>QC of someone else</t>
  </si>
  <si>
    <t>Determining Support of Dependant (optional)</t>
  </si>
  <si>
    <t>Excempt Interest</t>
  </si>
  <si>
    <t>Capital Distrib</t>
  </si>
  <si>
    <t>Foreign Tax (Prov)</t>
  </si>
  <si>
    <t>Foreign Tax (Fed)</t>
  </si>
  <si>
    <t>Taxpayer</t>
  </si>
  <si>
    <t>Spouse</t>
  </si>
  <si>
    <t>(USD)</t>
  </si>
  <si>
    <t>Taxes (EI)</t>
  </si>
  <si>
    <t>Tax</t>
  </si>
  <si>
    <t>Deduct</t>
  </si>
  <si>
    <t>Lived with dependant for half of year</t>
  </si>
  <si>
    <t>unmarried dec 31</t>
  </si>
  <si>
    <t>has a qr</t>
  </si>
  <si>
    <t>maintains 50% home</t>
  </si>
  <si>
    <t>Date Sold</t>
  </si>
  <si>
    <t>Listed</t>
  </si>
  <si>
    <t>description</t>
  </si>
  <si>
    <t>Purchased</t>
  </si>
  <si>
    <t>Gift</t>
  </si>
  <si>
    <t>Inherited</t>
  </si>
  <si>
    <t>Manner</t>
  </si>
  <si>
    <t>date placed in service</t>
  </si>
  <si>
    <t>System</t>
  </si>
  <si>
    <t>MACRS</t>
  </si>
  <si>
    <t>ACRS</t>
  </si>
  <si>
    <t>class</t>
  </si>
  <si>
    <t>life</t>
  </si>
  <si>
    <t>cost bases</t>
  </si>
  <si>
    <t>qualified basis</t>
  </si>
  <si>
    <t>business use%</t>
  </si>
  <si>
    <t>business basis</t>
  </si>
  <si>
    <t>sec 179</t>
  </si>
  <si>
    <t>special depreciation allowance</t>
  </si>
  <si>
    <t>depreciable amount</t>
  </si>
  <si>
    <t>recovery period</t>
  </si>
  <si>
    <t>land/salvage</t>
  </si>
  <si>
    <t>A</t>
  </si>
  <si>
    <t>I</t>
  </si>
  <si>
    <t>L</t>
  </si>
  <si>
    <t>D</t>
  </si>
  <si>
    <t>F</t>
  </si>
  <si>
    <t>C</t>
  </si>
  <si>
    <t>E</t>
  </si>
  <si>
    <t>G</t>
  </si>
  <si>
    <t>H</t>
  </si>
  <si>
    <t>J</t>
  </si>
  <si>
    <t>M</t>
  </si>
  <si>
    <t>K</t>
  </si>
  <si>
    <t>A-B</t>
  </si>
  <si>
    <t>C*D</t>
  </si>
  <si>
    <t>E-F</t>
  </si>
  <si>
    <t>G*30% OR G*50%</t>
  </si>
  <si>
    <t>G-H</t>
  </si>
  <si>
    <t>DEPRATION</t>
  </si>
  <si>
    <t>ADS</t>
  </si>
  <si>
    <t>YES</t>
  </si>
  <si>
    <t>NO</t>
  </si>
  <si>
    <t>Method</t>
  </si>
  <si>
    <t>conversion</t>
  </si>
  <si>
    <t>Type</t>
  </si>
  <si>
    <t>date in service</t>
  </si>
  <si>
    <t>purchase price or FMV</t>
  </si>
  <si>
    <t>adjustments</t>
  </si>
  <si>
    <t>value of land</t>
  </si>
  <si>
    <t>Price of building</t>
  </si>
  <si>
    <t>price of land</t>
  </si>
  <si>
    <t>Purchase</t>
  </si>
  <si>
    <t>GDS</t>
  </si>
  <si>
    <t>DB</t>
  </si>
  <si>
    <t>SL</t>
  </si>
  <si>
    <t>3, 5, 7, 10, 15, 20, 25Y</t>
  </si>
  <si>
    <t>$__________</t>
  </si>
  <si>
    <r>
      <rPr>
        <sz val="8"/>
        <color theme="0" tint="-0.249977111117893"/>
        <rFont val="Arial"/>
        <family val="2"/>
      </rPr>
      <t>DD</t>
    </r>
    <r>
      <rPr>
        <sz val="8"/>
        <rFont val="Arial"/>
        <family val="2"/>
      </rPr>
      <t xml:space="preserve"> / </t>
    </r>
    <r>
      <rPr>
        <sz val="8"/>
        <color theme="0" tint="-0.249977111117893"/>
        <rFont val="Arial"/>
        <family val="2"/>
      </rPr>
      <t>MM</t>
    </r>
    <r>
      <rPr>
        <sz val="8"/>
        <rFont val="Arial"/>
        <family val="2"/>
      </rPr>
      <t xml:space="preserve"> / </t>
    </r>
    <r>
      <rPr>
        <sz val="8"/>
        <color theme="0" tint="-0.249977111117893"/>
        <rFont val="Arial"/>
        <family val="2"/>
      </rPr>
      <t>YY</t>
    </r>
  </si>
  <si>
    <t>In service</t>
  </si>
  <si>
    <t>Description</t>
  </si>
  <si>
    <t>MQ</t>
  </si>
  <si>
    <t>MM</t>
  </si>
  <si>
    <t>HY</t>
  </si>
  <si>
    <t>etc.</t>
  </si>
  <si>
    <t>Method Acquired</t>
  </si>
  <si>
    <t>Date acquired</t>
  </si>
  <si>
    <t>Prior deprecation</t>
  </si>
  <si>
    <t>date of disposition</t>
  </si>
  <si>
    <t>Recovery</t>
  </si>
  <si>
    <t>Conversion</t>
  </si>
  <si>
    <t>Sold</t>
  </si>
  <si>
    <t>% Personal</t>
  </si>
  <si>
    <t>City</t>
  </si>
  <si>
    <t>Postal</t>
  </si>
  <si>
    <t>Prov</t>
  </si>
  <si>
    <t>CAD Address</t>
  </si>
  <si>
    <t>US Address</t>
  </si>
  <si>
    <t>(____) ____-______</t>
  </si>
  <si>
    <t>_________________</t>
  </si>
  <si>
    <t>Name</t>
  </si>
  <si>
    <t>SSN</t>
  </si>
  <si>
    <t>ZIP</t>
  </si>
  <si>
    <r>
      <rPr>
        <sz val="11"/>
        <color theme="0" tint="-0.249977111117893"/>
        <rFont val="Calibri"/>
        <family val="2"/>
        <scheme val="minor"/>
      </rPr>
      <t>DD</t>
    </r>
    <r>
      <rPr>
        <sz val="11"/>
        <color theme="1"/>
        <rFont val="Calibri"/>
        <family val="2"/>
        <scheme val="minor"/>
      </rPr>
      <t>-</t>
    </r>
    <r>
      <rPr>
        <sz val="11"/>
        <color theme="0" tint="-0.249977111117893"/>
        <rFont val="Calibri"/>
        <family val="2"/>
        <scheme val="minor"/>
      </rPr>
      <t>MM</t>
    </r>
    <r>
      <rPr>
        <sz val="11"/>
        <color theme="1"/>
        <rFont val="Calibri"/>
        <family val="2"/>
        <scheme val="minor"/>
      </rPr>
      <t>-</t>
    </r>
    <r>
      <rPr>
        <sz val="11"/>
        <color theme="0" tint="-0.249977111117893"/>
        <rFont val="Calibri"/>
        <family val="2"/>
        <scheme val="minor"/>
      </rPr>
      <t>YYYY</t>
    </r>
  </si>
  <si>
    <t>Spouse's Information</t>
  </si>
  <si>
    <t>Immigration</t>
  </si>
  <si>
    <t>Canadian</t>
  </si>
  <si>
    <t>U.S.</t>
  </si>
  <si>
    <t>Time Zone: _______</t>
  </si>
  <si>
    <t>Primary Contact's Information</t>
  </si>
  <si>
    <t>Status</t>
  </si>
  <si>
    <t>20___</t>
  </si>
  <si>
    <t>Canadian Residency</t>
  </si>
  <si>
    <t>U.S. Residency</t>
  </si>
  <si>
    <t>Entered Canada</t>
  </si>
  <si>
    <t>Left Canada</t>
  </si>
  <si>
    <t>Entered U.S.</t>
  </si>
  <si>
    <t>Left U.S.</t>
  </si>
  <si>
    <t>Days</t>
  </si>
  <si>
    <t>Childcare Expenses</t>
  </si>
  <si>
    <t>Signature _______________</t>
  </si>
  <si>
    <t>I hereby confirm all the above information to be complete and authorize H&amp;R Block representatives to contact me to complete my U.S. Tax Return. I also understand that my tax return may be transferred to a U.S Tax Preparer at a different office than the one I am visiting today if there is not a suitable U.S. Tax Preparer in this office available to prepare my return. If my U.S. return is transferred to another office, I understand that I will be contacted by the U.S. Tax Preparer to whom it was transferred as soon as they have received my file.</t>
  </si>
  <si>
    <t>Student loan interest</t>
  </si>
  <si>
    <t>Real estate</t>
  </si>
  <si>
    <t>Medical/dental/optical</t>
  </si>
  <si>
    <t>Travel (medical)</t>
  </si>
  <si>
    <t>Property taxes on boat/car</t>
  </si>
  <si>
    <t>State income taxes</t>
  </si>
  <si>
    <t>$_________.00</t>
  </si>
  <si>
    <t>Job</t>
  </si>
  <si>
    <t>Charitable donations</t>
  </si>
  <si>
    <t>#___</t>
  </si>
  <si>
    <r>
      <rPr>
        <sz val="10"/>
        <color theme="0" tint="-0.249977111117893"/>
        <rFont val="Calibri"/>
        <family val="2"/>
        <scheme val="minor"/>
      </rPr>
      <t>DD</t>
    </r>
    <r>
      <rPr>
        <sz val="10"/>
        <color theme="1"/>
        <rFont val="Calibri"/>
        <family val="2"/>
        <scheme val="minor"/>
      </rPr>
      <t>-</t>
    </r>
    <r>
      <rPr>
        <sz val="10"/>
        <color theme="0" tint="-0.249977111117893"/>
        <rFont val="Calibri"/>
        <family val="2"/>
        <scheme val="minor"/>
      </rPr>
      <t>MM</t>
    </r>
    <r>
      <rPr>
        <sz val="10"/>
        <color theme="1"/>
        <rFont val="Calibri"/>
        <family val="2"/>
        <scheme val="minor"/>
      </rPr>
      <t>-</t>
    </r>
    <r>
      <rPr>
        <sz val="10"/>
        <color theme="0" tint="-0.249977111117893"/>
        <rFont val="Calibri"/>
        <family val="2"/>
        <scheme val="minor"/>
      </rPr>
      <t>YYYY</t>
    </r>
  </si>
  <si>
    <r>
      <rPr>
        <sz val="9"/>
        <color indexed="22"/>
        <rFont val="Arial"/>
        <family val="2"/>
      </rPr>
      <t>XXX</t>
    </r>
    <r>
      <rPr>
        <sz val="9"/>
        <color theme="1"/>
        <rFont val="Calibri"/>
        <family val="2"/>
        <scheme val="minor"/>
      </rPr>
      <t xml:space="preserve"> – </t>
    </r>
    <r>
      <rPr>
        <sz val="9"/>
        <color indexed="22"/>
        <rFont val="Arial"/>
        <family val="2"/>
      </rPr>
      <t>XXX</t>
    </r>
    <r>
      <rPr>
        <sz val="9"/>
        <color theme="1"/>
        <rFont val="Calibri"/>
        <family val="2"/>
        <scheme val="minor"/>
      </rPr>
      <t xml:space="preserve"> – </t>
    </r>
    <r>
      <rPr>
        <sz val="9"/>
        <color indexed="22"/>
        <rFont val="Arial"/>
        <family val="2"/>
      </rPr>
      <t>XXX</t>
    </r>
  </si>
  <si>
    <t>Contact Information</t>
  </si>
  <si>
    <t>Contributing to a IRA, etc.</t>
  </si>
  <si>
    <t>No felony drug conviction</t>
  </si>
  <si>
    <t>Has 1098-T</t>
  </si>
  <si>
    <t>To provide an accurate and complete return:</t>
  </si>
  <si>
    <t> Taxpayers who use Schedule C to report income must keep records of all financial transactions pertaining to their business.</t>
  </si>
  <si>
    <t> Your job is to make sure the taxpayers understand the importance of substantiating their income and expenses, in the event the IRS has questions.</t>
  </si>
  <si>
    <t> Generally, the IRS presumes that all self-employed taxpayers have expenses in their businesses. Help Schedule C taxpayers understand what expenses are deductible.</t>
  </si>
  <si>
    <t> As you interview self-employed taxpayers, remember that your goal is to provide them with a return that includes all income, deducts all expenses, and provides every tax benefit available by law.</t>
  </si>
  <si>
    <t>As part of your Schedule C interview, ask (and document as appropriate):</t>
  </si>
  <si>
    <t> What type of business are you in?</t>
  </si>
  <si>
    <t> How did you compute your income and keep track of expenses?</t>
  </si>
  <si>
    <t> Did you have any advertising expenses?</t>
  </si>
  <si>
    <t> Did you pay any fees for a special license?</t>
  </si>
  <si>
    <t> Do you have business insurance?</t>
  </si>
  <si>
    <t> Where did you conduct business?</t>
  </si>
  <si>
    <t> Did you pay rent or have a mortgage on your place of business?</t>
  </si>
  <si>
    <t> What expenses did you pay for running your place of business?</t>
  </si>
  <si>
    <t> What supplies did you use in your line of work?</t>
  </si>
  <si>
    <t> What did you purchase for the business during the year?</t>
  </si>
  <si>
    <t>Taxpayer wants to claim a qualifying child whose relationship is not son or daughter.</t>
  </si>
  <si>
    <t>Some additional questions to ask:</t>
  </si>
  <si>
    <t>Children ordinarily live with their parents.</t>
  </si>
  <si>
    <t>Where are the child’s parents?</t>
  </si>
  <si>
    <t>Are the child’s parents still living? If so, why isn’t the child living with one of them?</t>
  </si>
  <si>
    <t>Did the child live with either of his/her parents at any time during the year? If so, for how long? If more than half of the year, what is the parent’s AGI?</t>
  </si>
  <si>
    <t>How did the child come to live with you?</t>
  </si>
  <si>
    <t>How long has the child lived with you?</t>
  </si>
  <si>
    <t>Do you have legal custody of the child?</t>
  </si>
  <si>
    <t>Who takes care of the child while you are working?</t>
  </si>
  <si>
    <t>Does the child receive support from anyone other than you?</t>
  </si>
  <si>
    <t>Do his/her parents or others in the family help to support him?</t>
  </si>
  <si>
    <t>Have you claimed this child in the past?</t>
  </si>
  <si>
    <t>Are you receiving state or local benefits for the child?</t>
  </si>
  <si>
    <t>Ethics 2018 19</t>
  </si>
  <si>
    <t>© 2018 H&amp;R Block Canada, Inc.</t>
  </si>
  <si>
    <t>Illustration 1.6</t>
  </si>
  <si>
    <t>Taxpayer wants to claim a qualifying child whose relationship is not son or daughter Explain documentation requirements that must be met if the IRS questions whether the child really lived with the taxpayer, and ask the taxpayer if they would be able to produce records to prove the child lived with them, such as school or medical records.</t>
  </si>
  <si>
    <t>Insufficient income indicates that others may have contributed to the support of the household, or members of the household may have lived elsewhere.</t>
  </si>
  <si>
    <t>How are the children supported? Did you receive any type of assistance for the children’s support?</t>
  </si>
  <si>
    <t>Did you receive any type of government assistance or support from other family members?</t>
  </si>
  <si>
    <t>Did anyone else live in your household? If so, did they contribute to the household living expenses?</t>
  </si>
  <si>
    <t>What other sources of income did you have (for example, child support, food stamps, AFDC, welfare, etc.)?</t>
  </si>
  <si>
    <t>NOTE: Assure the taxpayer that the earned income credit has no effect on certain welfare benefits. Any refund they may receive because of the EIC will not be considered income when determining whether they are eligible for the following benefit programs, or how much they can receive from these programs.</t>
  </si>
  <si>
    <t>However, if the amounts they receive are not spent within a certain period of time, they may count as an asset (or resource) and affect their eligibility.</t>
  </si>
  <si>
    <t>Medicaid and supplemental security income (SSI).</t>
  </si>
  <si>
    <t>Supplemental Nutrition Assistance Program (food stamps).</t>
  </si>
  <si>
    <t>Low-income housing.</t>
  </si>
  <si>
    <t>The age of the taxpayer compared to the age of the qualifying child appears inconsistent. There is a good possibility that the IRS will question the relationship.</t>
  </si>
  <si>
    <t>Is the child your biological son/daughter?</t>
  </si>
  <si>
    <t>Is the child your foster child or adopted child?</t>
  </si>
  <si>
    <t>Was the child placed in your home for adoption or as a foster child?</t>
  </si>
  <si>
    <t>If the taxpayer indicates child is a stepchild -- Are you now or were you ever married to the child's mother or father</t>
  </si>
  <si>
    <t>Did the child’s other parent live with you?</t>
  </si>
  <si>
    <t>20 Ethics 2018</t>
  </si>
  <si>
    <t>Illustration 1.7</t>
  </si>
  <si>
    <t>Schedule C contains income that is not reported on Form 1099, and/or Schedule C does not include any business expenses.</t>
  </si>
  <si>
    <t>Ask questions to confirm that the taxpayer is actually engaged in a business. For example:</t>
  </si>
  <si>
    <t>How long have you been in business?</t>
  </si>
  <si>
    <t>What kind of services do you provide?</t>
  </si>
  <si>
    <t>Do you have a business license?</t>
  </si>
  <si>
    <t>Do you advertise?</t>
  </si>
  <si>
    <t>Do you have a business bank account?</t>
  </si>
  <si>
    <t>Do you keep written records that show your income and expenses?</t>
  </si>
  <si>
    <t>What kinds of records do you have?</t>
  </si>
  <si>
    <t>How did you calculate the gross income/gross receipts for your business?</t>
  </si>
  <si>
    <t>Explain that to properly report your business income, you also need to report your expenses.</t>
  </si>
  <si>
    <t>Ask questions about the types of expenses one would expect for the type of business. For example, for a daycare business:</t>
  </si>
  <si>
    <t>Did you provide meals for the children?</t>
  </si>
  <si>
    <t>Did you provide toys, videos, etc. for the children?</t>
  </si>
  <si>
    <t>Did you provide diapers, etc.?</t>
  </si>
  <si>
    <t>Schedule C is reporting a net loss that offsets W-2 wages.</t>
  </si>
  <si>
    <t>The implication is that the taxpayers could be misreporting their earned income to affect the amount of EITC they receive.</t>
  </si>
  <si>
    <t>Consider the hobby loss rules and whether the activity is really a not-for-profit activity that should be reported on Schedule A.</t>
  </si>
  <si>
    <t>Is this a new business? If not, how many years have you been in business?</t>
  </si>
  <si>
    <t>What training and experience do you have to run a business of this type?</t>
  </si>
  <si>
    <t>Did you have losses in the past? If so, for how many years?</t>
  </si>
  <si>
    <t>Note: Do not prepare a Schedule C for an activity that you have determined to be a hobby.</t>
  </si>
  <si>
    <t>Hobby or Business: https://www.irs.gov/hobby-or-business-irs-offers-tips-to-decide</t>
  </si>
  <si>
    <t>Ethics 2018 21</t>
  </si>
  <si>
    <t>Illustration 1.8</t>
  </si>
  <si>
    <t>Qualifying child is under six and return doesn't contain childcare expenses.</t>
  </si>
  <si>
    <t>It is presumed that a working parent would have childcare expenses–not having them might indicate that the child lived somewhere else.</t>
  </si>
  <si>
    <t>Who takes care of the child while you are at work?</t>
  </si>
  <si>
    <t>Client has a qualifying child, but her age may indicate she is a qualifying child of someone else.</t>
  </si>
  <si>
    <t>EITC cannot be claimed by taxpayers who are the qualifying child of another person.</t>
  </si>
  <si>
    <t>Did you live with your parent(s) or other relative(s) during the year? If so, what part of the year did you live with them?</t>
  </si>
  <si>
    <t>Did anyone else live in the household?</t>
  </si>
  <si>
    <t>If taxpayer is between 19 and 23 years old – Were you in school at any time during the year? If so, what part of the year?</t>
  </si>
  <si>
    <t>Who takes care of your child when you are in school or working?</t>
  </si>
  <si>
    <t>Who is paying household expenses?</t>
  </si>
  <si>
    <t>A “disabled” 19-year-old adult is being claimed as a qualifying child for the earned income credit. To meet the EITC age requirement, a child must be younger than the taxpayer (or spouse if married filing jointly), under age 19 or a full-time student under age 24 at the end of 2017, or permanently and totally disabled. At issue is whether the qualifying child meets the definition of permanently and totally disabled.</t>
  </si>
  <si>
    <t>What is the nature of the individual’s disability?</t>
  </si>
  <si>
    <t>When did the individual become “disabled?”</t>
  </si>
  <si>
    <t>Is the individual employed at all? If so, how much does he or she work and what type of work does he or she do?</t>
  </si>
  <si>
    <t>Does the “disabled” individual receive any benefits or assistance because of his disability? If not, has he or she applied for any benefits or assistance? What was the outcome of the application?</t>
  </si>
  <si>
    <t>Explain that to be considered disabled under the law, the individual must have a serious medical condition that results in being unable to work, and the medical condition must be expected to last continuously for at least a year or result in death. Then, ask the taxpayer if they understand the definition, and ask if the taxpayer could provide documentation supporting the disability if asked to do so by the IRS.</t>
  </si>
  <si>
    <t>NOTE: Permanently and totally disabled. A child is permanently and totally disabled if both of the following apply:</t>
  </si>
  <si>
    <t>The child cannot engage in any substantial gainful activity because of a physical or mental condition.</t>
  </si>
  <si>
    <t>A doctor determines the condition has lasted or can be expected to last continuously for at least a year or can lead to death.</t>
  </si>
  <si>
    <t>One or more of the qualifying children are different from last year</t>
  </si>
  <si>
    <t>There are a variety of circumstances that could apply here—from divorced parents, to changes in household income, to people moving in and out of the household.</t>
  </si>
  <si>
    <t>Last year, you claimed a different number of children or different children. What changed?</t>
  </si>
  <si>
    <t>Others are present in the household which may affect eligibility for EITC.</t>
  </si>
  <si>
    <t>The EITC eligibility rules are well-defined. Tax Professionals must have a clear understanding of the household circumstances to make sure taxpayers qualify for EITC.</t>
  </si>
  <si>
    <t>What is the other person’s relationship to the child?</t>
  </si>
  <si>
    <t>Consider the application of the original and additional tie-breaker rules.</t>
  </si>
  <si>
    <t>The taxpayer is a male claiming head of household and a qualifying child under age two. Children ordinarily live with their mother.</t>
  </si>
  <si>
    <t>Where is the child’s mother?</t>
  </si>
  <si>
    <t>What sort of custody arrangements do you have with the child’s mother?</t>
  </si>
  <si>
    <t>Is anyone else in your household?</t>
  </si>
  <si>
    <t>Do you receive any kind of assistance for the child’s support?</t>
  </si>
  <si>
    <t>The qualifying child’s last name is different from the taxpayer’s. The qualifying child rules are well-defined. You must have a clear understanding of the household circumstances to make sure you prepare an accurate return.</t>
  </si>
  <si>
    <t>Where is the child’s other parent?</t>
  </si>
  <si>
    <t>For a new client – Have you ever claimed this child before?</t>
  </si>
  <si>
    <t>Head of household filing status is being claimed. The head of household qualifications are well-defined. You must have a clear understanding of the household circumstances to make sure the taxpayer's filing status is correct.</t>
  </si>
  <si>
    <t>Are you or were you ever married?</t>
  </si>
  <si>
    <t>If taxpayer indicates they are separated:</t>
  </si>
  <si>
    <t>Did you live with anyone else besides the child?</t>
  </si>
  <si>
    <t>Tell me about all your sources of household income.</t>
  </si>
  <si>
    <t>Filing MFS</t>
  </si>
  <si>
    <t>Blood (Siblings)</t>
  </si>
  <si>
    <t>Not violating local laws</t>
  </si>
  <si>
    <t>Marriage (In-laws)</t>
  </si>
  <si>
    <t>Blood (Direct Ancestor)</t>
  </si>
  <si>
    <t>Foster Parent</t>
  </si>
  <si>
    <t>Parent (Adoption)</t>
  </si>
  <si>
    <t>Permanently &amp; Totally Disabled</t>
  </si>
  <si>
    <t>Higher AGI (tie-breaker rules)</t>
  </si>
  <si>
    <t>Documentation?</t>
  </si>
  <si>
    <t>Healthcare Card</t>
  </si>
  <si>
    <t>Had a SSN or ITIN by due date</t>
  </si>
  <si>
    <t>Eligible Foster child</t>
  </si>
  <si>
    <t>Separation Agreement (F2120)</t>
  </si>
  <si>
    <t>Parent:</t>
  </si>
  <si>
    <t>AGI:</t>
  </si>
  <si>
    <t>Roomates:</t>
  </si>
  <si>
    <t>Work-related childcare</t>
  </si>
  <si>
    <t>Under 13 at the time of childcare</t>
  </si>
  <si>
    <t>Filing form 2555</t>
  </si>
  <si>
    <t>Filing as MFS</t>
  </si>
  <si>
    <t>Non-resident alien spouse</t>
  </si>
  <si>
    <t>Enrolled for full/half time</t>
  </si>
  <si>
    <r>
      <t>DOB:</t>
    </r>
    <r>
      <rPr>
        <sz val="11"/>
        <color theme="1"/>
        <rFont val="Calibri"/>
        <family val="2"/>
        <scheme val="minor"/>
      </rPr>
      <t xml:space="preserve"> </t>
    </r>
    <r>
      <rPr>
        <sz val="11"/>
        <color theme="0" tint="-0.249977111117893"/>
        <rFont val="Calibri"/>
        <family val="2"/>
        <scheme val="minor"/>
      </rPr>
      <t/>
    </r>
  </si>
  <si>
    <t>Claimed AOC/Hope credit before</t>
  </si>
  <si>
    <t>Dependant:</t>
  </si>
  <si>
    <t>Paid (50%+) up keeping of home</t>
  </si>
  <si>
    <t>Disabled and incapable of self-care</t>
  </si>
  <si>
    <t>Dependant of another</t>
  </si>
  <si>
    <t>Details provided by: _________________________________________</t>
  </si>
  <si>
    <t>Must be kept for 3 years!</t>
  </si>
  <si>
    <t>All information above is true, correct and complete for 20___</t>
  </si>
  <si>
    <t>Signature: ______________________</t>
  </si>
  <si>
    <t>Visa # ____________</t>
  </si>
  <si>
    <t>Visa Type: ________</t>
  </si>
  <si>
    <t>TFSA</t>
  </si>
  <si>
    <t>RRSP/PRPP</t>
  </si>
  <si>
    <t>Estate</t>
  </si>
  <si>
    <t>Business</t>
  </si>
  <si>
    <t>Itemized Deductions</t>
  </si>
  <si>
    <t>Non-U.S. Accounts</t>
  </si>
  <si>
    <t>Bank - Checking/Savings</t>
  </si>
  <si>
    <t>Employee Stock Purchase Plan</t>
  </si>
  <si>
    <t>RESP/RDSP</t>
  </si>
  <si>
    <t>Received Gift or Bequest</t>
  </si>
  <si>
    <t>RPP/DPSP</t>
  </si>
  <si>
    <t>Investment accounts (Mutual Funds, etc.)</t>
  </si>
  <si>
    <t>Total value of all accounts under 10K USD?</t>
  </si>
  <si>
    <t>Previously Elected to defer tax for U.S. tax?</t>
  </si>
  <si>
    <t>Childcare while in school</t>
  </si>
  <si>
    <t>Mortgage</t>
  </si>
  <si>
    <t>Casualty/theft loss</t>
  </si>
  <si>
    <t>Tax Prep Cost</t>
  </si>
  <si>
    <t>Education (Form 8863)</t>
  </si>
  <si>
    <t>Childcare (Form 2441)</t>
  </si>
  <si>
    <t>Other ___________________</t>
  </si>
  <si>
    <t>U.S. Mortgage</t>
  </si>
  <si>
    <t>$____________.00</t>
  </si>
  <si>
    <t>Signature __________________</t>
  </si>
  <si>
    <t>Signature ___________________</t>
  </si>
  <si>
    <r>
      <rPr>
        <sz val="12"/>
        <color theme="0" tint="-0.249977111117893"/>
        <rFont val="Calibri"/>
        <family val="2"/>
        <scheme val="minor"/>
      </rPr>
      <t xml:space="preserve">M M </t>
    </r>
    <r>
      <rPr>
        <sz val="12"/>
        <color theme="1"/>
        <rFont val="Calibri"/>
        <family val="2"/>
        <scheme val="minor"/>
      </rPr>
      <t xml:space="preserve">- </t>
    </r>
    <r>
      <rPr>
        <sz val="12"/>
        <color theme="0" tint="-0.249977111117893"/>
        <rFont val="Calibri"/>
        <family val="2"/>
        <scheme val="minor"/>
      </rPr>
      <t xml:space="preserve">D D </t>
    </r>
    <r>
      <rPr>
        <sz val="12"/>
        <color theme="1"/>
        <rFont val="Calibri"/>
        <family val="2"/>
        <scheme val="minor"/>
      </rPr>
      <t xml:space="preserve">- </t>
    </r>
    <r>
      <rPr>
        <sz val="12"/>
        <color theme="0" tint="-0.249977111117893"/>
        <rFont val="Calibri"/>
        <family val="2"/>
        <scheme val="minor"/>
      </rPr>
      <t>Y Y Y Y</t>
    </r>
  </si>
  <si>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D D</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Y Y Y Y</t>
    </r>
  </si>
  <si>
    <r>
      <rPr>
        <sz val="12"/>
        <color theme="0" tint="-0.14999847407452621"/>
        <rFont val="Arial"/>
        <family val="2"/>
      </rPr>
      <t>XXX</t>
    </r>
    <r>
      <rPr>
        <sz val="12"/>
        <color theme="1"/>
        <rFont val="Calibri"/>
        <family val="2"/>
        <scheme val="minor"/>
      </rPr>
      <t xml:space="preserve"> – </t>
    </r>
    <r>
      <rPr>
        <sz val="12"/>
        <color theme="0" tint="-0.14999847407452621"/>
        <rFont val="Arial"/>
        <family val="2"/>
      </rPr>
      <t>XXX</t>
    </r>
    <r>
      <rPr>
        <sz val="12"/>
        <color theme="1"/>
        <rFont val="Calibri"/>
        <family val="2"/>
        <scheme val="minor"/>
      </rPr>
      <t xml:space="preserve"> – </t>
    </r>
    <r>
      <rPr>
        <sz val="12"/>
        <color theme="0" tint="-0.14999847407452621"/>
        <rFont val="Arial"/>
        <family val="2"/>
      </rPr>
      <t>XXX</t>
    </r>
  </si>
  <si>
    <r>
      <rPr>
        <sz val="12"/>
        <color theme="0" tint="-0.14999847407452621"/>
        <rFont val="Arial"/>
        <family val="2"/>
      </rPr>
      <t>XXX</t>
    </r>
    <r>
      <rPr>
        <sz val="12"/>
        <color theme="1"/>
        <rFont val="Calibri"/>
        <family val="2"/>
        <scheme val="minor"/>
      </rPr>
      <t xml:space="preserve"> – </t>
    </r>
    <r>
      <rPr>
        <sz val="12"/>
        <color theme="0" tint="-0.14999847407452621"/>
        <rFont val="Arial"/>
        <family val="2"/>
      </rPr>
      <t>XX</t>
    </r>
    <r>
      <rPr>
        <sz val="12"/>
        <color theme="1"/>
        <rFont val="Calibri"/>
        <family val="2"/>
        <scheme val="minor"/>
      </rPr>
      <t xml:space="preserve"> – </t>
    </r>
    <r>
      <rPr>
        <sz val="12"/>
        <color theme="0" tint="-0.14999847407452621"/>
        <rFont val="Arial"/>
        <family val="2"/>
      </rPr>
      <t>XXXX</t>
    </r>
  </si>
  <si>
    <t>Primary's Residency</t>
  </si>
  <si>
    <t>Spouses Residency</t>
  </si>
  <si>
    <t>s3</t>
  </si>
  <si>
    <t>Foreign tax</t>
  </si>
  <si>
    <t>60-63</t>
  </si>
  <si>
    <t>Annual (18)</t>
  </si>
  <si>
    <t>Med</t>
  </si>
  <si>
    <t>SS</t>
  </si>
  <si>
    <t>Ordinary Dividends</t>
  </si>
  <si>
    <t>Owner(s)</t>
  </si>
  <si>
    <t>Address</t>
  </si>
  <si>
    <t>Country</t>
  </si>
  <si>
    <t>Account</t>
  </si>
  <si>
    <t>#</t>
  </si>
  <si>
    <t>Institution</t>
  </si>
  <si>
    <t xml:space="preserve">GMT: _____    </t>
  </si>
  <si>
    <t>________________________________________</t>
  </si>
  <si>
    <t>Qualifying Child (QC)(Pub501)</t>
  </si>
  <si>
    <t>Younger than taxpayer</t>
  </si>
  <si>
    <t>Total value of all accounts &lt;10K USD?</t>
  </si>
  <si>
    <t>Typical</t>
  </si>
  <si>
    <t>Intermediate</t>
  </si>
  <si>
    <t>Complex</t>
  </si>
  <si>
    <t>Premier</t>
  </si>
  <si>
    <t>1040 or 1040NR</t>
  </si>
  <si>
    <t>Scholarships</t>
  </si>
  <si>
    <t>Unemployment benefits</t>
  </si>
  <si>
    <t>Pension income</t>
  </si>
  <si>
    <t>Child Tax Credit</t>
  </si>
  <si>
    <t>RRSP/RRIF Account</t>
  </si>
  <si>
    <t>2 – 4 hours</t>
  </si>
  <si>
    <t>4 – 6 hours</t>
  </si>
  <si>
    <t>7 hours</t>
  </si>
  <si>
    <t>9 + hours</t>
  </si>
  <si>
    <t>Education expenses</t>
  </si>
  <si>
    <t>Passive loss carryovers</t>
  </si>
  <si>
    <t>Additional tax on retirement plan distributions</t>
  </si>
  <si>
    <t>Employer Stock Options</t>
  </si>
  <si>
    <t>AMT</t>
  </si>
  <si>
    <t>K-1 investments</t>
  </si>
  <si>
    <t>Cancellation of Debt</t>
  </si>
  <si>
    <t>Abandonment of Property</t>
  </si>
  <si>
    <t>Clergy- all others</t>
  </si>
  <si>
    <t>FTC</t>
  </si>
  <si>
    <t>4+</t>
  </si>
  <si>
    <t>Yes</t>
  </si>
  <si>
    <t xml:space="preserve"> 1 - 3</t>
  </si>
  <si>
    <t>Form 8854- Expatriation</t>
  </si>
  <si>
    <t>3+</t>
  </si>
  <si>
    <t>Forms</t>
  </si>
  <si>
    <t>Time</t>
  </si>
  <si>
    <t>Form 8867</t>
  </si>
  <si>
    <t>Child Care Expenses</t>
  </si>
  <si>
    <t>1 - 5</t>
  </si>
  <si>
    <t>5 - 10</t>
  </si>
  <si>
    <t>10+</t>
  </si>
  <si>
    <t>Rental (Sch E)</t>
  </si>
  <si>
    <t>1 - 2</t>
  </si>
  <si>
    <t>Price</t>
  </si>
  <si>
    <t>line 1 &amp; line 15 Adjustments</t>
  </si>
  <si>
    <t>Business (Sch C)</t>
  </si>
  <si>
    <t>Farming (Sch F)</t>
  </si>
  <si>
    <t>Schedules</t>
  </si>
  <si>
    <t>with 5+ depreciable assets</t>
  </si>
  <si>
    <t xml:space="preserve">3+ </t>
  </si>
  <si>
    <t>Dispositions</t>
  </si>
  <si>
    <t>Itemized (Sch A)</t>
  </si>
  <si>
    <t>Capital gains (Sch D)</t>
  </si>
  <si>
    <t>Investment (Sch B)</t>
  </si>
  <si>
    <t>Foreign pass-through investments (T5013)</t>
  </si>
  <si>
    <t>Foreign pension (cost base)</t>
  </si>
  <si>
    <t>Spouse/dependents(W-7)</t>
  </si>
  <si>
    <t>State Returns incl.</t>
  </si>
  <si>
    <t>Form 3115-Accounting period</t>
  </si>
  <si>
    <t>Clergy- 1 slip+housing</t>
  </si>
  <si>
    <t>Form 8833-Treaty</t>
  </si>
  <si>
    <t>Form 8843-Exempt</t>
  </si>
  <si>
    <t>Form 8621-Foreign Trust</t>
  </si>
  <si>
    <t>Time charge may apply to all complexity tiers at $100 per hour.</t>
  </si>
  <si>
    <t>The fee for the Canadian T1 (or TP1) returns is not included in the above pricing or the Value Offers below.</t>
  </si>
  <si>
    <t>$</t>
  </si>
  <si>
    <t>Seniors</t>
  </si>
  <si>
    <t>Investments</t>
  </si>
  <si>
    <t>Capital Gain/Loss</t>
  </si>
  <si>
    <t>Self-Employment</t>
  </si>
  <si>
    <t>Abbr</t>
  </si>
  <si>
    <t>ZIP code</t>
  </si>
  <si>
    <t>Commonwealth of the Northern Mariana Islands</t>
  </si>
  <si>
    <t>Military Overseas</t>
  </si>
  <si>
    <t>Alabama</t>
  </si>
  <si>
    <t>AL</t>
  </si>
  <si>
    <t>350nn-352nn, 354nn-369nn</t>
  </si>
  <si>
    <t>Alaska</t>
  </si>
  <si>
    <t>AK</t>
  </si>
  <si>
    <t>995nn-999nn</t>
  </si>
  <si>
    <t>Arizona</t>
  </si>
  <si>
    <t>AZ</t>
  </si>
  <si>
    <t>850nn-853nn, 855nn-857nn, 859nn-860nn, 863nn-865nn</t>
  </si>
  <si>
    <t>Arkansas</t>
  </si>
  <si>
    <t>AR</t>
  </si>
  <si>
    <t>716nn-729nn</t>
  </si>
  <si>
    <t>California</t>
  </si>
  <si>
    <t>CA</t>
  </si>
  <si>
    <t>900nn-908nn, 910nn-928nn, 930nn-961nn</t>
  </si>
  <si>
    <t>Colorado</t>
  </si>
  <si>
    <t>CO</t>
  </si>
  <si>
    <t>800nn-816nn</t>
  </si>
  <si>
    <t>Connecticut</t>
  </si>
  <si>
    <t>CT</t>
  </si>
  <si>
    <t>060nn-06389, 06391-069nn</t>
  </si>
  <si>
    <t>Delaware</t>
  </si>
  <si>
    <t>DE</t>
  </si>
  <si>
    <t>197nn-199nn</t>
  </si>
  <si>
    <t>District of Columbia</t>
  </si>
  <si>
    <t>DC</t>
  </si>
  <si>
    <t>200nn, 202nn-20587, 569nn, 20589-20597, 20599</t>
  </si>
  <si>
    <t>Florida</t>
  </si>
  <si>
    <t>FL</t>
  </si>
  <si>
    <t>320nn-339nn, 341nn, 342nn, 344nn, 346nn, 347nn, 349nn</t>
  </si>
  <si>
    <t>Georgia</t>
  </si>
  <si>
    <t>GA</t>
  </si>
  <si>
    <t>300nn-319nn, 398nn-399nn</t>
  </si>
  <si>
    <t>Hawaii</t>
  </si>
  <si>
    <t>HI</t>
  </si>
  <si>
    <t>96701-96798, 968nn</t>
  </si>
  <si>
    <t>Idaho</t>
  </si>
  <si>
    <t>ID</t>
  </si>
  <si>
    <t>832nn-83413, 83415-838nn</t>
  </si>
  <si>
    <t>Illinois</t>
  </si>
  <si>
    <t>IL</t>
  </si>
  <si>
    <t>600nn-620nn, 622nn-629nn</t>
  </si>
  <si>
    <t>Indiana</t>
  </si>
  <si>
    <t>IN</t>
  </si>
  <si>
    <t>460nn-479nn</t>
  </si>
  <si>
    <t>Iowa</t>
  </si>
  <si>
    <t>IA</t>
  </si>
  <si>
    <t>500nn-516nn, 520nn-528nn</t>
  </si>
  <si>
    <t>Kansas</t>
  </si>
  <si>
    <t>KS</t>
  </si>
  <si>
    <t>660nn-662nn, 664nn-679nn</t>
  </si>
  <si>
    <t>Kentucky</t>
  </si>
  <si>
    <t>KY</t>
  </si>
  <si>
    <t>400nn-418nn, 420nn-427nn</t>
  </si>
  <si>
    <t>Louisiana</t>
  </si>
  <si>
    <t>LA</t>
  </si>
  <si>
    <t>700nn-701nn, 703nn-708nn, 710nn-714nn</t>
  </si>
  <si>
    <t>Maine</t>
  </si>
  <si>
    <t>ME</t>
  </si>
  <si>
    <t>039nn-049nn</t>
  </si>
  <si>
    <t>Maryland</t>
  </si>
  <si>
    <t>MD</t>
  </si>
  <si>
    <t>20588, 206nn-212nn, 214nn-219nn</t>
  </si>
  <si>
    <t>Massachusetts</t>
  </si>
  <si>
    <t>MA</t>
  </si>
  <si>
    <t>010nn-027nn, 055nn</t>
  </si>
  <si>
    <t>Michigan</t>
  </si>
  <si>
    <t>MI</t>
  </si>
  <si>
    <t>480nn-499nn</t>
  </si>
  <si>
    <t>Minnesota</t>
  </si>
  <si>
    <t>MN</t>
  </si>
  <si>
    <t>550nn-551nn, 553nn-567nn</t>
  </si>
  <si>
    <t>Mississippi</t>
  </si>
  <si>
    <t>MS</t>
  </si>
  <si>
    <t>386nn-397nn</t>
  </si>
  <si>
    <t>Missouri</t>
  </si>
  <si>
    <t>MO</t>
  </si>
  <si>
    <t>630nn-631nn, 633nn-641nn, 644nn-658nn</t>
  </si>
  <si>
    <t>Montana</t>
  </si>
  <si>
    <t>MT</t>
  </si>
  <si>
    <t>590nn-599nn</t>
  </si>
  <si>
    <t>Nebraska</t>
  </si>
  <si>
    <t>NE</t>
  </si>
  <si>
    <t>680nn-681nn, 683nn-693nn</t>
  </si>
  <si>
    <t>Nevada</t>
  </si>
  <si>
    <t>NV</t>
  </si>
  <si>
    <t>889nn-891nn, 893nn-895nn, 897nn-898nn</t>
  </si>
  <si>
    <t>New Hampshire</t>
  </si>
  <si>
    <t>NH</t>
  </si>
  <si>
    <t>030nn-038nn</t>
  </si>
  <si>
    <t>New Jersey</t>
  </si>
  <si>
    <t>NJ</t>
  </si>
  <si>
    <t>070nn-089nn</t>
  </si>
  <si>
    <t>New Mexico</t>
  </si>
  <si>
    <t>NM</t>
  </si>
  <si>
    <t>870nn-871nn, 873nn-884nn</t>
  </si>
  <si>
    <t>New York</t>
  </si>
  <si>
    <t>NY</t>
  </si>
  <si>
    <t>005nn, 06390, 100nn-149nn</t>
  </si>
  <si>
    <t>North Carolina</t>
  </si>
  <si>
    <t>NC</t>
  </si>
  <si>
    <t>270nn-289nn</t>
  </si>
  <si>
    <t>North Dakota</t>
  </si>
  <si>
    <t>ND</t>
  </si>
  <si>
    <t>580nn-588nn</t>
  </si>
  <si>
    <t>Ohio</t>
  </si>
  <si>
    <t>OH</t>
  </si>
  <si>
    <t>430nn-459nn</t>
  </si>
  <si>
    <t>Oklahoma</t>
  </si>
  <si>
    <t>OK</t>
  </si>
  <si>
    <t>730nn-731nn, 734nn-73959, 73961-741nn, 743nn-749nn</t>
  </si>
  <si>
    <t>Oregon</t>
  </si>
  <si>
    <t>OR</t>
  </si>
  <si>
    <t>970nn-979nn</t>
  </si>
  <si>
    <t>Pennsylvania</t>
  </si>
  <si>
    <t>PA</t>
  </si>
  <si>
    <t>150nn-196nn</t>
  </si>
  <si>
    <t>Rhode Island</t>
  </si>
  <si>
    <t>RI</t>
  </si>
  <si>
    <t>028nn, 029nn</t>
  </si>
  <si>
    <t>South Carolina</t>
  </si>
  <si>
    <t>SC</t>
  </si>
  <si>
    <t>290nn-299nn</t>
  </si>
  <si>
    <t>South Dakota</t>
  </si>
  <si>
    <t>SD</t>
  </si>
  <si>
    <t>570nn-577nn</t>
  </si>
  <si>
    <t>Tennessee</t>
  </si>
  <si>
    <t>TN</t>
  </si>
  <si>
    <t>370nn-385nn</t>
  </si>
  <si>
    <t>Texas</t>
  </si>
  <si>
    <t>TX</t>
  </si>
  <si>
    <t>733nn, 73960, 750nn-770nn, 772nn-799nn, 885nn</t>
  </si>
  <si>
    <t>Utah</t>
  </si>
  <si>
    <t>UT</t>
  </si>
  <si>
    <t>840nn-847nn</t>
  </si>
  <si>
    <t>Vermont</t>
  </si>
  <si>
    <t>VT</t>
  </si>
  <si>
    <t>050nn-054nn, 056nn-059nn</t>
  </si>
  <si>
    <t>Virginia</t>
  </si>
  <si>
    <t>VA</t>
  </si>
  <si>
    <t>201nn, 20598, 220nn-246nn</t>
  </si>
  <si>
    <t>Washington</t>
  </si>
  <si>
    <t>WA</t>
  </si>
  <si>
    <t>980nn-986nn, 988nn-994nn</t>
  </si>
  <si>
    <t>West Virginia</t>
  </si>
  <si>
    <t>WV</t>
  </si>
  <si>
    <t>247nn-268nn</t>
  </si>
  <si>
    <t>Wisconsin</t>
  </si>
  <si>
    <t>WI</t>
  </si>
  <si>
    <t>530nn-532nn, 534nn-535nn, 537nn-549nn</t>
  </si>
  <si>
    <t>Wyoming</t>
  </si>
  <si>
    <t>WY</t>
  </si>
  <si>
    <t>820nn-831nn, 83414</t>
  </si>
  <si>
    <t>American Somoa</t>
  </si>
  <si>
    <t>AS</t>
  </si>
  <si>
    <t>96799</t>
  </si>
  <si>
    <t>Federated States of Micronesia</t>
  </si>
  <si>
    <t>FM</t>
  </si>
  <si>
    <t>96941-96944</t>
  </si>
  <si>
    <t>Guam</t>
  </si>
  <si>
    <t>GU</t>
  </si>
  <si>
    <t>96910-96932</t>
  </si>
  <si>
    <t>Marshall Islands</t>
  </si>
  <si>
    <t>MH</t>
  </si>
  <si>
    <t>96960-96970</t>
  </si>
  <si>
    <t>MP</t>
  </si>
  <si>
    <t>96950-96952</t>
  </si>
  <si>
    <t>Palau</t>
  </si>
  <si>
    <t>PW</t>
  </si>
  <si>
    <t>96939-96940</t>
  </si>
  <si>
    <t>Puerto Rico</t>
  </si>
  <si>
    <t>PR</t>
  </si>
  <si>
    <t>006nn-007nn, 009nn</t>
  </si>
  <si>
    <t>U.S. Virgin Islands</t>
  </si>
  <si>
    <t>VI</t>
  </si>
  <si>
    <t>008nn</t>
  </si>
  <si>
    <t>APO or FPO or DPO</t>
  </si>
  <si>
    <t>AA</t>
  </si>
  <si>
    <t>340nn</t>
  </si>
  <si>
    <t>AE</t>
  </si>
  <si>
    <t>090nn-098nn</t>
  </si>
  <si>
    <t>AP</t>
  </si>
  <si>
    <t>962nn-966nn</t>
  </si>
  <si>
    <t>Community prop</t>
  </si>
  <si>
    <t>Tax treaty</t>
  </si>
  <si>
    <t>State tax</t>
  </si>
  <si>
    <t>No</t>
  </si>
  <si>
    <t>Dividends only</t>
  </si>
  <si>
    <t>U.S. Possessions</t>
  </si>
  <si>
    <t>I hereby confirm all the above information to be complete and authorize H&amp;R Block representatives to contact me to complete my U.S. Tax Return.
I also understand that my tax return may be transferred to a U.S Tax Preparer at a different office than the one I am visiting today if there is not a suitable U.S. Tax Preparer in this office available to prepare my return. If my U.S. return is transferred to another office, I understand that I will be contacted by the U.S. Tax Preparer to whom it was transferred as soon as they have received my file.</t>
  </si>
  <si>
    <t>W2 - Employment</t>
  </si>
  <si>
    <t>Pensions</t>
  </si>
  <si>
    <t>IRA Distributions</t>
  </si>
  <si>
    <t>Business - Sch C</t>
  </si>
  <si>
    <t>Rental - Sch E</t>
  </si>
  <si>
    <t>Partnership - Sch E</t>
  </si>
  <si>
    <t>Refunds,Credits,Taxes</t>
  </si>
  <si>
    <t>Farm - Sch F</t>
  </si>
  <si>
    <t xml:space="preserve">Unemployment </t>
  </si>
  <si>
    <t>Social Security</t>
  </si>
  <si>
    <t>Educator expenses</t>
  </si>
  <si>
    <t>Work</t>
  </si>
  <si>
    <t>Moving Expenses</t>
  </si>
  <si>
    <t>Self-Employment Tax</t>
  </si>
  <si>
    <t>Student Loan interest</t>
  </si>
  <si>
    <t>Tuition and Fees</t>
  </si>
  <si>
    <t>Reservists, Artists, etc</t>
  </si>
  <si>
    <t>Health Saving Account</t>
  </si>
  <si>
    <t>Health Insurance</t>
  </si>
  <si>
    <t>Qualified Plans</t>
  </si>
  <si>
    <t>15/32</t>
  </si>
  <si>
    <t>11/31</t>
  </si>
  <si>
    <t>Early Withdraw</t>
  </si>
  <si>
    <t>Domestic production</t>
  </si>
  <si>
    <t>Self-employment/Business</t>
  </si>
  <si>
    <t>Foreign Tax</t>
  </si>
  <si>
    <t>Child&amp;Dependant care</t>
  </si>
  <si>
    <t>Retirement Savings</t>
  </si>
  <si>
    <t>Child Tax</t>
  </si>
  <si>
    <t>Residencial Energy</t>
  </si>
  <si>
    <t>SS &amp; Medicare</t>
  </si>
  <si>
    <t>Additional - IRA, etc</t>
  </si>
  <si>
    <t>Household Employment</t>
  </si>
  <si>
    <t xml:space="preserve">AOC/AOTC (Pub970)      </t>
  </si>
  <si>
    <t>Balance Sheet</t>
  </si>
  <si>
    <t>Income Statement</t>
  </si>
  <si>
    <t>Assests</t>
  </si>
  <si>
    <t>Liabilities</t>
  </si>
  <si>
    <t>CAD</t>
  </si>
  <si>
    <t>USD</t>
  </si>
  <si>
    <t>Share</t>
  </si>
  <si>
    <t>Rate</t>
  </si>
  <si>
    <t>Cost</t>
  </si>
  <si>
    <t>Value</t>
  </si>
  <si>
    <r>
      <t xml:space="preserve">Renouncing Date: </t>
    </r>
    <r>
      <rPr>
        <sz val="11"/>
        <color theme="0" tint="-0.249977111117893"/>
        <rFont val="Calibri"/>
        <family val="2"/>
        <scheme val="minor"/>
      </rPr>
      <t xml:space="preserve"> M M</t>
    </r>
    <r>
      <rPr>
        <sz val="11"/>
        <color theme="1"/>
        <rFont val="Calibri"/>
        <family val="2"/>
        <scheme val="minor"/>
      </rPr>
      <t xml:space="preserve"> / </t>
    </r>
    <r>
      <rPr>
        <sz val="11"/>
        <color theme="0" tint="-0.249977111117893"/>
        <rFont val="Calibri"/>
        <family val="2"/>
        <scheme val="minor"/>
      </rPr>
      <t>D D</t>
    </r>
    <r>
      <rPr>
        <sz val="11"/>
        <color theme="1"/>
        <rFont val="Calibri"/>
        <family val="2"/>
        <scheme val="minor"/>
      </rPr>
      <t xml:space="preserve"> / </t>
    </r>
    <r>
      <rPr>
        <sz val="11"/>
        <color theme="0" tint="-0.249977111117893"/>
        <rFont val="Calibri"/>
        <family val="2"/>
        <scheme val="minor"/>
      </rPr>
      <t>Y Y</t>
    </r>
  </si>
  <si>
    <t>Value USD</t>
  </si>
  <si>
    <t>Cost USD</t>
  </si>
  <si>
    <t>Form 8854 - Descrption</t>
  </si>
  <si>
    <t>Exchange:</t>
  </si>
  <si>
    <t>Date:</t>
  </si>
  <si>
    <t>Blood (Other Decendant)</t>
  </si>
  <si>
    <t>Legal Adoption</t>
  </si>
  <si>
    <t>Had a SSN by due date</t>
  </si>
  <si>
    <t>Canadian Residency established</t>
  </si>
  <si>
    <t>Installments/Tax Payments</t>
  </si>
  <si>
    <t>Casualty &amp; Theft loss</t>
  </si>
  <si>
    <t>Annual (19)</t>
  </si>
  <si>
    <t>7b</t>
  </si>
  <si>
    <t>8b</t>
  </si>
  <si>
    <t>8a</t>
  </si>
  <si>
    <t>Medical Ref
CWB</t>
  </si>
  <si>
    <r>
      <rPr>
        <sz val="16"/>
        <color indexed="8"/>
        <rFont val="Calibri"/>
        <family val="2"/>
      </rPr>
      <t>Welcome to H&amp;R Block!</t>
    </r>
    <r>
      <rPr>
        <sz val="11"/>
        <color indexed="8"/>
        <rFont val="Calibri"/>
        <family val="2"/>
      </rPr>
      <t xml:space="preserve">  Please fill out the following form. Provide as much detail as possible.</t>
    </r>
  </si>
  <si>
    <t xml:space="preserve"> If you have any questions while completing this form, please do not hesitate to ask. </t>
  </si>
  <si>
    <t>Client Information:</t>
  </si>
  <si>
    <t xml:space="preserve">First  Name:    </t>
  </si>
  <si>
    <t>Initial:</t>
  </si>
  <si>
    <t>Last Name:</t>
  </si>
  <si>
    <t>Social Insurance Number (SIN):</t>
  </si>
  <si>
    <t>-                            -</t>
  </si>
  <si>
    <t>Date of birth:</t>
  </si>
  <si>
    <r>
      <rPr>
        <sz val="8"/>
        <color indexed="22"/>
        <rFont val="Calibri"/>
        <family val="2"/>
      </rPr>
      <t>d d</t>
    </r>
    <r>
      <rPr>
        <sz val="8"/>
        <color indexed="10"/>
        <rFont val="Calibri"/>
        <family val="2"/>
      </rPr>
      <t xml:space="preserve">     </t>
    </r>
    <r>
      <rPr>
        <sz val="8"/>
        <rFont val="Calibri"/>
        <family val="2"/>
      </rPr>
      <t xml:space="preserve"> /     </t>
    </r>
    <r>
      <rPr>
        <sz val="8"/>
        <color indexed="22"/>
        <rFont val="Calibri"/>
        <family val="2"/>
      </rPr>
      <t xml:space="preserve"> m m</t>
    </r>
    <r>
      <rPr>
        <sz val="8"/>
        <color indexed="10"/>
        <rFont val="Calibri"/>
        <family val="2"/>
      </rPr>
      <t xml:space="preserve">     </t>
    </r>
    <r>
      <rPr>
        <sz val="8"/>
        <rFont val="Calibri"/>
        <family val="2"/>
      </rPr>
      <t xml:space="preserve"> /      </t>
    </r>
    <r>
      <rPr>
        <sz val="8"/>
        <color indexed="22"/>
        <rFont val="Calibri"/>
        <family val="2"/>
      </rPr>
      <t xml:space="preserve">y y y y </t>
    </r>
  </si>
  <si>
    <t>APT / Unit #</t>
  </si>
  <si>
    <t xml:space="preserve">Address: </t>
  </si>
  <si>
    <t xml:space="preserve">PO Box: </t>
  </si>
  <si>
    <t>Rural Route:</t>
  </si>
  <si>
    <t>City:</t>
  </si>
  <si>
    <t xml:space="preserve">Province: </t>
  </si>
  <si>
    <t>Postal Code:</t>
  </si>
  <si>
    <t>Best time to call:</t>
  </si>
  <si>
    <t>Marital Status on December 31 last year:</t>
  </si>
  <si>
    <r>
      <rPr>
        <b/>
        <sz val="10"/>
        <color indexed="8"/>
        <rFont val="Calibri"/>
        <family val="2"/>
      </rPr>
      <t>Spouse or Common-law partner information:</t>
    </r>
    <r>
      <rPr>
        <b/>
        <sz val="8"/>
        <color indexed="8"/>
        <rFont val="Calibri"/>
        <family val="2"/>
      </rPr>
      <t xml:space="preserve"> </t>
    </r>
    <r>
      <rPr>
        <sz val="8"/>
        <color indexed="8"/>
        <rFont val="Calibri"/>
        <family val="2"/>
      </rPr>
      <t>(if applicable)</t>
    </r>
  </si>
  <si>
    <t xml:space="preserve">First Name:    </t>
  </si>
  <si>
    <t xml:space="preserve">Social Insurance Number (SIN):  </t>
  </si>
  <si>
    <t>-                        -</t>
  </si>
  <si>
    <t>Will we be preparing the return for your spouse/partner?</t>
  </si>
  <si>
    <t>Net Income:</t>
  </si>
  <si>
    <r>
      <rPr>
        <b/>
        <sz val="11"/>
        <rFont val="Calibri"/>
        <family val="2"/>
      </rPr>
      <t>Dependents</t>
    </r>
    <r>
      <rPr>
        <sz val="11"/>
        <rFont val="Calibri"/>
        <family val="2"/>
      </rPr>
      <t>*:</t>
    </r>
    <r>
      <rPr>
        <sz val="8"/>
        <rFont val="Calibri"/>
        <family val="2"/>
      </rPr>
      <t xml:space="preserve"> (if applicable)  Children, parents, grandparents, etc. - living at the same address</t>
    </r>
  </si>
  <si>
    <t>Last Name</t>
  </si>
  <si>
    <t>First Name</t>
  </si>
  <si>
    <t>Date of Birth</t>
  </si>
  <si>
    <t>Net Income</t>
  </si>
  <si>
    <t>Disabled</t>
  </si>
  <si>
    <t>Post-Secondary:</t>
  </si>
  <si>
    <t>dd/mm/yyyy</t>
  </si>
  <si>
    <r>
      <t>*</t>
    </r>
    <r>
      <rPr>
        <b/>
        <sz val="8"/>
        <rFont val="Calibri"/>
        <family val="2"/>
      </rPr>
      <t xml:space="preserve">Require Dependant's SIN </t>
    </r>
    <r>
      <rPr>
        <sz val="8"/>
        <rFont val="Calibri"/>
        <family val="2"/>
      </rPr>
      <t xml:space="preserve">during Tax Interview </t>
    </r>
  </si>
  <si>
    <t>See reverse for additional space</t>
  </si>
  <si>
    <r>
      <t xml:space="preserve">b) Lawful </t>
    </r>
    <r>
      <rPr>
        <b/>
        <sz val="8"/>
        <rFont val="Calibri"/>
        <family val="2"/>
      </rPr>
      <t>Permanent Resident</t>
    </r>
    <r>
      <rPr>
        <sz val="8"/>
        <rFont val="Calibri"/>
        <family val="2"/>
      </rPr>
      <t xml:space="preserve"> (PR card, Green Card)</t>
    </r>
  </si>
  <si>
    <r>
      <t xml:space="preserve">c) </t>
    </r>
    <r>
      <rPr>
        <b/>
        <sz val="8"/>
        <rFont val="Calibri"/>
        <family val="2"/>
      </rPr>
      <t>PHYSICALLY PRESENT</t>
    </r>
    <r>
      <rPr>
        <sz val="8"/>
        <rFont val="Calibri"/>
        <family val="2"/>
      </rPr>
      <t xml:space="preserve"> for at least 183 days per year?  </t>
    </r>
  </si>
  <si>
    <r>
      <t xml:space="preserve">Do you have an </t>
    </r>
    <r>
      <rPr>
        <b/>
        <sz val="8"/>
        <rFont val="Calibri"/>
        <family val="2"/>
      </rPr>
      <t>incorporated business</t>
    </r>
    <r>
      <rPr>
        <sz val="8"/>
        <rFont val="Calibri"/>
        <family val="2"/>
      </rPr>
      <t xml:space="preserve">? </t>
    </r>
  </si>
  <si>
    <r>
      <t xml:space="preserve">Do you need to complete an </t>
    </r>
    <r>
      <rPr>
        <b/>
        <sz val="8"/>
        <rFont val="Calibri"/>
        <family val="2"/>
      </rPr>
      <t>Estate Return</t>
    </r>
    <r>
      <rPr>
        <sz val="8"/>
        <rFont val="Calibri"/>
        <family val="2"/>
      </rPr>
      <t xml:space="preserve"> or file for a </t>
    </r>
    <r>
      <rPr>
        <b/>
        <sz val="8"/>
        <rFont val="Calibri"/>
        <family val="2"/>
      </rPr>
      <t>deceased person</t>
    </r>
    <r>
      <rPr>
        <sz val="8"/>
        <rFont val="Calibri"/>
        <family val="2"/>
      </rPr>
      <t xml:space="preserve">? </t>
    </r>
  </si>
  <si>
    <r>
      <t xml:space="preserve">Are you </t>
    </r>
    <r>
      <rPr>
        <b/>
        <sz val="8"/>
        <rFont val="Calibri"/>
        <family val="2"/>
      </rPr>
      <t>self-employed</t>
    </r>
    <r>
      <rPr>
        <sz val="8"/>
        <rFont val="Calibri"/>
        <family val="2"/>
      </rPr>
      <t xml:space="preserve">, did you </t>
    </r>
    <r>
      <rPr>
        <b/>
        <sz val="8"/>
        <rFont val="Calibri"/>
        <family val="2"/>
      </rPr>
      <t>own your own business</t>
    </r>
    <r>
      <rPr>
        <sz val="8"/>
        <rFont val="Calibri"/>
        <family val="2"/>
      </rPr>
      <t xml:space="preserve"> or did you work for a </t>
    </r>
    <r>
      <rPr>
        <b/>
        <sz val="8"/>
        <rFont val="Calibri"/>
        <family val="2"/>
      </rPr>
      <t>placement agency</t>
    </r>
    <r>
      <rPr>
        <sz val="8"/>
        <rFont val="Calibri"/>
        <family val="2"/>
      </rPr>
      <t xml:space="preserve">? </t>
    </r>
  </si>
  <si>
    <r>
      <t xml:space="preserve">Are you currently in </t>
    </r>
    <r>
      <rPr>
        <b/>
        <sz val="8"/>
        <rFont val="Calibri"/>
        <family val="2"/>
      </rPr>
      <t>Bankruptcy status</t>
    </r>
    <r>
      <rPr>
        <sz val="8"/>
        <rFont val="Calibri"/>
        <family val="2"/>
      </rPr>
      <t xml:space="preserve">? </t>
    </r>
  </si>
  <si>
    <r>
      <t xml:space="preserve">Did you </t>
    </r>
    <r>
      <rPr>
        <b/>
        <sz val="8"/>
        <rFont val="Calibri"/>
        <family val="2"/>
      </rPr>
      <t>work outside Canada</t>
    </r>
    <r>
      <rPr>
        <sz val="8"/>
        <rFont val="Calibri"/>
        <family val="2"/>
      </rPr>
      <t xml:space="preserve"> or have </t>
    </r>
    <r>
      <rPr>
        <b/>
        <sz val="8"/>
        <rFont val="Calibri"/>
        <family val="2"/>
      </rPr>
      <t>foreign employment</t>
    </r>
    <r>
      <rPr>
        <sz val="8"/>
        <rFont val="Calibri"/>
        <family val="2"/>
      </rPr>
      <t xml:space="preserve"> or </t>
    </r>
    <r>
      <rPr>
        <b/>
        <sz val="8"/>
        <rFont val="Calibri"/>
        <family val="2"/>
      </rPr>
      <t>foreign pension</t>
    </r>
    <r>
      <rPr>
        <sz val="8"/>
        <rFont val="Calibri"/>
        <family val="2"/>
      </rPr>
      <t xml:space="preserve"> income? </t>
    </r>
  </si>
  <si>
    <r>
      <t xml:space="preserve">Excluding RRSPs, do you have any </t>
    </r>
    <r>
      <rPr>
        <b/>
        <sz val="8"/>
        <rFont val="Calibri"/>
        <family val="2"/>
      </rPr>
      <t>investments</t>
    </r>
    <r>
      <rPr>
        <sz val="8"/>
        <rFont val="Calibri"/>
        <family val="2"/>
      </rPr>
      <t>, own any</t>
    </r>
    <r>
      <rPr>
        <b/>
        <sz val="8"/>
        <rFont val="Calibri"/>
        <family val="2"/>
      </rPr>
      <t xml:space="preserve"> rental properties</t>
    </r>
    <r>
      <rPr>
        <sz val="8"/>
        <rFont val="Calibri"/>
        <family val="2"/>
      </rPr>
      <t xml:space="preserve"> or sell your </t>
    </r>
    <r>
      <rPr>
        <b/>
        <sz val="8"/>
        <rFont val="Calibri"/>
        <family val="2"/>
      </rPr>
      <t>principal</t>
    </r>
    <r>
      <rPr>
        <sz val="8"/>
        <rFont val="Calibri"/>
        <family val="2"/>
      </rPr>
      <t xml:space="preserve"> </t>
    </r>
    <r>
      <rPr>
        <b/>
        <sz val="8"/>
        <rFont val="Calibri"/>
        <family val="2"/>
      </rPr>
      <t>residence</t>
    </r>
    <r>
      <rPr>
        <sz val="8"/>
        <rFont val="Calibri"/>
        <family val="2"/>
      </rPr>
      <t xml:space="preserve"> last year? </t>
    </r>
  </si>
  <si>
    <r>
      <t xml:space="preserve">Are you claiming </t>
    </r>
    <r>
      <rPr>
        <b/>
        <sz val="8"/>
        <rFont val="Calibri"/>
        <family val="2"/>
      </rPr>
      <t>employment expenses</t>
    </r>
    <r>
      <rPr>
        <sz val="8"/>
        <rFont val="Calibri"/>
        <family val="2"/>
      </rPr>
      <t xml:space="preserve"> (did your employer reimburse you for office or vehicle expenses)? </t>
    </r>
  </si>
  <si>
    <r>
      <t xml:space="preserve">Did you </t>
    </r>
    <r>
      <rPr>
        <b/>
        <sz val="8"/>
        <rFont val="Calibri"/>
        <family val="2"/>
      </rPr>
      <t>move to Canada</t>
    </r>
    <r>
      <rPr>
        <sz val="8"/>
        <rFont val="Calibri"/>
        <family val="2"/>
      </rPr>
      <t xml:space="preserve"> last year or </t>
    </r>
    <r>
      <rPr>
        <b/>
        <sz val="8"/>
        <rFont val="Calibri"/>
        <family val="2"/>
      </rPr>
      <t>switch provinces?</t>
    </r>
    <r>
      <rPr>
        <sz val="8"/>
        <rFont val="Calibri"/>
        <family val="2"/>
      </rPr>
      <t xml:space="preserve"> </t>
    </r>
  </si>
  <si>
    <r>
      <t xml:space="preserve">Are we preparing </t>
    </r>
    <r>
      <rPr>
        <b/>
        <sz val="8"/>
        <rFont val="Calibri"/>
        <family val="2"/>
      </rPr>
      <t>more than one return</t>
    </r>
    <r>
      <rPr>
        <sz val="8"/>
        <rFont val="Calibri"/>
        <family val="2"/>
      </rPr>
      <t xml:space="preserve"> for you today? </t>
    </r>
  </si>
  <si>
    <t>Do you have a preferred Tax Professional? (Please provide name)</t>
  </si>
  <si>
    <t>Any other information:</t>
  </si>
  <si>
    <r>
      <rPr>
        <b/>
        <sz val="16"/>
        <rFont val="Calibri"/>
        <family val="2"/>
      </rPr>
      <t>Client/Family Information</t>
    </r>
    <r>
      <rPr>
        <sz val="9"/>
        <rFont val="Calibri"/>
        <family val="2"/>
      </rPr>
      <t xml:space="preserve"> Continued </t>
    </r>
  </si>
  <si>
    <t>US Client/Family Information</t>
  </si>
  <si>
    <t>Canadian income since return to Canada:</t>
  </si>
  <si>
    <t>Did you completely sever your ties with Canada?</t>
  </si>
  <si>
    <t>Is this your first time filing a Canadian return?</t>
  </si>
  <si>
    <t>Do you have any RRSPs?</t>
  </si>
  <si>
    <t>Do you have any Tax Free Savings Accounts?</t>
  </si>
  <si>
    <t>Do you have any RESPs or Mutual Funds?</t>
  </si>
  <si>
    <t>(Even if the total may have only been achieved for one day)</t>
  </si>
  <si>
    <t>Visa number:</t>
  </si>
  <si>
    <r>
      <t xml:space="preserve">Have you </t>
    </r>
    <r>
      <rPr>
        <b/>
        <sz val="8"/>
        <rFont val="Calibri"/>
        <family val="2"/>
      </rPr>
      <t xml:space="preserve">returned from travel outside </t>
    </r>
    <r>
      <rPr>
        <sz val="8"/>
        <rFont val="Calibri"/>
        <family val="2"/>
      </rPr>
      <t xml:space="preserve">of Canada </t>
    </r>
    <r>
      <rPr>
        <b/>
        <sz val="8"/>
        <rFont val="Calibri"/>
        <family val="2"/>
      </rPr>
      <t>after March 12, 2020.</t>
    </r>
    <r>
      <rPr>
        <sz val="8"/>
        <rFont val="Calibri"/>
        <family val="2"/>
      </rPr>
      <t xml:space="preserve"> If Yes was it within the last 14 days?</t>
    </r>
  </si>
  <si>
    <t>Will we complete an America return?</t>
  </si>
  <si>
    <t>U.S. Residency Determination</t>
  </si>
  <si>
    <t>Canadian Residency Determination</t>
  </si>
  <si>
    <t>Last year you filed a U.S. Return filed:</t>
  </si>
  <si>
    <t>VISA type:</t>
  </si>
  <si>
    <t>Foreign Bank Account Report</t>
  </si>
  <si>
    <t>Do you have any Registered Pension Plan?</t>
  </si>
  <si>
    <t>Do you have any non-US Bank Checking account?</t>
  </si>
  <si>
    <t>Do you have any non-US Bank Savings account?</t>
  </si>
  <si>
    <t>Do these accounts contain Mutual Funds?</t>
  </si>
  <si>
    <t>Were you on a U.S. Visa?</t>
  </si>
  <si>
    <t>Was your spouse on a U.S. Visa?</t>
  </si>
  <si>
    <t>Is your spouse an American Citizen?</t>
  </si>
  <si>
    <t>Do your spouse hold a Green Card?</t>
  </si>
  <si>
    <t xml:space="preserve">Social Security (SSN/ITIN):  </t>
  </si>
  <si>
    <r>
      <rPr>
        <sz val="11"/>
        <color theme="0" tint="-0.14999847407452621"/>
        <rFont val="Calibri"/>
        <family val="2"/>
      </rPr>
      <t xml:space="preserve">  d d</t>
    </r>
    <r>
      <rPr>
        <sz val="11"/>
        <rFont val="Calibri"/>
        <family val="2"/>
      </rPr>
      <t xml:space="preserve"> /</t>
    </r>
    <r>
      <rPr>
        <sz val="11"/>
        <color theme="0" tint="-0.14999847407452621"/>
        <rFont val="Calibri"/>
        <family val="2"/>
      </rPr>
      <t xml:space="preserve"> m m</t>
    </r>
    <r>
      <rPr>
        <sz val="11"/>
        <rFont val="Calibri"/>
        <family val="2"/>
      </rPr>
      <t xml:space="preserve"> / </t>
    </r>
    <r>
      <rPr>
        <sz val="11"/>
        <color theme="0" tint="-0.14999847407452621"/>
        <rFont val="Calibri"/>
        <family val="2"/>
      </rPr>
      <t>y y</t>
    </r>
  </si>
  <si>
    <r>
      <t>Valid:</t>
    </r>
    <r>
      <rPr>
        <sz val="11"/>
        <color theme="0" tint="-0.14999847407452621"/>
        <rFont val="Calibri"/>
        <family val="2"/>
      </rPr>
      <t/>
    </r>
  </si>
  <si>
    <t>Entry:</t>
  </si>
  <si>
    <t>Your Spouse:</t>
  </si>
  <si>
    <t>Please provide the ITIN or SSN for each child.</t>
  </si>
  <si>
    <t>1.</t>
  </si>
  <si>
    <t>2.</t>
  </si>
  <si>
    <t>3.</t>
  </si>
  <si>
    <t>4.</t>
  </si>
  <si>
    <t>Are your children a US citizen(s)?</t>
  </si>
  <si>
    <t>Do any of these accounts contain (at any point in the year) an aggregate total of at least $10,000?</t>
  </si>
  <si>
    <t>5.</t>
  </si>
  <si>
    <t>Do you have any non-US Bank Investments?</t>
  </si>
  <si>
    <t>Will your filing status be Married Filing Jointly?</t>
  </si>
  <si>
    <t>Will we be filing your Canadian return?</t>
  </si>
  <si>
    <r>
      <t xml:space="preserve">a) </t>
    </r>
    <r>
      <rPr>
        <b/>
        <sz val="8"/>
        <rFont val="Calibri"/>
        <family val="2"/>
      </rPr>
      <t>Citizenship</t>
    </r>
    <r>
      <rPr>
        <sz val="8"/>
        <rFont val="Calibri"/>
        <family val="2"/>
      </rPr>
      <t xml:space="preserve"> (by birth, bloodline, or naturalization)</t>
    </r>
  </si>
  <si>
    <t>Dependants</t>
  </si>
  <si>
    <t>Citizenship</t>
  </si>
  <si>
    <t>Permanent Resident Status</t>
  </si>
  <si>
    <t>Medical &amp; Health Coverage</t>
  </si>
  <si>
    <t>Passport</t>
  </si>
  <si>
    <t>Drivers Licence (From ___)</t>
  </si>
  <si>
    <t>Furniture/Appliances</t>
  </si>
  <si>
    <t>Vehicle (Automobile)</t>
  </si>
  <si>
    <t>Recreational Memberships</t>
  </si>
  <si>
    <t>Religious Organizations</t>
  </si>
  <si>
    <t>Political memberships</t>
  </si>
  <si>
    <t>Registered to vote</t>
  </si>
  <si>
    <t>Bank Accounts</t>
  </si>
  <si>
    <t>Retirement Accounts</t>
  </si>
  <si>
    <t>Credit Cards</t>
  </si>
  <si>
    <t>Seasonal Dwelling</t>
  </si>
  <si>
    <t>Real Property</t>
  </si>
  <si>
    <t>Investments (Shares, Rental)</t>
  </si>
  <si>
    <t xml:space="preserve">   U.S. Departure:</t>
  </si>
  <si>
    <t xml:space="preserve">   to:</t>
  </si>
  <si>
    <t>Did you included worldwide income last year?</t>
  </si>
  <si>
    <r>
      <t xml:space="preserve">Residential Ties: </t>
    </r>
    <r>
      <rPr>
        <sz val="9"/>
        <color theme="0" tint="-0.249977111117893"/>
        <rFont val="Calibri"/>
        <family val="2"/>
      </rPr>
      <t>(please select all that apply)</t>
    </r>
  </si>
  <si>
    <t>Second Drivers Licence (___)</t>
  </si>
  <si>
    <t>Financial and legal document</t>
  </si>
  <si>
    <t>Union/Professional Members</t>
  </si>
  <si>
    <t>Dwelling Place/Residence</t>
  </si>
  <si>
    <t>Primary</t>
  </si>
  <si>
    <t>Immagration</t>
  </si>
  <si>
    <t>Personal Property</t>
  </si>
  <si>
    <t>Social</t>
  </si>
  <si>
    <t>Economic</t>
  </si>
  <si>
    <t>Active Employment/Business</t>
  </si>
  <si>
    <t>FTC &amp; AFTC</t>
  </si>
  <si>
    <t>incl FTC &amp; AFTC</t>
  </si>
  <si>
    <t>Interest &amp; Dividend income</t>
  </si>
  <si>
    <t>Passport #</t>
  </si>
  <si>
    <t>Ready</t>
  </si>
  <si>
    <t>Pickup</t>
  </si>
  <si>
    <t>Start</t>
  </si>
  <si>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D D</t>
    </r>
    <r>
      <rPr>
        <sz val="12"/>
        <color theme="0" tint="-0.249977111117893"/>
        <rFont val="Calibri"/>
        <family val="2"/>
        <scheme val="minor"/>
      </rPr>
      <t xml:space="preserve"> </t>
    </r>
    <r>
      <rPr>
        <sz val="12"/>
        <color theme="1"/>
        <rFont val="Calibri"/>
        <family val="2"/>
        <scheme val="minor"/>
      </rPr>
      <t>-</t>
    </r>
    <r>
      <rPr>
        <sz val="12"/>
        <color theme="0" tint="-0.14999847407452621"/>
        <rFont val="Calibri"/>
        <family val="2"/>
        <scheme val="minor"/>
      </rPr>
      <t xml:space="preserve"> Y Y</t>
    </r>
  </si>
  <si>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D D</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Y Y</t>
    </r>
  </si>
  <si>
    <t>Fbar          $                  +GST</t>
  </si>
  <si>
    <t>8867 Notes</t>
  </si>
  <si>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 xml:space="preserve">D D </t>
    </r>
    <r>
      <rPr>
        <sz val="12"/>
        <color theme="1"/>
        <rFont val="Calibri"/>
        <family val="2"/>
        <scheme val="minor"/>
      </rPr>
      <t xml:space="preserve">- </t>
    </r>
    <r>
      <rPr>
        <sz val="12"/>
        <color theme="0" tint="-0.14999847407452621"/>
        <rFont val="Calibri"/>
        <family val="2"/>
        <scheme val="minor"/>
      </rPr>
      <t>Y Y Y Y</t>
    </r>
  </si>
  <si>
    <r>
      <rPr>
        <sz val="12"/>
        <color theme="0" tint="-0.14999847407452621"/>
        <rFont val="Arial"/>
        <family val="2"/>
      </rPr>
      <t>XXX</t>
    </r>
    <r>
      <rPr>
        <sz val="12"/>
        <color theme="1"/>
        <rFont val="Calibri"/>
        <family val="2"/>
        <scheme val="minor"/>
      </rPr>
      <t xml:space="preserve"> – </t>
    </r>
    <r>
      <rPr>
        <sz val="12"/>
        <color theme="0" tint="-0.14999847407452621"/>
        <rFont val="Arial"/>
        <family val="2"/>
      </rPr>
      <t>XX</t>
    </r>
    <r>
      <rPr>
        <sz val="12"/>
        <color theme="0" tint="-0.14999847407452621"/>
        <rFont val="Calibri"/>
        <family val="2"/>
        <scheme val="minor"/>
      </rPr>
      <t xml:space="preserve"> </t>
    </r>
    <r>
      <rPr>
        <sz val="12"/>
        <color theme="1"/>
        <rFont val="Calibri"/>
        <family val="2"/>
        <scheme val="minor"/>
      </rPr>
      <t xml:space="preserve">– </t>
    </r>
    <r>
      <rPr>
        <sz val="12"/>
        <color theme="0" tint="-0.14999847407452621"/>
        <rFont val="Arial"/>
        <family val="2"/>
      </rPr>
      <t>XXXX</t>
    </r>
  </si>
  <si>
    <t>2020 deadline</t>
  </si>
  <si>
    <t>Resource Link (Click to open in new tab/window)</t>
  </si>
  <si>
    <t>https://www.tax.alaska.gov</t>
  </si>
  <si>
    <t>https://revenue.alabama.gov</t>
  </si>
  <si>
    <t>https://www.dfa.arkansas.gov</t>
  </si>
  <si>
    <t>https://www.azdor.gov</t>
  </si>
  <si>
    <t>https://ftb.ca.gov</t>
  </si>
  <si>
    <t>https://www.colorado.gov/tax</t>
  </si>
  <si>
    <t>https://portal.ct.gov/DRS</t>
  </si>
  <si>
    <t>https://cfo.dc.gov</t>
  </si>
  <si>
    <t>https://revenue.delaware.gov</t>
  </si>
  <si>
    <t>https://floridarevenue.com</t>
  </si>
  <si>
    <t>https://dor.georgia.gov</t>
  </si>
  <si>
    <t>https://tax.hawaii.gov</t>
  </si>
  <si>
    <t>https://tax.iowa.gov</t>
  </si>
  <si>
    <t>https://tax.idaho.gov</t>
  </si>
  <si>
    <t>https://www2.illinois.gov/rev</t>
  </si>
  <si>
    <t>http://indiana.gov/dor</t>
  </si>
  <si>
    <t>https://www.ksrevenue.org</t>
  </si>
  <si>
    <t>https://revenue.ky.gov</t>
  </si>
  <si>
    <t>https://revenue.louisiana.gov</t>
  </si>
  <si>
    <t>https://www.mass.gov/orgs/massachusetts-department-of-revenue</t>
  </si>
  <si>
    <t>https://www.marylandtaxes.gov</t>
  </si>
  <si>
    <t>https://www.maine.gov/revenue</t>
  </si>
  <si>
    <t>https://www.michigan.gov/treasury</t>
  </si>
  <si>
    <t>https://www.revenue.state.mn.us</t>
  </si>
  <si>
    <t>https://dor.mo.gov</t>
  </si>
  <si>
    <t>https://dor.ms.gov</t>
  </si>
  <si>
    <t>https://mtrevenue.gov</t>
  </si>
  <si>
    <t>https://www.ncdor.gov</t>
  </si>
  <si>
    <t>https://www.nd.gov/tax</t>
  </si>
  <si>
    <t>https://revenue.nebraska.gov</t>
  </si>
  <si>
    <t>https://revenue.nh.gov</t>
  </si>
  <si>
    <t>https://www.state.nj.us/treasury/taxation</t>
  </si>
  <si>
    <t>https://tax.newmexico.gov</t>
  </si>
  <si>
    <t>https://tax.nv.gov</t>
  </si>
  <si>
    <t>https://tax.ny.gov</t>
  </si>
  <si>
    <t>https://tax.ohio.gov</t>
  </si>
  <si>
    <t>https://www.ok.gov/tax</t>
  </si>
  <si>
    <t>https://www.oregon.gov/DOR/Pages/index.aspx</t>
  </si>
  <si>
    <t>https://www.revenue.pa.gov/Pages/default.aspx</t>
  </si>
  <si>
    <t>https://www.hacienda.gobierno.pr</t>
  </si>
  <si>
    <t>https://tax.ri.gov</t>
  </si>
  <si>
    <t>https://dor.sc.gov</t>
  </si>
  <si>
    <t>https://dor.sd.gov</t>
  </si>
  <si>
    <t>https://www.tn.gov/revenue</t>
  </si>
  <si>
    <t>https://comptroller.texas.gov</t>
  </si>
  <si>
    <t>https://tax.utah.gov</t>
  </si>
  <si>
    <t>https://tax.virginia.gov</t>
  </si>
  <si>
    <t>https://tax.vermont.gov</t>
  </si>
  <si>
    <t>https://dor.wa.gov</t>
  </si>
  <si>
    <t>https://www.revenue.wi.gov</t>
  </si>
  <si>
    <t>https://revenue.wv.gov/Pages/default.aspx</t>
  </si>
  <si>
    <t>https://revenue.wyo.gov</t>
  </si>
  <si>
    <t>https://www.guamtax.com</t>
  </si>
  <si>
    <t>https://www.americansamoa.gov/tax-office-page</t>
  </si>
  <si>
    <t>Work Related</t>
  </si>
  <si>
    <t>T4 - Employment</t>
  </si>
  <si>
    <t>Tips&amp;Odd Jobs&lt;500</t>
  </si>
  <si>
    <t xml:space="preserve">T4E - Unemployment </t>
  </si>
  <si>
    <t>T4A - Wage-loss</t>
  </si>
  <si>
    <t>RRSP's</t>
  </si>
  <si>
    <t>Other Employment</t>
  </si>
  <si>
    <t>Registered Pension</t>
  </si>
  <si>
    <t>Union dues</t>
  </si>
  <si>
    <t>Childcare</t>
  </si>
  <si>
    <t>Clergy residence</t>
  </si>
  <si>
    <t>Disability support</t>
  </si>
  <si>
    <t>Forces &amp; police</t>
  </si>
  <si>
    <t>Employee relocation</t>
  </si>
  <si>
    <t>Advance of WITB</t>
  </si>
  <si>
    <t>Security option</t>
  </si>
  <si>
    <t>Eligible Dividends</t>
  </si>
  <si>
    <t>Other Dividends</t>
  </si>
  <si>
    <t>Spousal Support</t>
  </si>
  <si>
    <t>ABIL</t>
  </si>
  <si>
    <t>Carrying charges</t>
  </si>
  <si>
    <t>Partnership</t>
  </si>
  <si>
    <t>Rental</t>
  </si>
  <si>
    <t>Professional</t>
  </si>
  <si>
    <t>Commission</t>
  </si>
  <si>
    <t>Farming</t>
  </si>
  <si>
    <t>Fishing</t>
  </si>
  <si>
    <t>OAS</t>
  </si>
  <si>
    <t>CPP</t>
  </si>
  <si>
    <t>T4RIF</t>
  </si>
  <si>
    <t>Other pensions</t>
  </si>
  <si>
    <t>Supplements (GIS)</t>
  </si>
  <si>
    <t>T5007 - WCB</t>
  </si>
  <si>
    <t>T5007 - Social Assist</t>
  </si>
  <si>
    <t>CPP Disability</t>
  </si>
  <si>
    <t>RDSP income</t>
  </si>
  <si>
    <t>CPP/QPP</t>
  </si>
  <si>
    <t>EI/PPIP</t>
  </si>
  <si>
    <t>Teachers</t>
  </si>
  <si>
    <t>Donations</t>
  </si>
  <si>
    <t>Political Contributions</t>
  </si>
  <si>
    <t>Schedule A</t>
  </si>
  <si>
    <t>Not Reported</t>
  </si>
  <si>
    <t>Schedule 1 line 11</t>
  </si>
  <si>
    <t>Passive Income</t>
  </si>
  <si>
    <t>pub514</t>
  </si>
  <si>
    <t>cost basid</t>
  </si>
  <si>
    <t>Not residing with you</t>
  </si>
  <si>
    <t>Dependant provides 50%+ support</t>
  </si>
  <si>
    <t>You provides 50%+ support</t>
  </si>
  <si>
    <t>Marriage (Step-child/half)</t>
  </si>
  <si>
    <t xml:space="preserve">CAD </t>
  </si>
  <si>
    <t>US</t>
  </si>
  <si>
    <t>Entered</t>
  </si>
  <si>
    <t>Left</t>
  </si>
  <si>
    <t>Last Year</t>
  </si>
  <si>
    <t>QC/QR claim on return</t>
  </si>
  <si>
    <t>ACTC - Filing form 2555</t>
  </si>
  <si>
    <t>Has SSN/ITIN by due date</t>
  </si>
  <si>
    <t>U.S. Citizen/National</t>
  </si>
  <si>
    <t>US Resident</t>
  </si>
  <si>
    <t xml:space="preserve">(A)CTC (Pub972)             </t>
  </si>
  <si>
    <t>ODC(Pub972)</t>
  </si>
  <si>
    <r>
      <rPr>
        <sz val="18"/>
        <color theme="0" tint="-0.14999847407452621"/>
        <rFont val="Calibri"/>
        <family val="2"/>
        <scheme val="minor"/>
      </rPr>
      <t>MM</t>
    </r>
    <r>
      <rPr>
        <sz val="18"/>
        <color theme="1"/>
        <rFont val="Calibri"/>
        <family val="2"/>
        <scheme val="minor"/>
      </rPr>
      <t xml:space="preserve"> / </t>
    </r>
    <r>
      <rPr>
        <sz val="18"/>
        <color theme="0" tint="-0.14999847407452621"/>
        <rFont val="Calibri"/>
        <family val="2"/>
        <scheme val="minor"/>
      </rPr>
      <t>DD</t>
    </r>
    <r>
      <rPr>
        <sz val="18"/>
        <color theme="1"/>
        <rFont val="Calibri"/>
        <family val="2"/>
        <scheme val="minor"/>
      </rPr>
      <t xml:space="preserve"> / </t>
    </r>
    <r>
      <rPr>
        <sz val="18"/>
        <color theme="0" tint="-0.14999847407452621"/>
        <rFont val="Calibri"/>
        <family val="2"/>
        <scheme val="minor"/>
      </rPr>
      <t>YYYY</t>
    </r>
  </si>
  <si>
    <t>Live in U.S. 183+ days</t>
  </si>
  <si>
    <t>U.S. Citizen/Resident</t>
  </si>
  <si>
    <t>Has a QC, not used by another</t>
  </si>
  <si>
    <t>QC under 17 (Dec31) on return</t>
  </si>
  <si>
    <t xml:space="preserve">U.S. Citizen/National </t>
  </si>
  <si>
    <t>Refund or reimbursement (tax-free)</t>
  </si>
  <si>
    <t>MFS - Separated (Temporarily)</t>
  </si>
  <si>
    <t>MFS - Non-Resident Alien Spouse</t>
  </si>
  <si>
    <t>MFS - Estranged (last 6 months)</t>
  </si>
  <si>
    <t>QR didn't lived with you</t>
  </si>
  <si>
    <t>Age - 25&lt;65</t>
  </si>
  <si>
    <t>0-3 years of post-secondary</t>
  </si>
  <si>
    <t>Spouse's Residency</t>
  </si>
  <si>
    <t>Total value of all accounts &gt;10K USD?</t>
  </si>
  <si>
    <t>QC/QR lived with you for 183+ days</t>
  </si>
  <si>
    <t>Income (USD)</t>
  </si>
  <si>
    <t>Paid (USD</t>
  </si>
  <si>
    <t>Allowed (USD)</t>
  </si>
  <si>
    <t>T1G (CAD)</t>
  </si>
  <si>
    <t>US Payer</t>
  </si>
  <si>
    <t>1040NR</t>
  </si>
  <si>
    <t>%</t>
  </si>
  <si>
    <r>
      <rPr>
        <b/>
        <sz val="16"/>
        <color theme="0"/>
        <rFont val="Calibri"/>
        <family val="2"/>
      </rPr>
      <t>Client/Family Information</t>
    </r>
    <r>
      <rPr>
        <sz val="9"/>
        <color theme="0"/>
        <rFont val="Calibri"/>
        <family val="2"/>
      </rPr>
      <t xml:space="preserve"> Continued </t>
    </r>
  </si>
  <si>
    <r>
      <rPr>
        <b/>
        <sz val="11"/>
        <color theme="0"/>
        <rFont val="Calibri"/>
        <family val="2"/>
      </rPr>
      <t>Dependents</t>
    </r>
    <r>
      <rPr>
        <sz val="11"/>
        <color theme="0"/>
        <rFont val="Calibri"/>
        <family val="2"/>
      </rPr>
      <t>*:</t>
    </r>
    <r>
      <rPr>
        <sz val="8"/>
        <color theme="0"/>
        <rFont val="Calibri"/>
        <family val="2"/>
      </rPr>
      <t xml:space="preserve"> (if applicable)  Children, parents, grandparents, etc. - living at the same address</t>
    </r>
  </si>
  <si>
    <r>
      <t>*</t>
    </r>
    <r>
      <rPr>
        <b/>
        <sz val="8"/>
        <color theme="0"/>
        <rFont val="Calibri"/>
        <family val="2"/>
      </rPr>
      <t xml:space="preserve">Require Dependant's SIN </t>
    </r>
    <r>
      <rPr>
        <sz val="8"/>
        <color theme="0"/>
        <rFont val="Calibri"/>
        <family val="2"/>
      </rPr>
      <t xml:space="preserve">during Tax Interview </t>
    </r>
  </si>
  <si>
    <r>
      <t xml:space="preserve">Your Residential Ties: </t>
    </r>
    <r>
      <rPr>
        <sz val="9"/>
        <color theme="0" tint="-0.249977111117893"/>
        <rFont val="Calibri"/>
        <family val="2"/>
      </rPr>
      <t>(please select all that apply)</t>
    </r>
  </si>
  <si>
    <r>
      <t xml:space="preserve">Spouse Residential Ties: </t>
    </r>
    <r>
      <rPr>
        <sz val="9"/>
        <color theme="0" tint="-0.249977111117893"/>
        <rFont val="Calibri"/>
        <family val="2"/>
      </rPr>
      <t>(please select all that apply)</t>
    </r>
  </si>
  <si>
    <t xml:space="preserve"> to:</t>
  </si>
  <si>
    <r>
      <t xml:space="preserve">Spouse Residential Ties: </t>
    </r>
    <r>
      <rPr>
        <b/>
        <sz val="9"/>
        <color theme="0" tint="-0.249977111117893"/>
        <rFont val="Calibri"/>
        <family val="2"/>
      </rPr>
      <t>(please select all that apply)</t>
    </r>
  </si>
  <si>
    <r>
      <t xml:space="preserve">Your Residential Ties: </t>
    </r>
    <r>
      <rPr>
        <b/>
        <sz val="9"/>
        <color theme="0" tint="-0.249977111117893"/>
        <rFont val="Calibri"/>
        <family val="2"/>
      </rPr>
      <t>(please select all that apply)</t>
    </r>
  </si>
  <si>
    <r>
      <t xml:space="preserve">Do you have any </t>
    </r>
    <r>
      <rPr>
        <b/>
        <sz val="9"/>
        <rFont val="Calibri"/>
        <family val="2"/>
      </rPr>
      <t>non-US Bank Investments</t>
    </r>
    <r>
      <rPr>
        <sz val="9"/>
        <rFont val="Calibri"/>
        <family val="2"/>
      </rPr>
      <t>?</t>
    </r>
  </si>
  <si>
    <r>
      <t xml:space="preserve">Do these accounts contain </t>
    </r>
    <r>
      <rPr>
        <b/>
        <sz val="9"/>
        <rFont val="Calibri"/>
        <family val="2"/>
      </rPr>
      <t>Mutual Funds</t>
    </r>
    <r>
      <rPr>
        <sz val="9"/>
        <rFont val="Calibri"/>
        <family val="2"/>
      </rPr>
      <t>?</t>
    </r>
  </si>
  <si>
    <t>Visa #</t>
  </si>
  <si>
    <t>Visa        #</t>
  </si>
  <si>
    <t>Bank</t>
  </si>
  <si>
    <t>1040          $                  +GST</t>
  </si>
  <si>
    <t xml:space="preserve">                   $                  +GST</t>
  </si>
  <si>
    <t>Investment accounts</t>
  </si>
  <si>
    <t>Receive, sell, exchange, acquire interest in virtual currency?</t>
  </si>
  <si>
    <t>Financial &amp; legal document</t>
  </si>
  <si>
    <t>Canadian return?</t>
  </si>
  <si>
    <t>to</t>
  </si>
  <si>
    <t>Contact</t>
  </si>
  <si>
    <t>Tax Preperation</t>
  </si>
  <si>
    <t>American return?</t>
  </si>
  <si>
    <r>
      <t xml:space="preserve">8840 → Your Residential Ties: </t>
    </r>
    <r>
      <rPr>
        <b/>
        <sz val="9"/>
        <color theme="0" tint="-0.249977111117893"/>
        <rFont val="Calibri"/>
        <family val="2"/>
      </rPr>
      <t>(please select all that apply)</t>
    </r>
  </si>
  <si>
    <r>
      <t xml:space="preserve">8840 → Spouse Residential Ties: </t>
    </r>
    <r>
      <rPr>
        <b/>
        <sz val="9"/>
        <color theme="0" tint="-0.249977111117893"/>
        <rFont val="Calibri"/>
        <family val="2"/>
      </rPr>
      <t>(please select all that apply)</t>
    </r>
  </si>
  <si>
    <t>Owner</t>
  </si>
  <si>
    <t>CAD$</t>
  </si>
  <si>
    <t>USD$</t>
  </si>
  <si>
    <r>
      <rPr>
        <sz val="10"/>
        <color theme="0" tint="-0.14999847407452621"/>
        <rFont val="Arial"/>
        <family val="2"/>
      </rPr>
      <t>XXX</t>
    </r>
    <r>
      <rPr>
        <sz val="10"/>
        <color theme="1"/>
        <rFont val="Calibri"/>
        <family val="2"/>
        <scheme val="minor"/>
      </rPr>
      <t xml:space="preserve"> –   </t>
    </r>
    <r>
      <rPr>
        <sz val="10"/>
        <color theme="0" tint="-0.14999847407452621"/>
        <rFont val="Arial"/>
        <family val="2"/>
      </rPr>
      <t xml:space="preserve">XX  </t>
    </r>
    <r>
      <rPr>
        <sz val="10"/>
        <color theme="1"/>
        <rFont val="Calibri"/>
        <family val="2"/>
        <scheme val="minor"/>
      </rPr>
      <t xml:space="preserve"> – </t>
    </r>
    <r>
      <rPr>
        <sz val="10"/>
        <color theme="0" tint="-0.14999847407452621"/>
        <rFont val="Arial"/>
        <family val="2"/>
      </rPr>
      <t>XXXX</t>
    </r>
  </si>
  <si>
    <t>Bank/Description</t>
  </si>
  <si>
    <t>Did you use or hold any virtual currency?</t>
  </si>
  <si>
    <t>Date you entered Canada</t>
  </si>
  <si>
    <t xml:space="preserve"> U.S. Departure:</t>
  </si>
  <si>
    <r>
      <rPr>
        <sz val="11"/>
        <color theme="0" tint="-0.14999847407452621"/>
        <rFont val="Calibri"/>
        <family val="2"/>
      </rPr>
      <t xml:space="preserve">  d d</t>
    </r>
    <r>
      <rPr>
        <sz val="11"/>
        <rFont val="Calibri"/>
        <family val="2"/>
      </rPr>
      <t xml:space="preserve"> /</t>
    </r>
    <r>
      <rPr>
        <sz val="11"/>
        <color theme="0" tint="-0.14999847407452621"/>
        <rFont val="Calibri"/>
        <family val="2"/>
      </rPr>
      <t xml:space="preserve"> m m</t>
    </r>
    <r>
      <rPr>
        <sz val="11"/>
        <rFont val="Calibri"/>
        <family val="2"/>
      </rPr>
      <t xml:space="preserve"> / </t>
    </r>
    <r>
      <rPr>
        <sz val="11"/>
        <color theme="0" tint="-0.14999847407452621"/>
        <rFont val="Calibri"/>
        <family val="2"/>
      </rPr>
      <t xml:space="preserve">y y  </t>
    </r>
  </si>
  <si>
    <t>Date you servered Canada</t>
  </si>
  <si>
    <t>Non-Canadian income since return to Canada:</t>
  </si>
  <si>
    <t>Non-Canadian income since serving ties:</t>
  </si>
  <si>
    <t>Medical (Pub502)</t>
  </si>
  <si>
    <t>Equipment (i.e. lift)</t>
  </si>
  <si>
    <t>Optical</t>
  </si>
  <si>
    <r>
      <t>Transporation (17</t>
    </r>
    <r>
      <rPr>
        <sz val="11"/>
        <color theme="1"/>
        <rFont val="Calibri"/>
        <family val="2"/>
      </rPr>
      <t>₡ per mile)</t>
    </r>
  </si>
  <si>
    <t>Net total</t>
  </si>
  <si>
    <t>Reduced by 7.5% AGI</t>
  </si>
  <si>
    <t>Reimbursement</t>
  </si>
  <si>
    <t>Pre-tax HAS/FSA</t>
  </si>
  <si>
    <t>-$_______</t>
  </si>
  <si>
    <t>Total (max 10k) (MFS 5k)</t>
  </si>
  <si>
    <t>Home Mortage (Pub936)</t>
  </si>
  <si>
    <t>Investment (Pub550)</t>
  </si>
  <si>
    <t>Interest (1098)</t>
  </si>
  <si>
    <t>Not Reported on 1098</t>
  </si>
  <si>
    <t>Points (first 750k debt)</t>
  </si>
  <si>
    <t>60% Gifts (Charity) in Cash</t>
  </si>
  <si>
    <t>Gifts (Pub526)</t>
  </si>
  <si>
    <t>50% Gifts (Charity) Non-Cash</t>
  </si>
  <si>
    <t>School, church, hospitals, government</t>
  </si>
  <si>
    <t>Religious, educational, scientific</t>
  </si>
  <si>
    <t>30% veterans, cemetery, fraternal</t>
  </si>
  <si>
    <t>30% Private foundations</t>
  </si>
  <si>
    <t>Gifts over $250 USD without receipts</t>
  </si>
  <si>
    <t>Personal Casualty &amp;Theft</t>
  </si>
  <si>
    <t>Total (minus $100) is over 10% AGI</t>
  </si>
  <si>
    <t>Federally declared disaster loss</t>
  </si>
  <si>
    <t>Loss (Pub547)</t>
  </si>
  <si>
    <t>Hurricane __________</t>
  </si>
  <si>
    <t>Wildfire</t>
  </si>
  <si>
    <t>Other (Pub529)</t>
  </si>
  <si>
    <t>Other Medical Expenses</t>
  </si>
  <si>
    <t>Investment loss</t>
  </si>
  <si>
    <t>Allowed (CAD)</t>
  </si>
  <si>
    <t>Income (CAD)</t>
  </si>
  <si>
    <t>CAD Payer</t>
  </si>
  <si>
    <t>Annual (14)</t>
  </si>
  <si>
    <t>Tax Paid (CAD)</t>
  </si>
  <si>
    <t>Tax Paid (USD)</t>
  </si>
  <si>
    <t>GLIM</t>
  </si>
  <si>
    <t xml:space="preserve">1040 (USD) </t>
  </si>
  <si>
    <t>Date</t>
  </si>
  <si>
    <t>Owner1</t>
  </si>
  <si>
    <t>Owner2</t>
  </si>
  <si>
    <t>Balance</t>
  </si>
  <si>
    <t>US Dollar (USD)</t>
  </si>
  <si>
    <t>Canadian Dollar (CAD)</t>
  </si>
  <si>
    <t>Dec 31 (USD)</t>
  </si>
  <si>
    <t>https://www.bankofcanada.ca/rates/exchange/daily-exchange-rates-lookup/</t>
  </si>
  <si>
    <t>Average</t>
  </si>
  <si>
    <t>Fees</t>
  </si>
  <si>
    <t>Dec 31 (CAD)</t>
  </si>
  <si>
    <t>Units</t>
  </si>
  <si>
    <t>ACB (CAD)</t>
  </si>
  <si>
    <t>Amount (CAD)</t>
  </si>
  <si>
    <t>Amount (USD)</t>
  </si>
  <si>
    <t>T4 - Gifford Accounting Inc</t>
  </si>
  <si>
    <t>Enhanced CPP Contributions</t>
  </si>
  <si>
    <t>Gross Income</t>
  </si>
  <si>
    <t>Employment insurance</t>
  </si>
  <si>
    <t>(CAD)</t>
  </si>
  <si>
    <t>Canadian Taxes (not specific)</t>
  </si>
  <si>
    <t>Total Foreign Taxes</t>
  </si>
  <si>
    <t>Foreign Taxes (Not related)</t>
  </si>
  <si>
    <t>Foreign Taxes (related)</t>
  </si>
  <si>
    <t>General Category Income</t>
  </si>
  <si>
    <t>Form 1116</t>
  </si>
  <si>
    <t>Canadian net income</t>
  </si>
  <si>
    <t>Pub514</t>
  </si>
  <si>
    <t>Passive Category Income</t>
  </si>
  <si>
    <t>T5 - Royal Bank of Canada - Dividends</t>
  </si>
  <si>
    <t>T5 - Bank of Montreal - Interest</t>
  </si>
  <si>
    <t>Canadian Dividend Gross-up</t>
  </si>
  <si>
    <t>Additonal Foreign Taxes</t>
  </si>
  <si>
    <t>US Interest</t>
  </si>
  <si>
    <t>Hist Div (15b)</t>
  </si>
  <si>
    <t xml:space="preserve">Excess (15e) </t>
  </si>
  <si>
    <t>Annual Distrib Alloc</t>
  </si>
  <si>
    <t>EOY value (M2M)</t>
  </si>
  <si>
    <t>Share Name:</t>
  </si>
  <si>
    <t>Owned(Day)</t>
  </si>
  <si>
    <t>Ord Div (15d) - Sch B</t>
  </si>
  <si>
    <t>Excess (16b) Sch1-L8</t>
  </si>
  <si>
    <t>Current sch1</t>
  </si>
  <si>
    <t>Dividend Distributions (15a Dividend)</t>
  </si>
  <si>
    <t>Prior Year 1291 (16c)</t>
  </si>
  <si>
    <t>Mark to Market</t>
  </si>
  <si>
    <t>Sale Date:</t>
  </si>
  <si>
    <t>Proceeds (CAD)</t>
  </si>
  <si>
    <t>Purchase Date:</t>
  </si>
  <si>
    <t>Exchange Rate</t>
  </si>
  <si>
    <t>Block</t>
  </si>
  <si>
    <t>Buy</t>
  </si>
  <si>
    <t>Sell</t>
  </si>
  <si>
    <t>Capital(CAD)</t>
  </si>
  <si>
    <t>Capital(USD) 15f</t>
  </si>
  <si>
    <t>Line 42000</t>
  </si>
  <si>
    <t>Line 42800</t>
  </si>
  <si>
    <t>Line 40500</t>
  </si>
  <si>
    <t>T2036 line 5</t>
  </si>
  <si>
    <t>Line 42200</t>
  </si>
  <si>
    <t>Line 31200/31217</t>
  </si>
  <si>
    <t>Your Canadian T1 Income</t>
  </si>
  <si>
    <t>Spouse Canadian T1 Income</t>
  </si>
  <si>
    <t>https://www.ofx.com/en-ca/forex-news/historical-exchange-rates/</t>
  </si>
  <si>
    <t>Exch</t>
  </si>
  <si>
    <t>Carryover</t>
  </si>
  <si>
    <t>Annual (20)</t>
  </si>
  <si>
    <t>Bank of Canada</t>
  </si>
  <si>
    <t>Forex</t>
  </si>
  <si>
    <t>Fbar</t>
  </si>
  <si>
    <r>
      <rPr>
        <sz val="12"/>
        <color theme="0" tint="-0.14999847407452621"/>
        <rFont val="Calibri"/>
        <family val="2"/>
        <scheme val="minor"/>
      </rPr>
      <t>XXX</t>
    </r>
    <r>
      <rPr>
        <sz val="12"/>
        <color theme="1"/>
        <rFont val="Calibri"/>
        <family val="2"/>
        <scheme val="minor"/>
      </rPr>
      <t xml:space="preserve"> – </t>
    </r>
    <r>
      <rPr>
        <sz val="12"/>
        <color theme="0" tint="-0.14999847407452621"/>
        <rFont val="Calibri"/>
        <family val="2"/>
        <scheme val="minor"/>
      </rPr>
      <t>XXX</t>
    </r>
    <r>
      <rPr>
        <sz val="12"/>
        <color theme="1"/>
        <rFont val="Calibri"/>
        <family val="2"/>
        <scheme val="minor"/>
      </rPr>
      <t xml:space="preserve"> – </t>
    </r>
    <r>
      <rPr>
        <sz val="12"/>
        <color theme="0" tint="-0.14999847407452621"/>
        <rFont val="Calibri"/>
        <family val="2"/>
        <scheme val="minor"/>
      </rPr>
      <t>XXX</t>
    </r>
  </si>
  <si>
    <r>
      <rPr>
        <sz val="12"/>
        <color theme="0" tint="-0.14999847407452621"/>
        <rFont val="Calibri"/>
        <family val="2"/>
        <scheme val="minor"/>
      </rPr>
      <t>XXX</t>
    </r>
    <r>
      <rPr>
        <sz val="12"/>
        <color theme="1"/>
        <rFont val="Calibri"/>
        <family val="2"/>
        <scheme val="minor"/>
      </rPr>
      <t xml:space="preserve"> – </t>
    </r>
    <r>
      <rPr>
        <sz val="12"/>
        <color theme="0" tint="-0.14999847407452621"/>
        <rFont val="Calibri"/>
        <family val="2"/>
        <scheme val="minor"/>
      </rPr>
      <t>XX</t>
    </r>
    <r>
      <rPr>
        <sz val="12"/>
        <color theme="1"/>
        <rFont val="Calibri"/>
        <family val="2"/>
        <scheme val="minor"/>
      </rPr>
      <t xml:space="preserve"> – </t>
    </r>
    <r>
      <rPr>
        <sz val="12"/>
        <color theme="0" tint="-0.14999847407452621"/>
        <rFont val="Calibri"/>
        <family val="2"/>
        <scheme val="minor"/>
      </rPr>
      <t>XXXX</t>
    </r>
  </si>
  <si>
    <t>Building</t>
  </si>
  <si>
    <t>Year</t>
  </si>
  <si>
    <t>Addition</t>
  </si>
  <si>
    <t>ACB</t>
  </si>
  <si>
    <t>US Life</t>
  </si>
  <si>
    <t>CCA Rate</t>
  </si>
  <si>
    <t>US Depr</t>
  </si>
  <si>
    <t>CA Depr</t>
  </si>
  <si>
    <t>Canada</t>
  </si>
  <si>
    <t>Deductions (related)</t>
  </si>
  <si>
    <t>Canadian Total income</t>
  </si>
  <si>
    <r>
      <t>Expenses/Deductions</t>
    </r>
    <r>
      <rPr>
        <b/>
        <i/>
        <sz val="10"/>
        <color theme="1"/>
        <rFont val="Calibri"/>
        <family val="2"/>
        <scheme val="minor"/>
      </rPr>
      <t xml:space="preserve"> not definitely related</t>
    </r>
    <r>
      <rPr>
        <i/>
        <sz val="10"/>
        <color theme="1"/>
        <rFont val="Calibri"/>
        <family val="2"/>
        <scheme val="minor"/>
      </rPr>
      <t xml:space="preserve"> to gross income under the laws of </t>
    </r>
  </si>
  <si>
    <r>
      <t xml:space="preserve">Foreign Tax which </t>
    </r>
    <r>
      <rPr>
        <b/>
        <sz val="10"/>
        <color theme="1"/>
        <rFont val="Calibri"/>
        <family val="2"/>
        <scheme val="minor"/>
      </rPr>
      <t>specifically related</t>
    </r>
    <r>
      <rPr>
        <sz val="10"/>
        <color theme="1"/>
        <rFont val="Calibri"/>
        <family val="2"/>
        <scheme val="minor"/>
      </rPr>
      <t xml:space="preserve"> to</t>
    </r>
  </si>
  <si>
    <t>Canadian Total Net Income</t>
  </si>
  <si>
    <t>Tax (Not Related)</t>
  </si>
  <si>
    <t>Annual (21)</t>
  </si>
  <si>
    <r>
      <t>Expenses/Deductions</t>
    </r>
    <r>
      <rPr>
        <b/>
        <i/>
        <sz val="10"/>
        <color theme="1"/>
        <rFont val="Calibri"/>
        <family val="2"/>
        <scheme val="minor"/>
      </rPr>
      <t xml:space="preserve"> definitely related</t>
    </r>
    <r>
      <rPr>
        <i/>
        <sz val="10"/>
        <color theme="1"/>
        <rFont val="Calibri"/>
        <family val="2"/>
        <scheme val="minor"/>
      </rPr>
      <t xml:space="preserve"> to passive income under the laws of </t>
    </r>
  </si>
  <si>
    <r>
      <t>Expenses/Deductions</t>
    </r>
    <r>
      <rPr>
        <b/>
        <i/>
        <sz val="10"/>
        <color theme="1"/>
        <rFont val="Calibri"/>
        <family val="2"/>
        <scheme val="minor"/>
      </rPr>
      <t xml:space="preserve"> not definitely related</t>
    </r>
    <r>
      <rPr>
        <i/>
        <sz val="10"/>
        <color theme="1"/>
        <rFont val="Calibri"/>
        <family val="2"/>
        <scheme val="minor"/>
      </rPr>
      <t xml:space="preserve"> to passive income under the laws of </t>
    </r>
  </si>
  <si>
    <r>
      <t>Expenses/Deductions</t>
    </r>
    <r>
      <rPr>
        <b/>
        <i/>
        <sz val="10"/>
        <color theme="1"/>
        <rFont val="Calibri"/>
        <family val="2"/>
        <scheme val="minor"/>
      </rPr>
      <t xml:space="preserve"> not definitely related</t>
    </r>
    <r>
      <rPr>
        <i/>
        <sz val="10"/>
        <color theme="1"/>
        <rFont val="Calibri"/>
        <family val="2"/>
        <scheme val="minor"/>
      </rPr>
      <t xml:space="preserve"> to Additional Foreign under the laws of </t>
    </r>
  </si>
  <si>
    <t>Northern Residence</t>
  </si>
  <si>
    <r>
      <t>Expenses/Deductions</t>
    </r>
    <r>
      <rPr>
        <b/>
        <i/>
        <sz val="10"/>
        <color theme="1"/>
        <rFont val="Calibri"/>
        <family val="2"/>
        <scheme val="minor"/>
      </rPr>
      <t xml:space="preserve"> definitely related</t>
    </r>
    <r>
      <rPr>
        <i/>
        <sz val="10"/>
        <color theme="1"/>
        <rFont val="Calibri"/>
        <family val="2"/>
        <scheme val="minor"/>
      </rPr>
      <t xml:space="preserve"> to Additional Foreign under the laws of </t>
    </r>
  </si>
  <si>
    <t>FEIE or FTC passive+Glim only</t>
  </si>
  <si>
    <t>Contributions</t>
  </si>
  <si>
    <t>Share 2</t>
  </si>
  <si>
    <t>Share 1</t>
  </si>
  <si>
    <t>Quanity</t>
  </si>
  <si>
    <t>Class</t>
  </si>
  <si>
    <t>Asset</t>
  </si>
  <si>
    <r>
      <t>Expenses/Deductions</t>
    </r>
    <r>
      <rPr>
        <b/>
        <i/>
        <sz val="10"/>
        <color theme="1"/>
        <rFont val="Calibri"/>
        <family val="2"/>
        <scheme val="minor"/>
      </rPr>
      <t xml:space="preserve"> definitely related</t>
    </r>
    <r>
      <rPr>
        <i/>
        <sz val="10"/>
        <color theme="1"/>
        <rFont val="Calibri"/>
        <family val="2"/>
        <scheme val="minor"/>
      </rPr>
      <t xml:space="preserve"> to general income under the laws of </t>
    </r>
  </si>
  <si>
    <t>Gross Income &lt; $4300</t>
  </si>
  <si>
    <t>184-365 Nights (&gt; half-time)</t>
  </si>
  <si>
    <t>1-182 Nights (&lt; half-time)</t>
  </si>
  <si>
    <t>Dependant filing MFJ (No Liablity)</t>
  </si>
  <si>
    <t>Living with the taxpayer (custodial)</t>
  </si>
  <si>
    <t>Childcare* (2441)</t>
  </si>
  <si>
    <t>EITC *Custodial Only* (Pub596)</t>
  </si>
  <si>
    <t>Head of household *Custodial* (Pub501)</t>
  </si>
  <si>
    <t>Glim</t>
  </si>
  <si>
    <t>related</t>
  </si>
  <si>
    <t>un-related</t>
  </si>
  <si>
    <t>Foreign Tax (Related)</t>
  </si>
  <si>
    <t>Deductions (Related)</t>
  </si>
  <si>
    <t>Deductions (Un-Related)</t>
  </si>
  <si>
    <t>usd</t>
  </si>
  <si>
    <t>cad</t>
  </si>
  <si>
    <t>AGI Income</t>
  </si>
  <si>
    <t>total/default</t>
  </si>
  <si>
    <t>Tax Rate</t>
  </si>
  <si>
    <t>Max Rate</t>
  </si>
  <si>
    <t>us source</t>
  </si>
  <si>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 xml:space="preserve">D D </t>
    </r>
    <r>
      <rPr>
        <sz val="12"/>
        <color theme="1"/>
        <rFont val="Calibri"/>
        <family val="2"/>
        <scheme val="minor"/>
      </rPr>
      <t xml:space="preserve">- </t>
    </r>
    <r>
      <rPr>
        <sz val="12"/>
        <rFont val="Calibri"/>
        <family val="2"/>
        <scheme val="minor"/>
      </rPr>
      <t>2 0</t>
    </r>
    <r>
      <rPr>
        <sz val="12"/>
        <color theme="0" tint="-0.14999847407452621"/>
        <rFont val="Calibri"/>
        <family val="2"/>
        <scheme val="minor"/>
      </rPr>
      <t xml:space="preserve"> Y Y</t>
    </r>
  </si>
  <si>
    <r>
      <t xml:space="preserve">Tax Year:2 0 </t>
    </r>
    <r>
      <rPr>
        <sz val="11"/>
        <color theme="0" tint="-0.14999847407452621"/>
        <rFont val="Calibri"/>
        <family val="2"/>
        <scheme val="minor"/>
      </rPr>
      <t>Y Y</t>
    </r>
    <r>
      <rPr>
        <sz val="11"/>
        <color theme="1"/>
        <rFont val="Calibri"/>
        <family val="2"/>
        <scheme val="minor"/>
      </rPr>
      <t xml:space="preserve"> </t>
    </r>
  </si>
  <si>
    <t>Date Interviewed:</t>
  </si>
  <si>
    <t>Marriage (Step/Half/In-law)</t>
  </si>
  <si>
    <t>Previous AOC/Hope credit</t>
  </si>
  <si>
    <t>QC/QR lived with you (Custodial)</t>
  </si>
  <si>
    <t>Filing MFS (Any tax Liablity)</t>
  </si>
  <si>
    <t>Tax-free Reimbursement</t>
  </si>
  <si>
    <t>U.S. Citizen/National (CA Resident)</t>
  </si>
  <si>
    <t>Enrolled for full Time</t>
  </si>
  <si>
    <t>Enrolled for half time</t>
  </si>
  <si>
    <t>Had a ITIN</t>
  </si>
  <si>
    <t>Had a SSN</t>
  </si>
  <si>
    <t>HOH* (Pub501)</t>
  </si>
  <si>
    <t>Ref:</t>
  </si>
  <si>
    <t>Living with the you (Custodial)</t>
  </si>
  <si>
    <t>Live in U.S. 183+ days (Custodial)</t>
  </si>
  <si>
    <t>DOD</t>
  </si>
  <si>
    <t>Exit</t>
  </si>
  <si>
    <t>APT</t>
  </si>
  <si>
    <t>Mailing</t>
  </si>
  <si>
    <t>Type: ____</t>
  </si>
  <si>
    <t>Visa#</t>
  </si>
  <si>
    <t>Pricing</t>
  </si>
  <si>
    <t>T1</t>
  </si>
  <si>
    <t>Hourly</t>
  </si>
  <si>
    <t>Review</t>
  </si>
  <si>
    <t>GST</t>
  </si>
  <si>
    <t>Wager</t>
  </si>
  <si>
    <t>Acquired</t>
  </si>
  <si>
    <t>Activity</t>
  </si>
  <si>
    <t>Losses</t>
  </si>
  <si>
    <t>Reporting</t>
  </si>
  <si>
    <t>Buy-in</t>
  </si>
  <si>
    <t>Paid-out</t>
  </si>
  <si>
    <t>Wins</t>
  </si>
  <si>
    <t>Profit</t>
  </si>
  <si>
    <t>$475 + Time</t>
  </si>
  <si>
    <t>$625 + Time</t>
  </si>
  <si>
    <t>$1075 + Time*</t>
  </si>
  <si>
    <t>$875 + Time</t>
  </si>
  <si>
    <t>Received Gift or Bequest &gt; 15,000 USD</t>
  </si>
  <si>
    <t>Drop</t>
  </si>
  <si>
    <t>8840 → Spouse Residential Ties:</t>
  </si>
  <si>
    <t>(Select all that apply)</t>
  </si>
  <si>
    <t>8840 → Your Residential Ties:</t>
  </si>
  <si>
    <t>U. S.</t>
  </si>
  <si>
    <r>
      <rPr>
        <sz val="12"/>
        <color indexed="22"/>
        <rFont val="Calibri"/>
        <family val="2"/>
      </rPr>
      <t>D D</t>
    </r>
    <r>
      <rPr>
        <sz val="12"/>
        <color indexed="8"/>
        <rFont val="Calibri"/>
        <family val="2"/>
      </rPr>
      <t xml:space="preserve"> - </t>
    </r>
    <r>
      <rPr>
        <sz val="12"/>
        <color indexed="22"/>
        <rFont val="Calibri"/>
        <family val="2"/>
      </rPr>
      <t>M M</t>
    </r>
    <r>
      <rPr>
        <sz val="12"/>
        <color indexed="8"/>
        <rFont val="Calibri"/>
        <family val="2"/>
      </rPr>
      <t xml:space="preserve"> </t>
    </r>
  </si>
  <si>
    <r>
      <t xml:space="preserve">Age </t>
    </r>
    <r>
      <rPr>
        <sz val="11"/>
        <color theme="1"/>
        <rFont val="Calibri"/>
        <family val="2"/>
      </rPr>
      <t>→</t>
    </r>
    <r>
      <rPr>
        <sz val="11"/>
        <color theme="1"/>
        <rFont val="Calibri"/>
        <family val="2"/>
        <scheme val="minor"/>
      </rPr>
      <t xml:space="preserve"> 25&lt;65</t>
    </r>
  </si>
  <si>
    <t>Gross Income &lt; ~4300</t>
  </si>
  <si>
    <t>Expiry</t>
  </si>
  <si>
    <t>Outlays</t>
  </si>
  <si>
    <t>Proceeds</t>
  </si>
  <si>
    <t>Net</t>
  </si>
  <si>
    <t>Disposition</t>
  </si>
  <si>
    <t>Remaining</t>
  </si>
  <si>
    <t>Total of all accounts &gt;10K USD?</t>
  </si>
  <si>
    <t>CIS-ID</t>
  </si>
  <si>
    <t>Notes</t>
  </si>
  <si>
    <r>
      <rPr>
        <sz val="12"/>
        <color theme="0" tint="-0.14999847407452621"/>
        <rFont val="Calibri"/>
        <family val="2"/>
        <scheme val="minor"/>
      </rPr>
      <t>D D</t>
    </r>
    <r>
      <rPr>
        <sz val="12"/>
        <color theme="0" tint="-0.249977111117893"/>
        <rFont val="Calibri"/>
        <family val="2"/>
        <scheme val="minor"/>
      </rPr>
      <t xml:space="preserve"> </t>
    </r>
    <r>
      <rPr>
        <sz val="12"/>
        <color theme="1"/>
        <rFont val="Calibri"/>
        <family val="2"/>
        <scheme val="minor"/>
      </rPr>
      <t xml:space="preserve">- </t>
    </r>
    <r>
      <rPr>
        <sz val="12"/>
        <color theme="0" tint="-0.14999847407452621"/>
        <rFont val="Calibri"/>
        <family val="2"/>
        <scheme val="minor"/>
      </rPr>
      <t>M M</t>
    </r>
    <r>
      <rPr>
        <sz val="12"/>
        <color theme="0" tint="-0.249977111117893"/>
        <rFont val="Calibri"/>
        <family val="2"/>
        <scheme val="minor"/>
      </rPr>
      <t xml:space="preserve"> </t>
    </r>
    <r>
      <rPr>
        <sz val="12"/>
        <color theme="1"/>
        <rFont val="Calibri"/>
        <family val="2"/>
        <scheme val="minor"/>
      </rPr>
      <t>-</t>
    </r>
    <r>
      <rPr>
        <sz val="12"/>
        <color theme="0" tint="-0.14999847407452621"/>
        <rFont val="Calibri"/>
        <family val="2"/>
        <scheme val="minor"/>
      </rPr>
      <t xml:space="preserve"> Y Y</t>
    </r>
  </si>
  <si>
    <r>
      <rPr>
        <sz val="12"/>
        <color theme="0" tint="-0.249977111117893"/>
        <rFont val="Calibri"/>
        <family val="2"/>
        <scheme val="minor"/>
      </rPr>
      <t xml:space="preserve">D D </t>
    </r>
    <r>
      <rPr>
        <sz val="12"/>
        <color theme="1"/>
        <rFont val="Calibri"/>
        <family val="2"/>
        <scheme val="minor"/>
      </rPr>
      <t>-</t>
    </r>
    <r>
      <rPr>
        <sz val="12"/>
        <color theme="0" tint="-0.249977111117893"/>
        <rFont val="Calibri"/>
        <family val="2"/>
        <scheme val="minor"/>
      </rPr>
      <t xml:space="preserve"> M M </t>
    </r>
    <r>
      <rPr>
        <sz val="12"/>
        <color theme="1"/>
        <rFont val="Calibri"/>
        <family val="2"/>
        <scheme val="minor"/>
      </rPr>
      <t>-</t>
    </r>
    <r>
      <rPr>
        <sz val="12"/>
        <color theme="0" tint="-0.249977111117893"/>
        <rFont val="Calibri"/>
        <family val="2"/>
        <scheme val="minor"/>
      </rPr>
      <t xml:space="preserve"> Y Y Y Y</t>
    </r>
  </si>
  <si>
    <r>
      <rPr>
        <sz val="12"/>
        <color theme="0" tint="-0.249977111117893"/>
        <rFont val="Calibri"/>
        <family val="2"/>
        <scheme val="minor"/>
      </rPr>
      <t xml:space="preserve">D D </t>
    </r>
    <r>
      <rPr>
        <sz val="12"/>
        <color theme="1"/>
        <rFont val="Calibri"/>
        <family val="2"/>
        <scheme val="minor"/>
      </rPr>
      <t xml:space="preserve">- </t>
    </r>
    <r>
      <rPr>
        <sz val="12"/>
        <color theme="0" tint="-0.249977111117893"/>
        <rFont val="Calibri"/>
        <family val="2"/>
        <scheme val="minor"/>
      </rPr>
      <t xml:space="preserve">M M </t>
    </r>
    <r>
      <rPr>
        <sz val="12"/>
        <color theme="1"/>
        <rFont val="Calibri"/>
        <family val="2"/>
        <scheme val="minor"/>
      </rPr>
      <t>-</t>
    </r>
    <r>
      <rPr>
        <sz val="12"/>
        <color theme="0" tint="-0.14999847407452621"/>
        <rFont val="Calibri"/>
        <family val="2"/>
        <scheme val="minor"/>
      </rPr>
      <t xml:space="preserve"> </t>
    </r>
    <r>
      <rPr>
        <sz val="12"/>
        <color theme="0" tint="-0.249977111117893"/>
        <rFont val="Calibri"/>
        <family val="2"/>
        <scheme val="minor"/>
      </rPr>
      <t>Y Y</t>
    </r>
  </si>
  <si>
    <r>
      <rPr>
        <sz val="12"/>
        <color theme="0" tint="-0.14999847407452621"/>
        <rFont val="Calibri"/>
        <family val="2"/>
        <scheme val="minor"/>
      </rPr>
      <t>XXX</t>
    </r>
    <r>
      <rPr>
        <sz val="12"/>
        <color theme="1"/>
        <rFont val="Calibri"/>
        <family val="2"/>
        <scheme val="minor"/>
      </rPr>
      <t xml:space="preserve"> – </t>
    </r>
    <r>
      <rPr>
        <sz val="12"/>
        <color theme="0" tint="-0.14999847407452621"/>
        <rFont val="Calibri"/>
        <family val="2"/>
        <scheme val="minor"/>
      </rPr>
      <t>X X X</t>
    </r>
    <r>
      <rPr>
        <sz val="12"/>
        <color theme="1"/>
        <rFont val="Calibri"/>
        <family val="2"/>
        <scheme val="minor"/>
      </rPr>
      <t xml:space="preserve"> – </t>
    </r>
    <r>
      <rPr>
        <sz val="12"/>
        <color theme="0" tint="-0.14999847407452621"/>
        <rFont val="Calibri"/>
        <family val="2"/>
        <scheme val="minor"/>
      </rPr>
      <t>XXX</t>
    </r>
  </si>
  <si>
    <t>IRS</t>
  </si>
  <si>
    <r>
      <rPr>
        <sz val="12"/>
        <color theme="0" tint="-0.249977111117893"/>
        <rFont val="Calibri"/>
        <family val="2"/>
        <scheme val="minor"/>
      </rPr>
      <t>XXX</t>
    </r>
    <r>
      <rPr>
        <sz val="12"/>
        <color theme="1"/>
        <rFont val="Calibri"/>
        <family val="2"/>
        <scheme val="minor"/>
      </rPr>
      <t xml:space="preserve"> – </t>
    </r>
    <r>
      <rPr>
        <sz val="12"/>
        <color theme="0" tint="-0.249977111117893"/>
        <rFont val="Calibri"/>
        <family val="2"/>
        <scheme val="minor"/>
      </rPr>
      <t>X X X</t>
    </r>
    <r>
      <rPr>
        <sz val="12"/>
        <color theme="1"/>
        <rFont val="Calibri"/>
        <family val="2"/>
        <scheme val="minor"/>
      </rPr>
      <t xml:space="preserve"> – </t>
    </r>
    <r>
      <rPr>
        <sz val="12"/>
        <color theme="0" tint="-0.249977111117893"/>
        <rFont val="Calibri"/>
        <family val="2"/>
        <scheme val="minor"/>
      </rPr>
      <t>XXX</t>
    </r>
  </si>
  <si>
    <r>
      <rPr>
        <sz val="12"/>
        <color theme="0" tint="-0.249977111117893"/>
        <rFont val="Calibri"/>
        <family val="2"/>
        <scheme val="minor"/>
      </rPr>
      <t>XXX</t>
    </r>
    <r>
      <rPr>
        <sz val="12"/>
        <color theme="1"/>
        <rFont val="Calibri"/>
        <family val="2"/>
        <scheme val="minor"/>
      </rPr>
      <t xml:space="preserve"> – </t>
    </r>
    <r>
      <rPr>
        <sz val="12"/>
        <color theme="0" tint="-0.249977111117893"/>
        <rFont val="Calibri"/>
        <family val="2"/>
        <scheme val="minor"/>
      </rPr>
      <t>XX</t>
    </r>
    <r>
      <rPr>
        <sz val="12"/>
        <color theme="1"/>
        <rFont val="Calibri"/>
        <family val="2"/>
        <scheme val="minor"/>
      </rPr>
      <t xml:space="preserve"> – </t>
    </r>
    <r>
      <rPr>
        <sz val="12"/>
        <color theme="0" tint="-0.249977111117893"/>
        <rFont val="Calibri"/>
        <family val="2"/>
        <scheme val="minor"/>
      </rPr>
      <t>XXXX</t>
    </r>
  </si>
  <si>
    <t>Appt</t>
  </si>
  <si>
    <t>FinCEN 114 - 20 _ _   -  _._ _ _ _</t>
  </si>
  <si>
    <t>Filing form 2555 (ACTC)</t>
  </si>
  <si>
    <t>Total AGI</t>
  </si>
  <si>
    <t>1040 MFJ</t>
  </si>
  <si>
    <t>NRA Spouse</t>
  </si>
  <si>
    <t>deduction</t>
  </si>
  <si>
    <t>MFJ Tax</t>
  </si>
  <si>
    <t>T1 Paid</t>
  </si>
  <si>
    <t>US Paid</t>
  </si>
  <si>
    <r>
      <rPr>
        <sz val="12"/>
        <color theme="0" tint="-0.249977111117893"/>
        <rFont val="Calibri"/>
        <family val="2"/>
        <scheme val="minor"/>
      </rPr>
      <t xml:space="preserve">D D </t>
    </r>
    <r>
      <rPr>
        <sz val="12"/>
        <rFont val="Calibri"/>
        <family val="2"/>
        <scheme val="minor"/>
      </rPr>
      <t>-</t>
    </r>
    <r>
      <rPr>
        <sz val="12"/>
        <color theme="0" tint="-0.249977111117893"/>
        <rFont val="Calibri"/>
        <family val="2"/>
        <scheme val="minor"/>
      </rPr>
      <t xml:space="preserve"> M M </t>
    </r>
    <r>
      <rPr>
        <sz val="12"/>
        <rFont val="Calibri"/>
        <family val="2"/>
        <scheme val="minor"/>
      </rPr>
      <t>-</t>
    </r>
    <r>
      <rPr>
        <sz val="12"/>
        <color theme="0" tint="-0.249977111117893"/>
        <rFont val="Calibri"/>
        <family val="2"/>
        <scheme val="minor"/>
      </rPr>
      <t xml:space="preserve"> Y Y Y Y</t>
    </r>
  </si>
  <si>
    <t>Income Tax</t>
  </si>
  <si>
    <t>EI Tax</t>
  </si>
  <si>
    <r>
      <rPr>
        <b/>
        <i/>
        <sz val="11"/>
        <color theme="1"/>
        <rFont val="Calibri"/>
        <family val="2"/>
        <scheme val="minor"/>
      </rPr>
      <t>Income</t>
    </r>
    <r>
      <rPr>
        <sz val="11"/>
        <color theme="1"/>
        <rFont val="Calibri"/>
        <family val="2"/>
        <scheme val="minor"/>
      </rPr>
      <t xml:space="preserve"> - Year: 20__</t>
    </r>
  </si>
  <si>
    <t>Quantity</t>
  </si>
  <si>
    <r>
      <rPr>
        <sz val="12"/>
        <color theme="0" tint="-0.249977111117893"/>
        <rFont val="Arial"/>
        <family val="2"/>
      </rPr>
      <t>DD</t>
    </r>
    <r>
      <rPr>
        <sz val="12"/>
        <rFont val="Arial"/>
        <family val="2"/>
      </rPr>
      <t xml:space="preserve"> / </t>
    </r>
    <r>
      <rPr>
        <sz val="12"/>
        <color theme="0" tint="-0.249977111117893"/>
        <rFont val="Arial"/>
        <family val="2"/>
      </rPr>
      <t>MM</t>
    </r>
    <r>
      <rPr>
        <sz val="12"/>
        <rFont val="Arial"/>
        <family val="2"/>
      </rPr>
      <t xml:space="preserve"> / </t>
    </r>
    <r>
      <rPr>
        <sz val="12"/>
        <color theme="0" tint="-0.249977111117893"/>
        <rFont val="Arial"/>
        <family val="2"/>
      </rPr>
      <t>YY</t>
    </r>
  </si>
  <si>
    <t>Account:</t>
  </si>
  <si>
    <r>
      <rPr>
        <sz val="12"/>
        <color theme="0"/>
        <rFont val="Calibri"/>
        <family val="2"/>
        <scheme val="minor"/>
      </rPr>
      <t>D D</t>
    </r>
    <r>
      <rPr>
        <sz val="12"/>
        <color theme="0" tint="-0.249977111117893"/>
        <rFont val="Calibri"/>
        <family val="2"/>
        <scheme val="minor"/>
      </rPr>
      <t xml:space="preserve"> </t>
    </r>
    <r>
      <rPr>
        <sz val="12"/>
        <color theme="1"/>
        <rFont val="Calibri"/>
        <family val="2"/>
        <scheme val="minor"/>
      </rPr>
      <t xml:space="preserve">- </t>
    </r>
    <r>
      <rPr>
        <sz val="12"/>
        <color theme="0"/>
        <rFont val="Calibri"/>
        <family val="2"/>
        <scheme val="minor"/>
      </rPr>
      <t xml:space="preserve">M M </t>
    </r>
    <r>
      <rPr>
        <sz val="12"/>
        <color theme="1"/>
        <rFont val="Calibri"/>
        <family val="2"/>
        <scheme val="minor"/>
      </rPr>
      <t>-</t>
    </r>
    <r>
      <rPr>
        <sz val="12"/>
        <color theme="0" tint="-0.14999847407452621"/>
        <rFont val="Calibri"/>
        <family val="2"/>
        <scheme val="minor"/>
      </rPr>
      <t xml:space="preserve"> </t>
    </r>
    <r>
      <rPr>
        <sz val="12"/>
        <color theme="0"/>
        <rFont val="Calibri"/>
        <family val="2"/>
        <scheme val="minor"/>
      </rPr>
      <t>Y Y</t>
    </r>
  </si>
  <si>
    <t>Cost (Sold)</t>
  </si>
  <si>
    <t>Dividends</t>
  </si>
  <si>
    <t>Fund:</t>
  </si>
  <si>
    <t>U.S. Citizen/National (MX Resident)</t>
  </si>
  <si>
    <t>Adopted</t>
  </si>
  <si>
    <t xml:space="preserve">Not allowed if </t>
  </si>
  <si>
    <t>parent is dependant of another</t>
  </si>
  <si>
    <t>dependant is MFJ (unless no liablity)</t>
  </si>
  <si>
    <t>Must be one of</t>
  </si>
  <si>
    <t>QC or QR</t>
  </si>
  <si>
    <t>Child (Biological)</t>
  </si>
  <si>
    <t>Younger than taxpayer/spouse</t>
  </si>
  <si>
    <t>Parent (Biological)</t>
  </si>
  <si>
    <t>Child (Adoption)</t>
  </si>
  <si>
    <t>Child (Foster)</t>
  </si>
  <si>
    <t>Sibling</t>
  </si>
  <si>
    <t>QC of anyone</t>
  </si>
  <si>
    <t>Violating local laws</t>
  </si>
  <si>
    <t xml:space="preserve">                    Net Income:</t>
  </si>
  <si>
    <t>Child provides 50%+ support</t>
  </si>
  <si>
    <t>Name:</t>
  </si>
  <si>
    <t>Felony drug conviction</t>
  </si>
  <si>
    <t>AOC/AOTC (Pub970)</t>
  </si>
  <si>
    <t>2022 - Gross Income &lt; 4400</t>
  </si>
  <si>
    <t>2021 - Gross Income &lt; 4300</t>
  </si>
  <si>
    <t>2020 - Gross Income &lt; 4300</t>
  </si>
  <si>
    <t>Taxpayer younger than child</t>
  </si>
  <si>
    <t>Custodial</t>
  </si>
  <si>
    <t xml:space="preserve">EITC reduced or disallowed </t>
  </si>
  <si>
    <t xml:space="preserve">AOC reduced or disallowed </t>
  </si>
  <si>
    <t>MFS - Estranged (Jul-Dec)</t>
  </si>
  <si>
    <t>Resident</t>
  </si>
  <si>
    <t>Divorce/Custody order</t>
  </si>
  <si>
    <t>QC (Pub 501)</t>
  </si>
  <si>
    <t>GST/Canada Child Benefit</t>
  </si>
  <si>
    <t>School/Medical Records</t>
  </si>
  <si>
    <t>886-H-DEP</t>
  </si>
  <si>
    <t>Taxpayer could be dependant</t>
  </si>
  <si>
    <t>U.S. Citizen/Resident all year</t>
  </si>
  <si>
    <r>
      <t xml:space="preserve">Taxpayer Age </t>
    </r>
    <r>
      <rPr>
        <sz val="11"/>
        <color theme="1"/>
        <rFont val="Calibri"/>
        <family val="2"/>
      </rPr>
      <t>under 25</t>
    </r>
  </si>
  <si>
    <t>Taxpayer Age over 65</t>
  </si>
  <si>
    <t>QC - Permanently Disabled</t>
  </si>
  <si>
    <t>QC - Full-time Student (&lt;24)</t>
  </si>
  <si>
    <t xml:space="preserve">Live in U.S. 6+ months </t>
  </si>
  <si>
    <t>Taxpayer Filing as MFS</t>
  </si>
  <si>
    <t>Full-time student (5 months)</t>
  </si>
  <si>
    <t>You had a SSN by due date</t>
  </si>
  <si>
    <t>EITC - No QC (Pub596)</t>
  </si>
  <si>
    <r>
      <t xml:space="preserve">Taxpayer Age </t>
    </r>
    <r>
      <rPr>
        <sz val="11"/>
        <color theme="1"/>
        <rFont val="Calibri"/>
        <family val="2"/>
      </rPr>
      <t>→</t>
    </r>
    <r>
      <rPr>
        <sz val="11"/>
        <color theme="1"/>
        <rFont val="Calibri"/>
        <family val="2"/>
        <scheme val="minor"/>
      </rPr>
      <t xml:space="preserve"> 25&lt;65</t>
    </r>
  </si>
  <si>
    <t>MFS - NRA Spouse</t>
  </si>
  <si>
    <t>Taxpayer filing as MFS</t>
  </si>
  <si>
    <t>Mother:</t>
  </si>
  <si>
    <t>Father:</t>
  </si>
  <si>
    <t>Parent (Marriage)</t>
  </si>
  <si>
    <t>Child (Marriage)</t>
  </si>
  <si>
    <t>Child (Sibling)</t>
  </si>
  <si>
    <t>Parent (Sibling)</t>
  </si>
  <si>
    <t>Lived with you all year</t>
  </si>
  <si>
    <t>Child (Descendant)</t>
  </si>
  <si>
    <t>Parent (Direct Ancestor)</t>
  </si>
  <si>
    <t>Filing MFS (Any tax Liability)</t>
  </si>
  <si>
    <t>Roommates:</t>
  </si>
  <si>
    <t>Has 1098-T or substitute</t>
  </si>
  <si>
    <t>Has 1098-T or substitute docs</t>
  </si>
  <si>
    <t>QC - under 24 (Dec 31)</t>
  </si>
  <si>
    <t>QC - under 17 (Dec 31)</t>
  </si>
  <si>
    <t>QC - under 19 (Dec 31)</t>
  </si>
  <si>
    <t>Finished first 4 years</t>
  </si>
  <si>
    <t>Claimed max AOC/Hope credit</t>
  </si>
  <si>
    <t>AOC was disallowed (8862)</t>
  </si>
  <si>
    <t>EITC was disallowed (8862)</t>
  </si>
  <si>
    <t xml:space="preserve">Previously disallowed (8862) </t>
  </si>
  <si>
    <t>US Resident (Alien or Citizen)</t>
  </si>
  <si>
    <t>Taxpayer is a dependant</t>
  </si>
  <si>
    <t>Multiple support (F2120)</t>
  </si>
  <si>
    <t>QC of any Taxpayer</t>
  </si>
  <si>
    <t>Qualifying Relative  - Relationship</t>
  </si>
  <si>
    <t>QR (Pub 501)</t>
  </si>
  <si>
    <t>Under 13 at the time of care</t>
  </si>
  <si>
    <t>Child filing MFJ (Any Liability)</t>
  </si>
  <si>
    <t>TIN:</t>
  </si>
  <si>
    <t>DOB:</t>
  </si>
  <si>
    <r>
      <t>Living with the you (</t>
    </r>
    <r>
      <rPr>
        <b/>
        <sz val="11"/>
        <color theme="1"/>
        <rFont val="Calibri"/>
        <family val="2"/>
        <scheme val="minor"/>
      </rPr>
      <t>Custodial</t>
    </r>
    <r>
      <rPr>
        <sz val="11"/>
        <color theme="1"/>
        <rFont val="Calibri"/>
        <family val="2"/>
        <scheme val="minor"/>
      </rPr>
      <t>)</t>
    </r>
  </si>
  <si>
    <r>
      <t>QC lived with you (</t>
    </r>
    <r>
      <rPr>
        <b/>
        <sz val="11"/>
        <color theme="1"/>
        <rFont val="Calibri"/>
        <family val="2"/>
        <scheme val="minor"/>
      </rPr>
      <t>Custodial</t>
    </r>
    <r>
      <rPr>
        <sz val="11"/>
        <color theme="1"/>
        <rFont val="Calibri"/>
        <family val="2"/>
        <scheme val="minor"/>
      </rPr>
      <t>)</t>
    </r>
  </si>
  <si>
    <t>Taxpayer had a SSN</t>
  </si>
  <si>
    <t>Has SSN/ITIN (ODC)</t>
  </si>
  <si>
    <r>
      <t xml:space="preserve">Tax Year: 2 0 </t>
    </r>
    <r>
      <rPr>
        <sz val="11"/>
        <color theme="0" tint="-0.14999847407452621"/>
        <rFont val="Calibri"/>
        <family val="2"/>
        <scheme val="minor"/>
      </rPr>
      <t>Y Y</t>
    </r>
    <r>
      <rPr>
        <sz val="11"/>
        <color theme="1"/>
        <rFont val="Calibri"/>
        <family val="2"/>
        <scheme val="minor"/>
      </rPr>
      <t xml:space="preserve"> </t>
    </r>
  </si>
  <si>
    <r>
      <rPr>
        <sz val="12"/>
        <rFont val="Calibri"/>
        <family val="2"/>
        <scheme val="minor"/>
      </rPr>
      <t>Keep till</t>
    </r>
    <r>
      <rPr>
        <sz val="12"/>
        <color theme="0" tint="-0.14999847407452621"/>
        <rFont val="Calibri"/>
        <family val="2"/>
        <scheme val="minor"/>
      </rPr>
      <t xml:space="preserve">        M M</t>
    </r>
    <r>
      <rPr>
        <sz val="12"/>
        <color theme="1"/>
        <rFont val="Calibri"/>
        <family val="2"/>
        <scheme val="minor"/>
      </rPr>
      <t xml:space="preserve">- </t>
    </r>
    <r>
      <rPr>
        <sz val="12"/>
        <rFont val="Calibri"/>
        <family val="2"/>
        <scheme val="minor"/>
      </rPr>
      <t>2 0</t>
    </r>
    <r>
      <rPr>
        <sz val="12"/>
        <color theme="0" tint="-0.14999847407452621"/>
        <rFont val="Calibri"/>
        <family val="2"/>
        <scheme val="minor"/>
      </rPr>
      <t xml:space="preserve"> Y Y</t>
    </r>
  </si>
  <si>
    <r>
      <t xml:space="preserve">EITC* - </t>
    </r>
    <r>
      <rPr>
        <b/>
        <sz val="11"/>
        <color theme="1"/>
        <rFont val="Calibri"/>
        <family val="2"/>
        <scheme val="minor"/>
      </rPr>
      <t>Custodial</t>
    </r>
    <r>
      <rPr>
        <sz val="11"/>
        <color theme="1"/>
        <rFont val="Calibri"/>
        <family val="2"/>
        <scheme val="minor"/>
      </rPr>
      <t xml:space="preserve"> Only</t>
    </r>
  </si>
  <si>
    <t xml:space="preserve">CTC (Pub972)             </t>
  </si>
  <si>
    <t>Today:</t>
  </si>
  <si>
    <t>Childcare*(2441)</t>
  </si>
  <si>
    <r>
      <rPr>
        <sz val="12"/>
        <color indexed="22"/>
        <rFont val="Calibri"/>
        <family val="2"/>
      </rPr>
      <t>D D</t>
    </r>
    <r>
      <rPr>
        <sz val="12"/>
        <color indexed="8"/>
        <rFont val="Calibri"/>
        <family val="2"/>
      </rPr>
      <t xml:space="preserve"> - </t>
    </r>
    <r>
      <rPr>
        <sz val="12"/>
        <color indexed="22"/>
        <rFont val="Calibri"/>
        <family val="2"/>
      </rPr>
      <t xml:space="preserve">M </t>
    </r>
    <r>
      <rPr>
        <sz val="12"/>
        <color rgb="FFBCBCBC"/>
        <rFont val="Calibri"/>
        <family val="2"/>
      </rPr>
      <t>M</t>
    </r>
    <r>
      <rPr>
        <sz val="12"/>
        <color indexed="8"/>
        <rFont val="Calibri"/>
        <family val="2"/>
      </rPr>
      <t xml:space="preserve"> </t>
    </r>
    <r>
      <rPr>
        <sz val="12"/>
        <color theme="1"/>
        <rFont val="Calibri"/>
        <family val="2"/>
      </rPr>
      <t>-</t>
    </r>
    <r>
      <rPr>
        <sz val="12"/>
        <color rgb="FFBCBCBC"/>
        <rFont val="Calibri"/>
        <family val="2"/>
      </rPr>
      <t xml:space="preserve"> Y Y</t>
    </r>
  </si>
  <si>
    <t>Established</t>
  </si>
  <si>
    <t>Severed</t>
  </si>
  <si>
    <t>8840/8833 → Residential Ties:</t>
  </si>
  <si>
    <t>Extend</t>
  </si>
  <si>
    <t>Event</t>
  </si>
  <si>
    <t>Amortization</t>
  </si>
  <si>
    <t>Closing Value</t>
  </si>
  <si>
    <t>20 _ _</t>
  </si>
  <si>
    <t>Tax Return Asset Record</t>
  </si>
  <si>
    <t>Canadian Record</t>
  </si>
  <si>
    <t>United States Record</t>
  </si>
  <si>
    <r>
      <rPr>
        <sz val="14"/>
        <color theme="0" tint="-0.249977111117893"/>
        <rFont val="Arial"/>
        <family val="2"/>
      </rPr>
      <t>DD</t>
    </r>
    <r>
      <rPr>
        <sz val="14"/>
        <color indexed="42"/>
        <rFont val="Arial"/>
        <family val="2"/>
      </rPr>
      <t xml:space="preserve"> </t>
    </r>
    <r>
      <rPr>
        <sz val="14"/>
        <rFont val="Arial"/>
        <family val="2"/>
      </rPr>
      <t>/</t>
    </r>
    <r>
      <rPr>
        <sz val="14"/>
        <color indexed="42"/>
        <rFont val="Arial"/>
        <family val="2"/>
      </rPr>
      <t xml:space="preserve"> </t>
    </r>
    <r>
      <rPr>
        <sz val="14"/>
        <color theme="0" tint="-0.249977111117893"/>
        <rFont val="Arial"/>
        <family val="2"/>
      </rPr>
      <t>MM</t>
    </r>
    <r>
      <rPr>
        <sz val="14"/>
        <color indexed="42"/>
        <rFont val="Arial"/>
        <family val="2"/>
      </rPr>
      <t xml:space="preserve"> </t>
    </r>
    <r>
      <rPr>
        <sz val="14"/>
        <rFont val="Arial"/>
        <family val="2"/>
      </rPr>
      <t>/</t>
    </r>
    <r>
      <rPr>
        <sz val="14"/>
        <color indexed="42"/>
        <rFont val="Arial"/>
        <family val="2"/>
      </rPr>
      <t xml:space="preserve"> </t>
    </r>
    <r>
      <rPr>
        <sz val="14"/>
        <color theme="0" tint="-0.249977111117893"/>
        <rFont val="Arial"/>
        <family val="2"/>
      </rPr>
      <t>YY</t>
    </r>
  </si>
  <si>
    <t>Yrs</t>
  </si>
  <si>
    <t>GDS - ADS</t>
  </si>
  <si>
    <t>Stock:</t>
  </si>
  <si>
    <t>Debit(CR)</t>
  </si>
  <si>
    <t>Social Security/Medicare</t>
  </si>
  <si>
    <t>Sale Date</t>
  </si>
  <si>
    <t>Basis</t>
  </si>
  <si>
    <t>Sale</t>
  </si>
  <si>
    <t>Gain/Loss</t>
  </si>
  <si>
    <t>In-Service Date</t>
  </si>
  <si>
    <r>
      <rPr>
        <sz val="11"/>
        <color theme="0" tint="-0.249977111117893"/>
        <rFont val="Calibri"/>
        <family val="2"/>
        <scheme val="minor"/>
      </rPr>
      <t>D D</t>
    </r>
    <r>
      <rPr>
        <sz val="11"/>
        <color theme="1"/>
        <rFont val="Calibri"/>
        <family val="2"/>
        <scheme val="minor"/>
      </rPr>
      <t xml:space="preserve"> - </t>
    </r>
    <r>
      <rPr>
        <sz val="11"/>
        <color theme="0" tint="-0.249977111117893"/>
        <rFont val="Calibri"/>
        <family val="2"/>
        <scheme val="minor"/>
      </rPr>
      <t>M M</t>
    </r>
    <r>
      <rPr>
        <sz val="11"/>
        <color theme="1"/>
        <rFont val="Calibri"/>
        <family val="2"/>
        <scheme val="minor"/>
      </rPr>
      <t xml:space="preserve"> - </t>
    </r>
    <r>
      <rPr>
        <sz val="11"/>
        <color theme="0" tint="-0.249977111117893"/>
        <rFont val="Calibri"/>
        <family val="2"/>
        <scheme val="minor"/>
      </rPr>
      <t>Y Y Y Y</t>
    </r>
  </si>
  <si>
    <t>Gain</t>
  </si>
  <si>
    <t>Loss</t>
  </si>
  <si>
    <t>FX Rate</t>
  </si>
  <si>
    <t>Since</t>
  </si>
  <si>
    <t>Previous:</t>
  </si>
  <si>
    <r>
      <t xml:space="preserve">D D </t>
    </r>
    <r>
      <rPr>
        <sz val="11"/>
        <rFont val="Calibri"/>
        <family val="2"/>
        <scheme val="minor"/>
      </rPr>
      <t>-</t>
    </r>
    <r>
      <rPr>
        <sz val="11"/>
        <color theme="0"/>
        <rFont val="Calibri"/>
        <family val="2"/>
        <scheme val="minor"/>
      </rPr>
      <t xml:space="preserve"> M M </t>
    </r>
    <r>
      <rPr>
        <sz val="11"/>
        <rFont val="Calibri"/>
        <family val="2"/>
        <scheme val="minor"/>
      </rPr>
      <t>-</t>
    </r>
    <r>
      <rPr>
        <sz val="11"/>
        <color theme="0"/>
        <rFont val="Calibri"/>
        <family val="2"/>
        <scheme val="minor"/>
      </rPr>
      <t xml:space="preserve"> Y Y Y Y</t>
    </r>
  </si>
  <si>
    <t>ID used</t>
  </si>
  <si>
    <r>
      <rPr>
        <sz val="10"/>
        <rFont val="Calibri"/>
        <family val="2"/>
      </rPr>
      <t>Enter</t>
    </r>
    <r>
      <rPr>
        <sz val="12"/>
        <color indexed="22"/>
        <rFont val="Calibri"/>
        <family val="2"/>
      </rPr>
      <t xml:space="preserve"> </t>
    </r>
    <r>
      <rPr>
        <sz val="12"/>
        <color theme="0"/>
        <rFont val="Calibri"/>
        <family val="2"/>
      </rPr>
      <t>D D</t>
    </r>
    <r>
      <rPr>
        <sz val="12"/>
        <color indexed="22"/>
        <rFont val="Calibri"/>
        <family val="2"/>
      </rPr>
      <t xml:space="preserve"> </t>
    </r>
    <r>
      <rPr>
        <sz val="12"/>
        <color indexed="8"/>
        <rFont val="Calibri"/>
        <family val="2"/>
      </rPr>
      <t xml:space="preserve">- </t>
    </r>
    <r>
      <rPr>
        <sz val="12"/>
        <color theme="0"/>
        <rFont val="Calibri"/>
        <family val="2"/>
      </rPr>
      <t>M M</t>
    </r>
    <r>
      <rPr>
        <sz val="12"/>
        <color indexed="22"/>
        <rFont val="Calibri"/>
        <family val="2"/>
      </rPr>
      <t xml:space="preserve"> </t>
    </r>
    <r>
      <rPr>
        <sz val="12"/>
        <color indexed="8"/>
        <rFont val="Calibri"/>
        <family val="2"/>
      </rPr>
      <t>-</t>
    </r>
    <r>
      <rPr>
        <sz val="12"/>
        <color theme="0"/>
        <rFont val="Calibri"/>
        <family val="2"/>
      </rPr>
      <t xml:space="preserve"> Y Y Y Y</t>
    </r>
  </si>
  <si>
    <r>
      <rPr>
        <sz val="12"/>
        <color theme="0"/>
        <rFont val="Calibri"/>
        <family val="2"/>
      </rPr>
      <t>D D</t>
    </r>
    <r>
      <rPr>
        <sz val="12"/>
        <color indexed="8"/>
        <rFont val="Calibri"/>
        <family val="2"/>
      </rPr>
      <t xml:space="preserve"> - </t>
    </r>
    <r>
      <rPr>
        <sz val="12"/>
        <color theme="0"/>
        <rFont val="Calibri"/>
        <family val="2"/>
      </rPr>
      <t>M M</t>
    </r>
    <r>
      <rPr>
        <sz val="12"/>
        <color indexed="8"/>
        <rFont val="Calibri"/>
        <family val="2"/>
      </rPr>
      <t xml:space="preserve"> - </t>
    </r>
    <r>
      <rPr>
        <sz val="12"/>
        <color theme="0"/>
        <rFont val="Calibri"/>
        <family val="2"/>
      </rPr>
      <t>Y Y Y Y</t>
    </r>
  </si>
  <si>
    <t xml:space="preserve">Land </t>
  </si>
  <si>
    <t>assets</t>
  </si>
  <si>
    <t>building</t>
  </si>
  <si>
    <t>Class 1</t>
  </si>
  <si>
    <t>Class 3</t>
  </si>
  <si>
    <t>Class 6</t>
  </si>
  <si>
    <t>Class 8</t>
  </si>
  <si>
    <t>Class 10</t>
  </si>
  <si>
    <t>Class 12</t>
  </si>
  <si>
    <t>Class 13</t>
  </si>
  <si>
    <t>Class 14</t>
  </si>
  <si>
    <t>Class 16</t>
  </si>
  <si>
    <t>Class 17</t>
  </si>
  <si>
    <t>Class 29</t>
  </si>
  <si>
    <t>Class 10.1</t>
  </si>
  <si>
    <t>Class 14.1</t>
  </si>
  <si>
    <t>Class 43</t>
  </si>
  <si>
    <t>Class 44</t>
  </si>
  <si>
    <t>Class 45</t>
  </si>
  <si>
    <t>Class 46</t>
  </si>
  <si>
    <t>Class 50</t>
  </si>
  <si>
    <t>Class 52</t>
  </si>
  <si>
    <t>Class 53</t>
  </si>
  <si>
    <t>Class 54</t>
  </si>
  <si>
    <t>Class 55</t>
  </si>
  <si>
    <t>Class 56</t>
  </si>
  <si>
    <t>AIIC</t>
  </si>
  <si>
    <t>DEIP</t>
  </si>
  <si>
    <t>Decription</t>
  </si>
  <si>
    <t>Building before 1988</t>
  </si>
  <si>
    <t>Building before 1979</t>
  </si>
  <si>
    <t>Computer hardware and Vehicle</t>
  </si>
  <si>
    <t>Passenger vehile over 30K or in 2022 over 34K</t>
  </si>
  <si>
    <t>Small Tools or medical</t>
  </si>
  <si>
    <t>yes</t>
  </si>
  <si>
    <t>no</t>
  </si>
  <si>
    <t>Goodwill and Eligible capital property after 2016</t>
  </si>
  <si>
    <t>Class 43.2</t>
  </si>
  <si>
    <t>Class 43.1</t>
  </si>
  <si>
    <t>Machinery</t>
  </si>
  <si>
    <t>EV Charging station 10&lt;90 KW and Geothermal</t>
  </si>
  <si>
    <t>EV Charging station &gt;90 KW</t>
  </si>
  <si>
    <t>Zero-emission Vehiicles (usally part of 10 or 10.1)</t>
  </si>
  <si>
    <t>Zero-emission Vehiicles (usally part of 16)</t>
  </si>
  <si>
    <t>Machinary 2015&lt;2026 (otherwise part of class 29)</t>
  </si>
  <si>
    <t>Zero-emission equipment other than motor vehicles like aircraft, watercraft, trolley, railway</t>
  </si>
  <si>
    <t>General pupose data processing equipment 2009&lt;2011</t>
  </si>
  <si>
    <t xml:space="preserve">General pupose data processing equipment </t>
  </si>
  <si>
    <t>Data network infrastucture</t>
  </si>
  <si>
    <t>Machinery 2007&lt;2016</t>
  </si>
  <si>
    <t>Patents/licenses for an unlimited period</t>
  </si>
  <si>
    <t>Patents/licenses with limited life</t>
  </si>
  <si>
    <t>Varies</t>
  </si>
  <si>
    <t>Leaseholds</t>
  </si>
  <si>
    <t>Roads, Parking lots, sidewalks, storage ares</t>
  </si>
  <si>
    <t>Class 38</t>
  </si>
  <si>
    <t>Power-operated movable equipmetns forexcavating</t>
  </si>
  <si>
    <t>Taxis/Car rentals, or coin opertaed video games/pinball</t>
  </si>
  <si>
    <t>Office machinery</t>
  </si>
  <si>
    <t>Applicances</t>
  </si>
  <si>
    <t>Furnature</t>
  </si>
  <si>
    <t>MM - MQ - HY</t>
  </si>
  <si>
    <t>1. 3-year property.</t>
  </si>
  <si>
    <t>1. Tractor units for over-the-road use.</t>
  </si>
  <si>
    <t>2. Any race horse over 2 years old when placed in service.</t>
  </si>
  <si>
    <t>3. Any other horse (other than a race horse) over 12 years old when placed in service.</t>
  </si>
  <si>
    <t>4. Qualified rent-to-own property (defined later).</t>
  </si>
  <si>
    <t>2. 5-year property.</t>
  </si>
  <si>
    <t>1. Automobiles, taxis, buses, and trucks.</t>
  </si>
  <si>
    <t>2. Any qualified technological equipment.</t>
  </si>
  <si>
    <t>3. Office machinery (such as typewriters, calculators, and copiers).</t>
  </si>
  <si>
    <t>4. Any property used in research and experimentation.</t>
  </si>
  <si>
    <t>5. Breeding cattle and dairy cattle.</t>
  </si>
  <si>
    <t>6. Appliances, carpets, furniture, etc., used in a residential rental real estate activity.</t>
  </si>
  <si>
    <t>7. Certain geothermal, solar, and wind energy property.</t>
  </si>
  <si>
    <t>8. Any machinery equipment (other than any grain bin, cotton ginning asset, fence, or other land improvement) used in a farming business and placed in service after 2017, in tax years ending after 2017. The original use of the property must begin with you after 2017.</t>
  </si>
  <si>
    <t>3. 7-year property.</t>
  </si>
  <si>
    <t>1. Office furniture and fixtures (such as desks, files, and safes).</t>
  </si>
  <si>
    <t>2. Used agricultural machinery and equipment placed in service after 2017, grain bins, cotton ginning assets, or fences used in a farming business (but no other land improvements).</t>
  </si>
  <si>
    <t>3. Railroad track.</t>
  </si>
  <si>
    <t>4. Any property that does not have a class life and has not been designated by law as being in any other class.</t>
  </si>
  <si>
    <t>5. Certain motorsports entertainment complex property (defined later).</t>
  </si>
  <si>
    <t>6. Any natural gas gathering line placed in service after April 11, 2005. See Natural gas gathering line and electric transmission property, later.</t>
  </si>
  <si>
    <t>4. 10-year property.</t>
  </si>
  <si>
    <t>1. Vessels, barges, tugs, and similar water transportation equipment.</t>
  </si>
  <si>
    <t>2. Any single-purpose agricultural or horticultural structure.</t>
  </si>
  <si>
    <t>3. Any tree or vine bearing fruits or nuts.</t>
  </si>
  <si>
    <t>4. Qualified small electric meter and qualified smart electric grid system (defined later) placed in service on or after October 3, 2008.</t>
  </si>
  <si>
    <t>5. 15-year property.</t>
  </si>
  <si>
    <t>1. Certain improvements made directly to land or added to it (such as shrubbery, fences, roads, sidewalks, and bridges).</t>
  </si>
  <si>
    <t>2. Any retail motor fuels outlet (defined later), such as a convenience store.</t>
  </si>
  <si>
    <t>3. Any municipal wastewater treatment plant.</t>
  </si>
  <si>
    <t>4. Initial clearing and grading land improvements for gas utility property.</t>
  </si>
  <si>
    <t>5. Electric transmission property (that is section 1245 property) used in the transmission at 69 or more kilovolts of electricity placed in service after April 11, 2005. See Natural gas gathering line and electric transmission property, later.</t>
  </si>
  <si>
    <t>6. Any natural gas distribution line placed in service after April 11, 2005, and before January 1, 2011.</t>
  </si>
  <si>
    <t>7. Any telephone distribution plant and comparable equipment used for 2-way exchange of voice and data communications.</t>
  </si>
  <si>
    <t>8. Qualified improvement property (defined later) placed in service after 2017.</t>
  </si>
  <si>
    <t>6. 20-year property.</t>
  </si>
  <si>
    <t>1. Farm buildings (other than single-purpose agricultural or horticultural structures).</t>
  </si>
  <si>
    <t>2. Municipal sewers not classified as 25-year property.</t>
  </si>
  <si>
    <t>3. Initial clearing and grading land improvements for electric utility transmission and distribution plants.</t>
  </si>
  <si>
    <t>7. 25-year property. This class is water utility property, which is either of the following.</t>
  </si>
  <si>
    <t>1. Property that is an integral part of the gathering, treatment, or commercial distribution of water, and that, without regard to this provision, would be 20-year property.</t>
  </si>
  <si>
    <t>2. Municipal sewers other than property placed in service under a binding contract in effect at all times since June 9, 1996.</t>
  </si>
  <si>
    <t>Property under GDS</t>
  </si>
  <si>
    <t>This is section 1250 property, such as an office building, store, or warehouse, that is neither residential rental property nor property with a class life of less than 27.5 years.</t>
  </si>
  <si>
    <t xml:space="preserve">This is any building or structure, such as a rental home (including a mobile home), if 80% or more of its gross rental income for the tax year is from dwelling units. </t>
  </si>
  <si>
    <t xml:space="preserve">A dwelling unit is a house or apartment used to provide living accommodations in a building or structure. </t>
  </si>
  <si>
    <t xml:space="preserve">It does not include a unit in a hotel, motel, or other establishment where more than half the units are used on a transient basis. </t>
  </si>
  <si>
    <t>If you occupy any part of the building or structure for personal use, its gross rental income includes the fair rental value of the part you occupy.</t>
  </si>
  <si>
    <t>8. 27.5 years Residential rental property. </t>
  </si>
  <si>
    <t>9. 39 years Nonresidential real property. </t>
  </si>
  <si>
    <t>Recovery Periods Under ADS</t>
  </si>
  <si>
    <t>The recovery periods for most property are generally longer under ADS than they are under GDS. The following table shows some of the ADS recovery periods.</t>
  </si>
  <si>
    <t>Property</t>
  </si>
  <si>
    <t>Period</t>
  </si>
  <si>
    <t>Rent-to-own property</t>
  </si>
  <si>
    <t>4 years</t>
  </si>
  <si>
    <t>Automobiles and light duty trucks</t>
  </si>
  <si>
    <t>5 years</t>
  </si>
  <si>
    <t>Computers and peripheral equipment</t>
  </si>
  <si>
    <t>High technology telephone station equipment installed on customer premises</t>
  </si>
  <si>
    <t>High technology medical equipment</t>
  </si>
  <si>
    <t>Personal property with no class life</t>
  </si>
  <si>
    <t>12 years</t>
  </si>
  <si>
    <t>Natural gas gathering lines</t>
  </si>
  <si>
    <t>14 years</t>
  </si>
  <si>
    <t>Single-purpose agricultural and horticultural structures</t>
  </si>
  <si>
    <t>15 years</t>
  </si>
  <si>
    <t>Any tree or vine bearing fruits or nuts</t>
  </si>
  <si>
    <t>20 years</t>
  </si>
  <si>
    <t>Initial clearing and grading land</t>
  </si>
  <si>
    <t>improvements for gas utility property</t>
  </si>
  <si>
    <t>improvements for electric utility</t>
  </si>
  <si>
    <t>transmission and distribution plants</t>
  </si>
  <si>
    <t>25 years</t>
  </si>
  <si>
    <t>Electric transmission property used in the transmission at 69 or more kilovolts of electricity</t>
  </si>
  <si>
    <t>30 years</t>
  </si>
  <si>
    <t>Natural gas distribution lines</t>
  </si>
  <si>
    <t>35 years</t>
  </si>
  <si>
    <t>Nonresidential real property</t>
  </si>
  <si>
    <t>40 years</t>
  </si>
  <si>
    <t>Residential rental property</t>
  </si>
  <si>
    <t>30 years1</t>
  </si>
  <si>
    <t>Section 1245 real property not listed in Appendix B</t>
  </si>
  <si>
    <t>Railroad grading and tunnel bore</t>
  </si>
  <si>
    <t>50 years</t>
  </si>
  <si>
    <t xml:space="preserve">Canadian </t>
  </si>
  <si>
    <t>Section 1230</t>
  </si>
  <si>
    <t>Section 1245</t>
  </si>
  <si>
    <t>Section 1250</t>
  </si>
  <si>
    <t>200%DB - 150%DB - SL</t>
  </si>
  <si>
    <t>Method and Conversion</t>
  </si>
  <si>
    <t>Years</t>
  </si>
  <si>
    <t>USD Basis</t>
  </si>
  <si>
    <t>CAD CCA</t>
  </si>
  <si>
    <t xml:space="preserve"> DB Rate</t>
  </si>
  <si>
    <t>Lived with, most of the year</t>
  </si>
  <si>
    <t>Lived with, occasionally</t>
  </si>
  <si>
    <t>ODC - ITIN by due date</t>
  </si>
  <si>
    <t>2023 - Gross Income &lt; 4700</t>
  </si>
  <si>
    <t>Legend</t>
  </si>
  <si>
    <t>MUST have</t>
  </si>
  <si>
    <t>Optional</t>
  </si>
  <si>
    <t>Not allowed</t>
  </si>
  <si>
    <t>Special situations</t>
  </si>
  <si>
    <t>Higher AGI (other parents)</t>
  </si>
  <si>
    <t>Form 2555</t>
  </si>
  <si>
    <t>U.S. Citizen/Resident (1040)</t>
  </si>
  <si>
    <t>Claimed for 4 years (max)</t>
  </si>
  <si>
    <t>Previous Hope credit</t>
  </si>
  <si>
    <r>
      <rPr>
        <sz val="12"/>
        <color theme="0" tint="-0.14999847407452621"/>
        <rFont val="Arial"/>
        <family val="2"/>
      </rPr>
      <t>DD</t>
    </r>
    <r>
      <rPr>
        <sz val="12"/>
        <rFont val="Arial"/>
        <family val="2"/>
      </rPr>
      <t>/</t>
    </r>
    <r>
      <rPr>
        <sz val="12"/>
        <color theme="0" tint="-0.14999847407452621"/>
        <rFont val="Arial"/>
        <family val="2"/>
      </rPr>
      <t>MM 00</t>
    </r>
    <r>
      <rPr>
        <sz val="12"/>
        <rFont val="Arial"/>
        <family val="2"/>
      </rPr>
      <t>:</t>
    </r>
    <r>
      <rPr>
        <sz val="12"/>
        <color theme="0" tint="-0.14999847407452621"/>
        <rFont val="Arial"/>
        <family val="2"/>
      </rPr>
      <t>00</t>
    </r>
  </si>
  <si>
    <t>Coin -in</t>
  </si>
  <si>
    <t>bets</t>
  </si>
  <si>
    <t>Coin-out</t>
  </si>
  <si>
    <t>Winnings</t>
  </si>
  <si>
    <t>Jackpot</t>
  </si>
  <si>
    <t>Phone</t>
  </si>
  <si>
    <t>Reviewed</t>
  </si>
  <si>
    <t xml:space="preserve">Paid </t>
  </si>
  <si>
    <t>Filed</t>
  </si>
  <si>
    <t>In-office</t>
  </si>
  <si>
    <t>Remote Expert</t>
  </si>
  <si>
    <t>Client Contact History</t>
  </si>
  <si>
    <t>Bank Address</t>
  </si>
  <si>
    <t>T2</t>
  </si>
  <si>
    <t>T3</t>
  </si>
  <si>
    <t>Extension Filed</t>
  </si>
  <si>
    <t>Signed</t>
  </si>
  <si>
    <t>Docs Complete</t>
  </si>
  <si>
    <t>Started</t>
  </si>
  <si>
    <t>Responding to emails (30-80 a day)</t>
  </si>
  <si>
    <t>Answering phone calls (usually while completing someone's return)</t>
  </si>
  <si>
    <t>Reviewing block signals results (several a day) - including software issues, reviews, efile requests, etc.</t>
  </si>
  <si>
    <t>Missed Post-assessments requests</t>
  </si>
  <si>
    <t>Adjustments requests</t>
  </si>
  <si>
    <t>Preparing current year filing</t>
  </si>
  <si>
    <t>Preparing prior year filing</t>
  </si>
  <si>
    <t>Preparing voluntary disclosure/streamline returns</t>
  </si>
  <si>
    <t>RTE messages</t>
  </si>
  <si>
    <t>Client Inquiries</t>
  </si>
  <si>
    <t>Appointments</t>
  </si>
  <si>
    <t>Client incidents</t>
  </si>
  <si>
    <t>missing returns list</t>
  </si>
  <si>
    <t>prior client calling program</t>
  </si>
  <si>
    <t>Peace of mind requests</t>
  </si>
  <si>
    <t>Office inquires like if they need to file a US return or if they can complete the Canadian before the US. (most of the time with the client waiting)</t>
  </si>
  <si>
    <t>Compiling a log of activates done that week for DM, and log of outstanding activities for next week</t>
  </si>
  <si>
    <t xml:space="preserve">Prductive </t>
  </si>
  <si>
    <t>Unproductive</t>
  </si>
  <si>
    <t>Steps</t>
  </si>
  <si>
    <t>Call</t>
  </si>
  <si>
    <t>Email</t>
  </si>
  <si>
    <t>RTE Message</t>
  </si>
  <si>
    <t>Inquiry</t>
  </si>
  <si>
    <t>Drop-off</t>
  </si>
  <si>
    <t>RTE Documents</t>
  </si>
  <si>
    <t>ePost</t>
  </si>
  <si>
    <t>Extension</t>
  </si>
  <si>
    <t>sent for review</t>
  </si>
  <si>
    <t>Paid</t>
  </si>
  <si>
    <t xml:space="preserve">sent efile </t>
  </si>
  <si>
    <t>sent Adobe</t>
  </si>
  <si>
    <t>Payment</t>
  </si>
  <si>
    <t>NEW</t>
  </si>
  <si>
    <t>TODO</t>
  </si>
  <si>
    <t>Past tense</t>
  </si>
  <si>
    <t>action</t>
  </si>
  <si>
    <t>No Docs</t>
  </si>
  <si>
    <t>All Docs?</t>
  </si>
  <si>
    <t>Hours</t>
  </si>
  <si>
    <t>Contact made</t>
  </si>
  <si>
    <r>
      <rPr>
        <sz val="12"/>
        <color theme="0" tint="-0.249977111117893"/>
        <rFont val="Calibri"/>
        <family val="2"/>
        <scheme val="minor"/>
      </rPr>
      <t xml:space="preserve">D D </t>
    </r>
    <r>
      <rPr>
        <sz val="12"/>
        <color theme="1"/>
        <rFont val="Calibri"/>
        <family val="2"/>
        <scheme val="minor"/>
      </rPr>
      <t>-</t>
    </r>
    <r>
      <rPr>
        <sz val="12"/>
        <color theme="0" tint="-0.249977111117893"/>
        <rFont val="Calibri"/>
        <family val="2"/>
        <scheme val="minor"/>
      </rPr>
      <t xml:space="preserve"> M M </t>
    </r>
    <r>
      <rPr>
        <sz val="12"/>
        <color theme="1"/>
        <rFont val="Calibri"/>
        <family val="2"/>
        <scheme val="minor"/>
      </rPr>
      <t>-</t>
    </r>
    <r>
      <rPr>
        <sz val="12"/>
        <color theme="0" tint="-0.249977111117893"/>
        <rFont val="Calibri"/>
        <family val="2"/>
        <scheme val="minor"/>
      </rPr>
      <t xml:space="preserve"> Y Y</t>
    </r>
  </si>
  <si>
    <t>20__</t>
  </si>
  <si>
    <t>Hour</t>
  </si>
  <si>
    <t>T1 Efile</t>
  </si>
  <si>
    <t>US Efile</t>
  </si>
  <si>
    <t>1291 Tax Calculation</t>
  </si>
  <si>
    <t>Hist Dist.</t>
  </si>
  <si>
    <t>Curr Dist.</t>
  </si>
  <si>
    <t>Excess</t>
  </si>
  <si>
    <t>QEF Tax Calculation</t>
  </si>
  <si>
    <t>M2M Tax Calculation</t>
  </si>
  <si>
    <t>EOY</t>
  </si>
  <si>
    <t>BOY</t>
  </si>
  <si>
    <t>EOY-BOY</t>
  </si>
  <si>
    <t>UNRI</t>
  </si>
  <si>
    <t>Proceeds: (CAD)</t>
  </si>
  <si>
    <t>Per share:</t>
  </si>
  <si>
    <t>Units/Shares</t>
  </si>
  <si>
    <t>Owned(Days)</t>
  </si>
  <si>
    <t>CAP Current sch1</t>
  </si>
  <si>
    <t>Ownership</t>
  </si>
  <si>
    <t>Capital Gain/loss</t>
  </si>
  <si>
    <t>Cost:</t>
  </si>
  <si>
    <t>Excess (16b) Sch1</t>
  </si>
  <si>
    <t>Capital (15f)</t>
  </si>
  <si>
    <t>Gain/loss</t>
  </si>
  <si>
    <t>Distribution</t>
  </si>
  <si>
    <t>sch b</t>
  </si>
  <si>
    <t>sch 1</t>
  </si>
  <si>
    <t>sch 1 (sch D)</t>
  </si>
  <si>
    <t>8z</t>
  </si>
  <si>
    <t xml:space="preserve">20 __ </t>
  </si>
  <si>
    <t>Business Expenses - Receipt Summary</t>
  </si>
  <si>
    <t>_ _ _ _</t>
  </si>
  <si>
    <t>_ _ _ _ _ _</t>
  </si>
  <si>
    <t>GST Paid</t>
  </si>
  <si>
    <t>Registered Name:</t>
  </si>
  <si>
    <t>Gross sales, commissions, or fees</t>
  </si>
  <si>
    <r>
      <t xml:space="preserve">DD </t>
    </r>
    <r>
      <rPr>
        <sz val="11"/>
        <color theme="1"/>
        <rFont val="Calibri"/>
        <family val="2"/>
        <scheme val="minor"/>
      </rPr>
      <t xml:space="preserve"> /</t>
    </r>
    <r>
      <rPr>
        <sz val="10"/>
        <color indexed="27"/>
        <rFont val="Arial"/>
        <family val="2"/>
      </rPr>
      <t xml:space="preserve">  MM  </t>
    </r>
    <r>
      <rPr>
        <sz val="11"/>
        <color theme="1"/>
        <rFont val="Calibri"/>
        <family val="2"/>
        <scheme val="minor"/>
      </rPr>
      <t>/</t>
    </r>
    <r>
      <rPr>
        <sz val="10"/>
        <color indexed="27"/>
        <rFont val="Arial"/>
        <family val="2"/>
      </rPr>
      <t xml:space="preserve">  Y Y Y Y</t>
    </r>
  </si>
  <si>
    <t>Discounts / Promotions / Returns</t>
  </si>
  <si>
    <t>GST/HST method?</t>
  </si>
  <si>
    <t>Accounts Payable</t>
  </si>
  <si>
    <t>GST/HST Registration               #</t>
  </si>
  <si>
    <t>_ _ _ _ _ - _ _ _ _ RT000 _</t>
  </si>
  <si>
    <t>Accounts Receivable</t>
  </si>
  <si>
    <t>Prepaid Expenses</t>
  </si>
  <si>
    <t>Inventory</t>
  </si>
  <si>
    <t>Accommodations</t>
  </si>
  <si>
    <t>Opening value</t>
  </si>
  <si>
    <t>Purchases during the year</t>
  </si>
  <si>
    <t>Equipment (lasting value) - Capital cost allowance (CCA)</t>
  </si>
  <si>
    <t>___________________________</t>
  </si>
  <si>
    <r>
      <rPr>
        <sz val="8"/>
        <color indexed="22"/>
        <rFont val="Arial"/>
        <family val="2"/>
      </rPr>
      <t>DD</t>
    </r>
    <r>
      <rPr>
        <sz val="8"/>
        <rFont val="Arial"/>
        <family val="2"/>
      </rPr>
      <t xml:space="preserve"> / </t>
    </r>
    <r>
      <rPr>
        <sz val="8"/>
        <color indexed="22"/>
        <rFont val="Arial"/>
        <family val="2"/>
      </rPr>
      <t>MM</t>
    </r>
    <r>
      <rPr>
        <sz val="8"/>
        <rFont val="Arial"/>
        <family val="2"/>
      </rPr>
      <t xml:space="preserve"> / </t>
    </r>
    <r>
      <rPr>
        <sz val="8"/>
        <color indexed="22"/>
        <rFont val="Arial"/>
        <family val="2"/>
      </rPr>
      <t>YY</t>
    </r>
  </si>
  <si>
    <t>Advertising</t>
  </si>
  <si>
    <t>Food and Beverages</t>
  </si>
  <si>
    <t>Sale Description</t>
  </si>
  <si>
    <t>GST Collected</t>
  </si>
  <si>
    <t>Entertainment</t>
  </si>
  <si>
    <t>Bad debts</t>
  </si>
  <si>
    <t>Insurance (other than health)</t>
  </si>
  <si>
    <t>Bank Charges</t>
  </si>
  <si>
    <t xml:space="preserve">Interest </t>
  </si>
  <si>
    <t>Heat</t>
  </si>
  <si>
    <t>Business tax, fees, licenses, dues</t>
  </si>
  <si>
    <t>Electricity</t>
  </si>
  <si>
    <t>Memberships, and subscriptions</t>
  </si>
  <si>
    <t>Office expenses</t>
  </si>
  <si>
    <t>Insurance</t>
  </si>
  <si>
    <t>Supplies</t>
  </si>
  <si>
    <t>Accounting</t>
  </si>
  <si>
    <t>Rent</t>
  </si>
  <si>
    <t>Management and administration fees</t>
  </si>
  <si>
    <t>Condo fees</t>
  </si>
  <si>
    <t>Maintenance and repairs</t>
  </si>
  <si>
    <t>Salary, Wage</t>
  </si>
  <si>
    <t>CPP, EI, other benefits</t>
  </si>
  <si>
    <t>Telephone and Utilities (Internet)</t>
  </si>
  <si>
    <t>Delivery, freight, and express</t>
  </si>
  <si>
    <t>Make: ___________________</t>
  </si>
  <si>
    <t>Model: ________________</t>
  </si>
  <si>
    <r>
      <t xml:space="preserve">Purchased Date:    </t>
    </r>
    <r>
      <rPr>
        <sz val="8"/>
        <color indexed="22"/>
        <rFont val="Arial"/>
        <family val="2"/>
      </rPr>
      <t xml:space="preserve">      </t>
    </r>
    <r>
      <rPr>
        <sz val="10"/>
        <color indexed="22"/>
        <rFont val="Arial"/>
        <family val="2"/>
      </rPr>
      <t xml:space="preserve"> </t>
    </r>
  </si>
  <si>
    <t>Car washes</t>
  </si>
  <si>
    <t>20 __ Rental Expenses - Receipt Summary</t>
  </si>
  <si>
    <t>Life</t>
  </si>
  <si>
    <t>GDS ADS</t>
  </si>
  <si>
    <t>HY MM</t>
  </si>
  <si>
    <t>In Service Date</t>
  </si>
  <si>
    <t>Accumulated Depreciation</t>
  </si>
  <si>
    <t>POSTAL</t>
  </si>
  <si>
    <r>
      <t xml:space="preserve">DD </t>
    </r>
    <r>
      <rPr>
        <sz val="11"/>
        <color theme="1"/>
        <rFont val="Calibri"/>
        <family val="2"/>
        <scheme val="minor"/>
      </rPr>
      <t>/</t>
    </r>
    <r>
      <rPr>
        <sz val="10"/>
        <color indexed="22"/>
        <rFont val="Arial"/>
        <family val="2"/>
      </rPr>
      <t xml:space="preserve"> MM</t>
    </r>
    <r>
      <rPr>
        <sz val="11"/>
        <color theme="1"/>
        <rFont val="Calibri"/>
        <family val="2"/>
        <scheme val="minor"/>
      </rPr>
      <t xml:space="preserve"> / </t>
    </r>
    <r>
      <rPr>
        <sz val="10"/>
        <color indexed="22"/>
        <rFont val="Arial"/>
        <family val="2"/>
      </rPr>
      <t>YY</t>
    </r>
  </si>
  <si>
    <t>Gross rental income</t>
  </si>
  <si>
    <t>Royalty Income</t>
  </si>
  <si>
    <t>Mortgage interest paid to banks, etc.</t>
  </si>
  <si>
    <t>Other Interest: _________________</t>
  </si>
  <si>
    <t>Office expenses &amp; Supplies</t>
  </si>
  <si>
    <t>Legal fees, and other professional fees</t>
  </si>
  <si>
    <t>Cleaning &amp; Maintenance</t>
  </si>
  <si>
    <t>Repairs: _______________________</t>
  </si>
  <si>
    <t>Salaries, wages, and benefits</t>
  </si>
  <si>
    <t>Other expenses (describe)</t>
  </si>
  <si>
    <t>Auto &amp; Travel</t>
  </si>
  <si>
    <t>Transportation fees (including rental)</t>
  </si>
  <si>
    <t>Meals</t>
  </si>
  <si>
    <t>Personal</t>
  </si>
  <si>
    <t>Single Family</t>
  </si>
  <si>
    <t>Multi-Family</t>
  </si>
  <si>
    <t>Short-Term</t>
  </si>
  <si>
    <t>Commercial</t>
  </si>
  <si>
    <t>1.25x (15c)</t>
  </si>
  <si>
    <t xml:space="preserve">sch 1 and </t>
  </si>
  <si>
    <t>sch b only</t>
  </si>
  <si>
    <t>current yr</t>
  </si>
  <si>
    <t>15f - Gain (loss)</t>
  </si>
  <si>
    <t>16b - Excess (Sch1)</t>
  </si>
  <si>
    <t>Subcontracts</t>
  </si>
  <si>
    <t>Materials and Supplies</t>
  </si>
  <si>
    <t>Direct wage/labor costs</t>
  </si>
  <si>
    <t>Commissions and Fees</t>
  </si>
  <si>
    <t>Professional fees (legal)</t>
  </si>
  <si>
    <t>Professional fees (Accounting)</t>
  </si>
  <si>
    <t>Rental (Equipment)</t>
  </si>
  <si>
    <t>Rental (other)</t>
  </si>
  <si>
    <t>Contract Labor</t>
  </si>
  <si>
    <t>Pension Plan and Profit Sharing</t>
  </si>
  <si>
    <t>Licence</t>
  </si>
  <si>
    <t>Registration</t>
  </si>
  <si>
    <t>Tolls</t>
  </si>
  <si>
    <t>Oil</t>
  </si>
  <si>
    <t>Casualty losses</t>
  </si>
  <si>
    <t>Water</t>
  </si>
  <si>
    <t>Business use</t>
  </si>
  <si>
    <t>Workers Compensation Board</t>
  </si>
  <si>
    <t>CRA Class</t>
  </si>
  <si>
    <t>Acc Dep</t>
  </si>
  <si>
    <t>Tax Preparer Use Section</t>
  </si>
  <si>
    <t>HY   MM</t>
  </si>
  <si>
    <t xml:space="preserve">Purchase Date </t>
  </si>
  <si>
    <t>CRA UCC</t>
  </si>
  <si>
    <t>Recapture</t>
  </si>
  <si>
    <t>IRS Value</t>
  </si>
  <si>
    <r>
      <rPr>
        <sz val="14"/>
        <rFont val="Arial"/>
        <family val="2"/>
      </rPr>
      <t>1)</t>
    </r>
    <r>
      <rPr>
        <sz val="14"/>
        <color indexed="31"/>
        <rFont val="Arial"/>
        <family val="2"/>
      </rPr>
      <t xml:space="preserve"> </t>
    </r>
    <r>
      <rPr>
        <sz val="14"/>
        <color theme="0" tint="-0.14999847407452621"/>
        <rFont val="Arial"/>
        <family val="2"/>
      </rPr>
      <t>Properties' Address</t>
    </r>
  </si>
  <si>
    <r>
      <rPr>
        <sz val="14"/>
        <rFont val="Arial"/>
        <family val="2"/>
      </rPr>
      <t>2)</t>
    </r>
    <r>
      <rPr>
        <sz val="14"/>
        <color indexed="31"/>
        <rFont val="Arial"/>
        <family val="2"/>
      </rPr>
      <t xml:space="preserve"> </t>
    </r>
    <r>
      <rPr>
        <sz val="14"/>
        <color theme="0" tint="-0.14999847407452621"/>
        <rFont val="Arial"/>
        <family val="2"/>
      </rPr>
      <t>Properties' Address</t>
    </r>
  </si>
  <si>
    <r>
      <rPr>
        <sz val="14"/>
        <rFont val="Arial"/>
        <family val="2"/>
      </rPr>
      <t>3)</t>
    </r>
    <r>
      <rPr>
        <sz val="14"/>
        <color indexed="31"/>
        <rFont val="Arial"/>
        <family val="2"/>
      </rPr>
      <t xml:space="preserve"> </t>
    </r>
    <r>
      <rPr>
        <sz val="14"/>
        <color theme="0" tint="-0.14999847407452621"/>
        <rFont val="Arial"/>
        <family val="2"/>
      </rPr>
      <t>Properties' Address</t>
    </r>
  </si>
  <si>
    <r>
      <rPr>
        <sz val="14"/>
        <rFont val="Arial"/>
        <family val="2"/>
      </rPr>
      <t>4)</t>
    </r>
    <r>
      <rPr>
        <sz val="14"/>
        <color indexed="31"/>
        <rFont val="Arial"/>
        <family val="2"/>
      </rPr>
      <t xml:space="preserve"> </t>
    </r>
    <r>
      <rPr>
        <sz val="14"/>
        <color theme="0" tint="-0.14999847407452621"/>
        <rFont val="Arial"/>
        <family val="2"/>
      </rPr>
      <t>Properties' Address</t>
    </r>
  </si>
  <si>
    <r>
      <rPr>
        <sz val="14"/>
        <rFont val="Arial"/>
        <family val="2"/>
      </rPr>
      <t>5)</t>
    </r>
    <r>
      <rPr>
        <sz val="14"/>
        <color indexed="31"/>
        <rFont val="Arial"/>
        <family val="2"/>
      </rPr>
      <t xml:space="preserve"> </t>
    </r>
    <r>
      <rPr>
        <sz val="14"/>
        <color theme="0" tint="-0.14999847407452621"/>
        <rFont val="Arial"/>
        <family val="2"/>
      </rPr>
      <t>Properties' Address</t>
    </r>
  </si>
  <si>
    <r>
      <rPr>
        <sz val="14"/>
        <rFont val="Arial"/>
        <family val="2"/>
      </rPr>
      <t>6)</t>
    </r>
    <r>
      <rPr>
        <sz val="14"/>
        <color indexed="31"/>
        <rFont val="Arial"/>
        <family val="2"/>
      </rPr>
      <t xml:space="preserve"> </t>
    </r>
    <r>
      <rPr>
        <sz val="14"/>
        <color theme="0" tint="-0.14999847407452621"/>
        <rFont val="Arial"/>
        <family val="2"/>
      </rPr>
      <t>Properties' Address</t>
    </r>
  </si>
  <si>
    <r>
      <rPr>
        <sz val="14"/>
        <rFont val="Arial"/>
        <family val="2"/>
      </rPr>
      <t>7)</t>
    </r>
    <r>
      <rPr>
        <sz val="14"/>
        <color indexed="31"/>
        <rFont val="Arial"/>
        <family val="2"/>
      </rPr>
      <t xml:space="preserve"> </t>
    </r>
    <r>
      <rPr>
        <sz val="14"/>
        <color theme="0" tint="-0.14999847407452621"/>
        <rFont val="Arial"/>
        <family val="2"/>
      </rPr>
      <t>Properties' Address</t>
    </r>
  </si>
  <si>
    <t>IRS Life</t>
  </si>
  <si>
    <t># of prior years</t>
  </si>
  <si>
    <t>Ord Div - Sch B</t>
  </si>
  <si>
    <t>15d - Avg*1.25x threshold</t>
  </si>
  <si>
    <t>16a - excess by day</t>
  </si>
  <si>
    <t>16c - Prior Year PFIC tax</t>
  </si>
  <si>
    <t>16e - PFIC tax</t>
  </si>
  <si>
    <t>16d - Foreign taxes</t>
  </si>
  <si>
    <t>sale only</t>
  </si>
  <si>
    <t>year 4</t>
  </si>
  <si>
    <t>year 2</t>
  </si>
  <si>
    <t>year 3</t>
  </si>
  <si>
    <t>year 1</t>
  </si>
  <si>
    <t>16f - PFIC Interest</t>
  </si>
  <si>
    <t>Days in existence till distribution</t>
  </si>
  <si>
    <t>15a - Annual Distribution</t>
  </si>
  <si>
    <t>15b - prior taxed Distribution</t>
  </si>
  <si>
    <t>15e - Excess Distribution</t>
  </si>
  <si>
    <t>Annual Distribution (15a)</t>
  </si>
  <si>
    <t>15c -prior taxed average</t>
  </si>
  <si>
    <t>When did you separate from your spouse?</t>
  </si>
  <si>
    <t>did you move to separate homes, and if so, when?</t>
  </si>
  <si>
    <t>GST/HST Paid</t>
  </si>
  <si>
    <t>Change of use</t>
  </si>
  <si>
    <t>FMV</t>
  </si>
  <si>
    <t>sq</t>
  </si>
  <si>
    <t>Food and Beverages (Tips only)</t>
  </si>
  <si>
    <t>km</t>
  </si>
  <si>
    <t>Total use</t>
  </si>
  <si>
    <t>Business Area</t>
  </si>
  <si>
    <t>Whole Home</t>
  </si>
  <si>
    <t>Home Office</t>
  </si>
  <si>
    <t>Security System</t>
  </si>
  <si>
    <t>Motor vehicle (Seats # __)</t>
  </si>
  <si>
    <t>hr/168hr</t>
  </si>
  <si>
    <t>Area Time used:</t>
  </si>
  <si>
    <t xml:space="preserve">Total Home </t>
  </si>
  <si>
    <t>Travel - Accommodation</t>
  </si>
  <si>
    <t>Travel - Transportation</t>
  </si>
  <si>
    <t>Fuel costs (except motor vehicles)</t>
  </si>
  <si>
    <t>_ _ _ _ _ _ _ _ _ RP…</t>
  </si>
  <si>
    <t>Electricity (Zero-emission)</t>
  </si>
  <si>
    <t>Auto Club membership(CAA)</t>
  </si>
  <si>
    <t>Fuel (Gas | Diesel | Propane)</t>
  </si>
  <si>
    <t>Interest  (car loan)</t>
  </si>
  <si>
    <t>Leasing costs</t>
  </si>
  <si>
    <t>Parking fees</t>
  </si>
  <si>
    <t>Tires (new | Winter)</t>
  </si>
  <si>
    <t>Service &amp; Maintenance</t>
  </si>
  <si>
    <t>Income (____% Web)</t>
  </si>
  <si>
    <t xml:space="preserve">GST/HST Registration </t>
  </si>
  <si>
    <t>Internet access</t>
  </si>
  <si>
    <t>Home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</si>
</sst>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quot;$(______)&quot;"/>
    <numFmt numFmtId="165" formatCode="0;;&quot;$ _______&quot;"/>
    <numFmt numFmtId="166" formatCode="0.00;;&quot;$ _______&quot;"/>
    <numFmt numFmtId="167" formatCode="\(0.00\);;&quot;$(______)&quot;"/>
    <numFmt numFmtId="168" formatCode="0.000000"/>
    <numFmt numFmtId="169" formatCode="[$-1009]mmm\ d"/>
    <numFmt numFmtId="170" formatCode="0.00_);\(0.00\);"/>
    <numFmt numFmtId="171" formatCode="0_);\(0\);"/>
    <numFmt numFmtId="172" formatCode="0.0000"/>
    <numFmt numFmtId="173" formatCode="mmm\ dd"/>
    <numFmt numFmtId="174" formatCode="0.##;\(0.##\);;"/>
    <numFmt numFmtId="175" formatCode="mmm/dd"/>
    <numFmt numFmtId="176" formatCode="0.###;\(0.###\);;"/>
    <numFmt numFmtId="177" formatCode="#;[Red]\(#\);"/>
    <numFmt numFmtId="178" formatCode="#.###;[Red]\(#.###\);"/>
    <numFmt numFmtId="179" formatCode="dd/mm/yyyy;@"/>
    <numFmt numFmtId="180" formatCode="d/m/yy;@"/>
  </numFmts>
  <fonts count="124" x14ac:knownFonts="1">
    <font>
      <sz val="11"/>
      <color theme="1"/>
      <name val="Calibri"/>
      <family val="2"/>
      <scheme val="minor"/>
    </font>
    <font>
      <sz val="11"/>
      <color theme="1"/>
      <name val="Calibri"/>
      <family val="2"/>
      <scheme val="minor"/>
    </font>
    <font>
      <b/>
      <u/>
      <sz val="14"/>
      <color theme="1"/>
      <name val="Calibri"/>
      <family val="2"/>
      <scheme val="minor"/>
    </font>
    <font>
      <sz val="14"/>
      <color theme="1"/>
      <name val="Calibri"/>
      <family val="2"/>
      <scheme val="minor"/>
    </font>
    <font>
      <i/>
      <sz val="14"/>
      <color theme="1"/>
      <name val="Calibri"/>
      <family val="2"/>
      <scheme val="minor"/>
    </font>
    <font>
      <sz val="12"/>
      <color theme="1"/>
      <name val="Calibri"/>
      <family val="2"/>
      <scheme val="minor"/>
    </font>
    <font>
      <sz val="20"/>
      <color theme="1"/>
      <name val="Calibri"/>
      <family val="2"/>
      <scheme val="minor"/>
    </font>
    <font>
      <sz val="10"/>
      <color theme="1"/>
      <name val="Calibri"/>
      <family val="2"/>
      <scheme val="minor"/>
    </font>
    <font>
      <sz val="11"/>
      <color theme="1"/>
      <name val="Calibri"/>
      <family val="2"/>
      <scheme val="minor"/>
    </font>
    <font>
      <b/>
      <sz val="14"/>
      <color theme="1"/>
      <name val="Calibri"/>
      <family val="2"/>
      <scheme val="minor"/>
    </font>
    <font>
      <sz val="8"/>
      <color rgb="FF000000"/>
      <name val="Segoe UI"/>
      <family val="2"/>
    </font>
    <font>
      <i/>
      <sz val="11"/>
      <color theme="1"/>
      <name val="Calibri"/>
      <family val="2"/>
      <scheme val="minor"/>
    </font>
    <font>
      <sz val="12"/>
      <color theme="0" tint="-0.249977111117893"/>
      <name val="Calibri"/>
      <family val="2"/>
      <scheme val="minor"/>
    </font>
    <font>
      <sz val="18"/>
      <color theme="1"/>
      <name val="Calibri"/>
      <family val="2"/>
      <scheme val="minor"/>
    </font>
    <font>
      <sz val="9"/>
      <color theme="1"/>
      <name val="Calibri"/>
      <family val="2"/>
      <scheme val="minor"/>
    </font>
    <font>
      <sz val="11"/>
      <color theme="0" tint="-0.249977111117893"/>
      <name val="Calibri"/>
      <family val="2"/>
      <scheme val="minor"/>
    </font>
    <font>
      <sz val="8"/>
      <name val="Arial"/>
      <family val="2"/>
    </font>
    <font>
      <sz val="8"/>
      <color theme="0" tint="-0.249977111117893"/>
      <name val="Arial"/>
      <family val="2"/>
    </font>
    <font>
      <sz val="10"/>
      <color theme="0" tint="-0.249977111117893"/>
      <name val="Arial"/>
      <family val="2"/>
    </font>
    <font>
      <sz val="6"/>
      <color theme="1"/>
      <name val="Calibri"/>
      <family val="2"/>
      <scheme val="minor"/>
    </font>
    <font>
      <sz val="8"/>
      <color theme="1"/>
      <name val="Calibri"/>
      <family val="2"/>
      <scheme val="minor"/>
    </font>
    <font>
      <sz val="6"/>
      <name val="Calibri"/>
      <family val="2"/>
      <scheme val="minor"/>
    </font>
    <font>
      <sz val="7"/>
      <color theme="1"/>
      <name val="Calibri"/>
      <family val="2"/>
      <scheme val="minor"/>
    </font>
    <font>
      <sz val="10"/>
      <color theme="0" tint="-0.249977111117893"/>
      <name val="Calibri"/>
      <family val="2"/>
      <scheme val="minor"/>
    </font>
    <font>
      <sz val="9"/>
      <color indexed="22"/>
      <name val="Arial"/>
      <family val="2"/>
    </font>
    <font>
      <sz val="11"/>
      <name val="Calibri"/>
      <family val="2"/>
      <scheme val="minor"/>
    </font>
    <font>
      <sz val="11"/>
      <color theme="0" tint="-0.14999847407452621"/>
      <name val="Calibri"/>
      <family val="2"/>
      <scheme val="minor"/>
    </font>
    <font>
      <sz val="10"/>
      <color theme="0" tint="-0.14999847407452621"/>
      <name val="Arial"/>
      <family val="2"/>
    </font>
    <font>
      <sz val="12"/>
      <color theme="0" tint="-0.14999847407452621"/>
      <name val="Calibri"/>
      <family val="2"/>
      <scheme val="minor"/>
    </font>
    <font>
      <sz val="12"/>
      <color theme="0" tint="-0.14999847407452621"/>
      <name val="Arial"/>
      <family val="2"/>
    </font>
    <font>
      <b/>
      <sz val="18"/>
      <color theme="1"/>
      <name val="Calibri"/>
      <family val="2"/>
      <scheme val="minor"/>
    </font>
    <font>
      <sz val="11"/>
      <color rgb="FF000000"/>
      <name val="Calibri"/>
      <family val="2"/>
    </font>
    <font>
      <sz val="8"/>
      <name val="Calibri"/>
      <family val="2"/>
      <scheme val="minor"/>
    </font>
    <font>
      <sz val="10"/>
      <name val="Arial"/>
      <family val="2"/>
    </font>
    <font>
      <sz val="12"/>
      <name val="Calibri"/>
      <family val="2"/>
      <scheme val="minor"/>
    </font>
    <font>
      <sz val="10"/>
      <name val="Calibri"/>
      <family val="2"/>
      <scheme val="minor"/>
    </font>
    <font>
      <sz val="7"/>
      <name val="Calibri"/>
      <family val="2"/>
      <scheme val="minor"/>
    </font>
    <font>
      <sz val="11"/>
      <color theme="0"/>
      <name val="Calibri"/>
      <family val="2"/>
      <scheme val="minor"/>
    </font>
    <font>
      <sz val="9"/>
      <name val="Calibri"/>
      <family val="2"/>
    </font>
    <font>
      <b/>
      <sz val="16"/>
      <name val="Calibri"/>
      <family val="2"/>
    </font>
    <font>
      <sz val="11.5"/>
      <color rgb="FF181717"/>
      <name val="Calibri"/>
      <family val="2"/>
    </font>
    <font>
      <sz val="16"/>
      <color indexed="8"/>
      <name val="Calibri"/>
      <family val="2"/>
    </font>
    <font>
      <sz val="11"/>
      <color indexed="8"/>
      <name val="Calibri"/>
      <family val="2"/>
    </font>
    <font>
      <sz val="11"/>
      <name val="Calibri"/>
      <family val="2"/>
    </font>
    <font>
      <sz val="11.5"/>
      <name val="Calibri"/>
      <family val="2"/>
    </font>
    <font>
      <b/>
      <sz val="11"/>
      <name val="Calibri"/>
      <family val="2"/>
    </font>
    <font>
      <sz val="8"/>
      <color rgb="FF181717"/>
      <name val="Calibri"/>
      <family val="2"/>
    </font>
    <font>
      <sz val="8"/>
      <name val="Calibri"/>
      <family val="2"/>
    </font>
    <font>
      <sz val="8"/>
      <color indexed="22"/>
      <name val="Calibri"/>
      <family val="2"/>
    </font>
    <font>
      <sz val="8"/>
      <color indexed="10"/>
      <name val="Calibri"/>
      <family val="2"/>
    </font>
    <font>
      <b/>
      <sz val="11"/>
      <color rgb="FF181717"/>
      <name val="Calibri"/>
      <family val="2"/>
    </font>
    <font>
      <b/>
      <sz val="10"/>
      <color indexed="8"/>
      <name val="Calibri"/>
      <family val="2"/>
    </font>
    <font>
      <b/>
      <sz val="8"/>
      <color indexed="8"/>
      <name val="Calibri"/>
      <family val="2"/>
    </font>
    <font>
      <sz val="8"/>
      <color indexed="8"/>
      <name val="Calibri"/>
      <family val="2"/>
    </font>
    <font>
      <sz val="8"/>
      <color theme="0" tint="-0.249977111117893"/>
      <name val="Calibri"/>
      <family val="2"/>
    </font>
    <font>
      <b/>
      <sz val="8"/>
      <name val="Calibri"/>
      <family val="2"/>
    </font>
    <font>
      <b/>
      <sz val="9"/>
      <name val="Calibri"/>
      <family val="2"/>
    </font>
    <font>
      <sz val="11"/>
      <color theme="0" tint="-0.14999847407452621"/>
      <name val="Calibri"/>
      <family val="2"/>
    </font>
    <font>
      <sz val="9"/>
      <color rgb="FF181717"/>
      <name val="Calibri"/>
      <family val="2"/>
    </font>
    <font>
      <sz val="9"/>
      <color theme="0" tint="-0.249977111117893"/>
      <name val="Calibri"/>
      <family val="2"/>
    </font>
    <font>
      <sz val="18"/>
      <color theme="0" tint="-0.14999847407452621"/>
      <name val="Calibri"/>
      <family val="2"/>
      <scheme val="minor"/>
    </font>
    <font>
      <u/>
      <sz val="11"/>
      <color theme="10"/>
      <name val="Calibri"/>
      <family val="2"/>
      <scheme val="minor"/>
    </font>
    <font>
      <sz val="11"/>
      <color indexed="8"/>
      <name val="Arial"/>
      <family val="2"/>
    </font>
    <font>
      <b/>
      <sz val="9"/>
      <color theme="0"/>
      <name val="Calibri"/>
      <family val="2"/>
    </font>
    <font>
      <b/>
      <sz val="16"/>
      <color theme="0"/>
      <name val="Calibri"/>
      <family val="2"/>
    </font>
    <font>
      <sz val="9"/>
      <color theme="0"/>
      <name val="Calibri"/>
      <family val="2"/>
    </font>
    <font>
      <sz val="8"/>
      <color theme="0"/>
      <name val="Calibri"/>
      <family val="2"/>
    </font>
    <font>
      <b/>
      <sz val="11"/>
      <color theme="0"/>
      <name val="Calibri"/>
      <family val="2"/>
    </font>
    <font>
      <sz val="11"/>
      <color theme="0"/>
      <name val="Calibri"/>
      <family val="2"/>
    </font>
    <font>
      <b/>
      <sz val="8"/>
      <color theme="0"/>
      <name val="Calibri"/>
      <family val="2"/>
    </font>
    <font>
      <b/>
      <sz val="9"/>
      <color theme="0" tint="-0.249977111117893"/>
      <name val="Calibri"/>
      <family val="2"/>
    </font>
    <font>
      <sz val="11"/>
      <color theme="1"/>
      <name val="Calibri"/>
      <family val="2"/>
    </font>
    <font>
      <sz val="11"/>
      <color rgb="FFFF0000"/>
      <name val="Calibri"/>
      <family val="2"/>
      <scheme val="minor"/>
    </font>
    <font>
      <b/>
      <u/>
      <sz val="11"/>
      <color theme="1"/>
      <name val="Calibri"/>
      <family val="2"/>
      <scheme val="minor"/>
    </font>
    <font>
      <sz val="10"/>
      <color theme="0" tint="-0.14999847407452621"/>
      <name val="Calibri"/>
      <family val="2"/>
      <scheme val="minor"/>
    </font>
    <font>
      <sz val="9"/>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sz val="10"/>
      <color indexed="8"/>
      <name val="Arial"/>
      <family val="2"/>
    </font>
    <font>
      <b/>
      <sz val="11"/>
      <color theme="1"/>
      <name val="Calibri"/>
      <family val="2"/>
      <scheme val="minor"/>
    </font>
    <font>
      <sz val="12"/>
      <color theme="1"/>
      <name val="Calibri"/>
      <family val="2"/>
    </font>
    <font>
      <sz val="12"/>
      <color indexed="22"/>
      <name val="Calibri"/>
      <family val="2"/>
    </font>
    <font>
      <sz val="12"/>
      <color indexed="8"/>
      <name val="Calibri"/>
      <family val="2"/>
    </font>
    <font>
      <sz val="10"/>
      <name val="Calibri"/>
      <family val="2"/>
    </font>
    <font>
      <b/>
      <i/>
      <sz val="11"/>
      <color theme="1"/>
      <name val="Calibri"/>
      <family val="2"/>
      <scheme val="minor"/>
    </font>
    <font>
      <sz val="6"/>
      <color theme="0" tint="-0.34998626667073579"/>
      <name val="Calibri"/>
      <family val="2"/>
      <scheme val="minor"/>
    </font>
    <font>
      <sz val="12"/>
      <name val="Arial"/>
      <family val="2"/>
    </font>
    <font>
      <sz val="12"/>
      <color theme="0" tint="-0.249977111117893"/>
      <name val="Arial"/>
      <family val="2"/>
    </font>
    <font>
      <sz val="6"/>
      <color theme="0" tint="-0.249977111117893"/>
      <name val="Calibri"/>
      <family val="2"/>
      <scheme val="minor"/>
    </font>
    <font>
      <sz val="12"/>
      <color theme="0"/>
      <name val="Calibri"/>
      <family val="2"/>
      <scheme val="minor"/>
    </font>
    <font>
      <sz val="12"/>
      <color rgb="FFBCBCBC"/>
      <name val="Calibri"/>
      <family val="2"/>
    </font>
    <font>
      <sz val="20"/>
      <name val="Arial"/>
      <family val="2"/>
    </font>
    <font>
      <sz val="36"/>
      <name val="Arial"/>
      <family val="2"/>
    </font>
    <font>
      <sz val="18"/>
      <name val="Arial"/>
      <family val="2"/>
    </font>
    <font>
      <sz val="14"/>
      <name val="Arial"/>
      <family val="2"/>
    </font>
    <font>
      <sz val="14"/>
      <color indexed="31"/>
      <name val="Arial"/>
      <family val="2"/>
    </font>
    <font>
      <sz val="14"/>
      <color indexed="42"/>
      <name val="Arial"/>
      <family val="2"/>
    </font>
    <font>
      <sz val="16"/>
      <name val="Arial"/>
      <family val="2"/>
    </font>
    <font>
      <sz val="14"/>
      <color theme="0" tint="-0.249977111117893"/>
      <name val="Arial"/>
      <family val="2"/>
    </font>
    <font>
      <sz val="12"/>
      <color theme="0"/>
      <name val="Calibri"/>
      <family val="2"/>
    </font>
    <font>
      <sz val="16"/>
      <color theme="0"/>
      <name val="Arial"/>
      <family val="2"/>
    </font>
    <font>
      <sz val="14"/>
      <color theme="0"/>
      <name val="Arial"/>
      <family val="2"/>
    </font>
    <font>
      <sz val="12"/>
      <color indexed="31"/>
      <name val="Arial"/>
      <family val="2"/>
    </font>
    <font>
      <sz val="22"/>
      <name val="Arial"/>
      <family val="2"/>
    </font>
    <font>
      <sz val="11"/>
      <color theme="0" tint="-0.14999847407452621"/>
      <name val="Arial"/>
      <family val="2"/>
    </font>
    <font>
      <sz val="10"/>
      <color indexed="27"/>
      <name val="Arial"/>
      <family val="2"/>
    </font>
    <font>
      <sz val="8"/>
      <color indexed="8"/>
      <name val="Arial"/>
      <family val="2"/>
    </font>
    <font>
      <sz val="8"/>
      <color theme="0"/>
      <name val="Arial"/>
      <family val="2"/>
    </font>
    <font>
      <u/>
      <sz val="8"/>
      <color indexed="8"/>
      <name val="Arial"/>
      <family val="2"/>
    </font>
    <font>
      <sz val="7"/>
      <name val="Arial"/>
      <family val="2"/>
    </font>
    <font>
      <u/>
      <sz val="8"/>
      <name val="Arial"/>
      <family val="2"/>
    </font>
    <font>
      <sz val="8"/>
      <color indexed="22"/>
      <name val="Arial"/>
      <family val="2"/>
    </font>
    <font>
      <u/>
      <sz val="8"/>
      <name val="Arial"/>
      <family val="2"/>
      <charset val="1"/>
    </font>
    <font>
      <sz val="8"/>
      <name val="Arial"/>
      <family val="2"/>
      <charset val="1"/>
    </font>
    <font>
      <sz val="10"/>
      <color indexed="22"/>
      <name val="Arial"/>
      <family val="2"/>
    </font>
    <font>
      <u/>
      <sz val="14"/>
      <color indexed="8"/>
      <name val="Arial"/>
      <family val="2"/>
    </font>
    <font>
      <sz val="10"/>
      <color indexed="31"/>
      <name val="Arial"/>
      <family val="2"/>
    </font>
    <font>
      <b/>
      <u/>
      <sz val="10"/>
      <name val="Arial"/>
      <family val="2"/>
    </font>
    <font>
      <b/>
      <sz val="10"/>
      <name val="Arial"/>
      <family val="2"/>
    </font>
    <font>
      <sz val="9"/>
      <name val="Arial"/>
      <family val="2"/>
    </font>
    <font>
      <b/>
      <u/>
      <sz val="10"/>
      <color indexed="8"/>
      <name val="Arial"/>
      <family val="2"/>
    </font>
    <font>
      <sz val="10"/>
      <name val="Arial"/>
      <family val="2"/>
      <charset val="1"/>
    </font>
    <font>
      <sz val="14"/>
      <color theme="0" tint="-0.14999847407452621"/>
      <name val="Arial"/>
      <family val="2"/>
    </font>
  </fonts>
  <fills count="2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rgb="FFBCBCBC"/>
        <bgColor indexed="64"/>
      </patternFill>
    </fill>
    <fill>
      <patternFill patternType="lightGray"/>
    </fill>
    <fill>
      <patternFill patternType="solid">
        <fgColor theme="0" tint="-0.34998626667073579"/>
        <bgColor indexed="64"/>
      </patternFill>
    </fill>
    <fill>
      <patternFill patternType="solid">
        <fgColor theme="0" tint="-0.34998626667073579"/>
        <bgColor indexed="22"/>
      </patternFill>
    </fill>
    <fill>
      <patternFill patternType="solid">
        <fgColor rgb="FFFF00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EB0A8"/>
        <bgColor indexed="64"/>
      </patternFill>
    </fill>
    <fill>
      <patternFill patternType="solid">
        <fgColor rgb="FFFFC000"/>
        <bgColor indexed="64"/>
      </patternFill>
    </fill>
    <fill>
      <patternFill patternType="solid">
        <fgColor indexed="13"/>
        <bgColor indexed="34"/>
      </patternFill>
    </fill>
    <fill>
      <patternFill patternType="solid">
        <fgColor theme="1" tint="4.9989318521683403E-2"/>
        <bgColor indexed="64"/>
      </patternFill>
    </fill>
  </fills>
  <borders count="3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hair">
        <color indexed="8"/>
      </top>
      <bottom/>
      <diagonal/>
    </border>
    <border>
      <left/>
      <right style="thin">
        <color indexed="64"/>
      </right>
      <top/>
      <bottom style="hair">
        <color indexed="8"/>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double">
        <color indexed="8"/>
      </bottom>
      <diagonal/>
    </border>
    <border>
      <left/>
      <right/>
      <top style="double">
        <color indexed="8"/>
      </top>
      <bottom/>
      <diagonal/>
    </border>
    <border>
      <left style="hair">
        <color indexed="8"/>
      </left>
      <right style="hair">
        <color indexed="8"/>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uble">
        <color indexed="64"/>
      </top>
      <bottom/>
      <diagonal/>
    </border>
    <border>
      <left style="hair">
        <color indexed="8"/>
      </left>
      <right style="hair">
        <color indexed="8"/>
      </right>
      <top style="hair">
        <color indexed="8"/>
      </top>
      <bottom style="double">
        <color indexed="8"/>
      </bottom>
      <diagonal/>
    </border>
    <border>
      <left style="thin">
        <color indexed="8"/>
      </left>
      <right style="hair">
        <color indexed="8"/>
      </right>
      <top style="hair">
        <color indexed="8"/>
      </top>
      <bottom style="double">
        <color indexed="8"/>
      </bottom>
      <diagonal/>
    </border>
    <border>
      <left/>
      <right/>
      <top style="thin">
        <color indexed="8"/>
      </top>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double">
        <color indexed="8"/>
      </bottom>
      <diagonal/>
    </border>
    <border>
      <left/>
      <right style="hair">
        <color indexed="8"/>
      </right>
      <top style="thin">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style="double">
        <color indexed="8"/>
      </bottom>
      <diagonal/>
    </border>
    <border>
      <left/>
      <right style="thin">
        <color indexed="8"/>
      </right>
      <top/>
      <bottom/>
      <diagonal/>
    </border>
    <border>
      <left style="thin">
        <color indexed="8"/>
      </left>
      <right style="thin">
        <color indexed="8"/>
      </right>
      <top style="hair">
        <color indexed="8"/>
      </top>
      <bottom/>
      <diagonal/>
    </border>
    <border>
      <left style="thin">
        <color indexed="8"/>
      </left>
      <right style="thin">
        <color indexed="8"/>
      </right>
      <top/>
      <bottom/>
      <diagonal/>
    </border>
    <border>
      <left style="thin">
        <color indexed="8"/>
      </left>
      <right style="thin">
        <color indexed="8"/>
      </right>
      <top/>
      <bottom style="hair">
        <color indexed="8"/>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auto="1"/>
      </left>
      <right/>
      <top/>
      <bottom/>
      <diagonal/>
    </border>
    <border>
      <left style="thin">
        <color auto="1"/>
      </left>
      <right/>
      <top style="hair">
        <color auto="1"/>
      </top>
      <bottom style="hair">
        <color auto="1"/>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style="thin">
        <color indexed="8"/>
      </left>
      <right style="hair">
        <color indexed="8"/>
      </right>
      <top style="thin">
        <color indexed="8"/>
      </top>
      <bottom/>
      <diagonal/>
    </border>
    <border>
      <left/>
      <right style="hair">
        <color indexed="8"/>
      </right>
      <top/>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right style="hair">
        <color indexed="8"/>
      </right>
      <top style="hair">
        <color indexed="8"/>
      </top>
      <bottom/>
      <diagonal/>
    </border>
    <border>
      <left/>
      <right style="hair">
        <color indexed="8"/>
      </right>
      <top/>
      <bottom style="double">
        <color indexed="8"/>
      </bottom>
      <diagonal/>
    </border>
    <border>
      <left style="hair">
        <color indexed="8"/>
      </left>
      <right style="hair">
        <color indexed="8"/>
      </right>
      <top style="hair">
        <color indexed="8"/>
      </top>
      <bottom style="double">
        <color indexed="8"/>
      </bottom>
      <diagonal/>
    </border>
    <border>
      <left/>
      <right style="hair">
        <color indexed="8"/>
      </right>
      <top style="thin">
        <color indexed="64"/>
      </top>
      <bottom/>
      <diagonal/>
    </border>
    <border>
      <left style="hair">
        <color indexed="8"/>
      </left>
      <right style="hair">
        <color indexed="8"/>
      </right>
      <top style="thin">
        <color indexed="64"/>
      </top>
      <bottom style="hair">
        <color indexed="8"/>
      </bottom>
      <diagonal/>
    </border>
    <border>
      <left style="thin">
        <color indexed="64"/>
      </left>
      <right style="hair">
        <color indexed="8"/>
      </right>
      <top/>
      <bottom style="double">
        <color indexed="8"/>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thin">
        <color auto="1"/>
      </left>
      <right style="thin">
        <color indexed="64"/>
      </right>
      <top/>
      <bottom/>
      <diagonal/>
    </border>
    <border>
      <left style="thin">
        <color auto="1"/>
      </left>
      <right style="thin">
        <color indexed="64"/>
      </right>
      <top/>
      <bottom style="hair">
        <color auto="1"/>
      </bottom>
      <diagonal/>
    </border>
    <border>
      <left style="thin">
        <color indexed="64"/>
      </left>
      <right/>
      <top/>
      <bottom style="hair">
        <color auto="1"/>
      </bottom>
      <diagonal/>
    </border>
    <border>
      <left/>
      <right/>
      <top/>
      <bottom style="hair">
        <color auto="1"/>
      </bottom>
      <diagonal/>
    </border>
    <border>
      <left/>
      <right style="hair">
        <color indexed="64"/>
      </right>
      <top/>
      <bottom style="hair">
        <color auto="1"/>
      </bottom>
      <diagonal/>
    </border>
    <border>
      <left style="hair">
        <color auto="1"/>
      </left>
      <right/>
      <top style="hair">
        <color auto="1"/>
      </top>
      <bottom style="hair">
        <color auto="1"/>
      </bottom>
      <diagonal/>
    </border>
    <border>
      <left/>
      <right/>
      <top style="hair">
        <color indexed="64"/>
      </top>
      <bottom style="hair">
        <color indexed="64"/>
      </bottom>
      <diagonal/>
    </border>
    <border>
      <left style="hair">
        <color auto="1"/>
      </left>
      <right/>
      <top style="hair">
        <color auto="1"/>
      </top>
      <bottom/>
      <diagonal/>
    </border>
    <border>
      <left style="hair">
        <color indexed="8"/>
      </left>
      <right style="hair">
        <color indexed="8"/>
      </right>
      <top style="hair">
        <color indexed="8"/>
      </top>
      <bottom style="hair">
        <color indexed="8"/>
      </bottom>
      <diagonal/>
    </border>
    <border>
      <left/>
      <right/>
      <top style="hair">
        <color indexed="8"/>
      </top>
      <bottom/>
      <diagonal/>
    </border>
    <border>
      <left/>
      <right/>
      <top style="hair">
        <color indexed="64"/>
      </top>
      <bottom/>
      <diagonal/>
    </border>
    <border>
      <left/>
      <right style="thin">
        <color indexed="64"/>
      </right>
      <top/>
      <bottom style="hair">
        <color indexed="64"/>
      </bottom>
      <diagonal/>
    </border>
    <border>
      <left style="thin">
        <color indexed="64"/>
      </left>
      <right/>
      <top style="hair">
        <color auto="1"/>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hair">
        <color auto="1"/>
      </left>
      <right/>
      <top style="hair">
        <color auto="1"/>
      </top>
      <bottom/>
      <diagonal/>
    </border>
    <border>
      <left/>
      <right style="hair">
        <color auto="1"/>
      </right>
      <top/>
      <bottom/>
      <diagonal/>
    </border>
    <border>
      <left/>
      <right style="hair">
        <color indexed="64"/>
      </right>
      <top style="hair">
        <color indexed="64"/>
      </top>
      <bottom/>
      <diagonal/>
    </border>
    <border>
      <left/>
      <right style="thin">
        <color indexed="64"/>
      </right>
      <top style="hair">
        <color auto="1"/>
      </top>
      <bottom/>
      <diagonal/>
    </border>
    <border>
      <left/>
      <right style="thin">
        <color indexed="64"/>
      </right>
      <top style="hair">
        <color auto="1"/>
      </top>
      <bottom/>
      <diagonal/>
    </border>
    <border>
      <left style="hair">
        <color auto="1"/>
      </left>
      <right style="hair">
        <color indexed="64"/>
      </right>
      <top style="hair">
        <color auto="1"/>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bottom style="double">
        <color indexed="64"/>
      </bottom>
      <diagonal/>
    </border>
    <border>
      <left/>
      <right/>
      <top style="thin">
        <color auto="1"/>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double">
        <color indexed="64"/>
      </right>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auto="1"/>
      </left>
      <right style="thin">
        <color indexed="64"/>
      </right>
      <top/>
      <bottom style="medium">
        <color indexed="64"/>
      </bottom>
      <diagonal/>
    </border>
    <border>
      <left style="thin">
        <color indexed="64"/>
      </left>
      <right style="double">
        <color indexed="64"/>
      </right>
      <top/>
      <bottom/>
      <diagonal/>
    </border>
    <border>
      <left style="medium">
        <color auto="1"/>
      </left>
      <right style="medium">
        <color auto="1"/>
      </right>
      <top style="medium">
        <color auto="1"/>
      </top>
      <bottom style="medium">
        <color auto="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auto="1"/>
      </top>
      <bottom/>
      <diagonal/>
    </border>
    <border>
      <left/>
      <right style="double">
        <color indexed="64"/>
      </right>
      <top style="medium">
        <color indexed="64"/>
      </top>
      <bottom style="thin">
        <color auto="1"/>
      </bottom>
      <diagonal/>
    </border>
    <border>
      <left/>
      <right style="double">
        <color indexed="64"/>
      </right>
      <top style="thin">
        <color indexed="64"/>
      </top>
      <bottom style="thin">
        <color auto="1"/>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right/>
      <top/>
      <bottom style="hair">
        <color indexed="8"/>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auto="1"/>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style="thin">
        <color indexed="64"/>
      </left>
      <right/>
      <top style="hair">
        <color auto="1"/>
      </top>
      <bottom/>
      <diagonal/>
    </border>
    <border>
      <left/>
      <right style="thin">
        <color indexed="64"/>
      </right>
      <top style="hair">
        <color indexed="64"/>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auto="1"/>
      </left>
      <right style="hair">
        <color indexed="64"/>
      </right>
      <top style="hair">
        <color auto="1"/>
      </top>
      <bottom style="thin">
        <color indexed="64"/>
      </bottom>
      <diagonal/>
    </border>
    <border>
      <left style="thin">
        <color auto="1"/>
      </left>
      <right/>
      <top style="hair">
        <color auto="1"/>
      </top>
      <bottom style="thin">
        <color auto="1"/>
      </bottom>
      <diagonal/>
    </border>
    <border>
      <left style="thin">
        <color indexed="64"/>
      </left>
      <right style="thin">
        <color indexed="64"/>
      </right>
      <top style="hair">
        <color indexed="64"/>
      </top>
      <bottom style="thin">
        <color auto="1"/>
      </bottom>
      <diagonal/>
    </border>
    <border>
      <left style="thin">
        <color indexed="64"/>
      </left>
      <right/>
      <top/>
      <bottom style="hair">
        <color auto="1"/>
      </bottom>
      <diagonal/>
    </border>
    <border>
      <left style="hair">
        <color auto="1"/>
      </left>
      <right style="thin">
        <color auto="1"/>
      </right>
      <top style="hair">
        <color auto="1"/>
      </top>
      <bottom style="hair">
        <color indexed="64"/>
      </bottom>
      <diagonal/>
    </border>
    <border>
      <left style="thin">
        <color auto="1"/>
      </left>
      <right style="hair">
        <color indexed="64"/>
      </right>
      <top style="hair">
        <color auto="1"/>
      </top>
      <bottom style="hair">
        <color indexed="64"/>
      </bottom>
      <diagonal/>
    </border>
    <border>
      <left style="thin">
        <color indexed="64"/>
      </left>
      <right style="thin">
        <color auto="1"/>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auto="1"/>
      </bottom>
      <diagonal/>
    </border>
    <border>
      <left/>
      <right style="hair">
        <color indexed="64"/>
      </right>
      <top/>
      <bottom style="hair">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auto="1"/>
      </top>
      <bottom style="hair">
        <color indexed="64"/>
      </bottom>
      <diagonal/>
    </border>
    <border>
      <left/>
      <right style="hair">
        <color indexed="64"/>
      </right>
      <top style="thin">
        <color indexed="64"/>
      </top>
      <bottom style="hair">
        <color auto="1"/>
      </bottom>
      <diagonal/>
    </border>
    <border>
      <left/>
      <right style="hair">
        <color indexed="64"/>
      </right>
      <top style="hair">
        <color indexed="64"/>
      </top>
      <bottom style="thin">
        <color indexed="64"/>
      </bottom>
      <diagonal/>
    </border>
    <border>
      <left/>
      <right style="thin">
        <color indexed="64"/>
      </right>
      <top style="thin">
        <color indexed="64"/>
      </top>
      <bottom style="hair">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auto="1"/>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right style="hair">
        <color indexed="8"/>
      </right>
      <top style="hair">
        <color indexed="8"/>
      </top>
      <bottom/>
      <diagonal/>
    </border>
    <border>
      <left style="hair">
        <color indexed="8"/>
      </left>
      <right/>
      <top/>
      <bottom/>
      <diagonal/>
    </border>
    <border>
      <left style="hair">
        <color indexed="8"/>
      </left>
      <right style="hair">
        <color indexed="8"/>
      </right>
      <top style="hair">
        <color indexed="8"/>
      </top>
      <bottom/>
      <diagonal/>
    </border>
    <border>
      <left style="hair">
        <color indexed="8"/>
      </left>
      <right style="hair">
        <color indexed="8"/>
      </right>
      <top style="double">
        <color indexed="8"/>
      </top>
      <bottom style="hair">
        <color indexed="8"/>
      </bottom>
      <diagonal/>
    </border>
    <border>
      <left/>
      <right/>
      <top/>
      <bottom style="hair">
        <color indexed="8"/>
      </bottom>
      <diagonal/>
    </border>
    <border>
      <left/>
      <right style="hair">
        <color indexed="8"/>
      </right>
      <top/>
      <bottom style="hair">
        <color indexed="8"/>
      </bottom>
      <diagonal/>
    </border>
    <border>
      <left style="thin">
        <color indexed="64"/>
      </left>
      <right style="thin">
        <color indexed="64"/>
      </right>
      <top/>
      <bottom style="hair">
        <color auto="1"/>
      </bottom>
      <diagonal/>
    </border>
    <border>
      <left style="thin">
        <color auto="1"/>
      </left>
      <right/>
      <top style="hair">
        <color auto="1"/>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hair">
        <color auto="1"/>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auto="1"/>
      </bottom>
      <diagonal/>
    </border>
    <border>
      <left style="thin">
        <color auto="1"/>
      </left>
      <right/>
      <top style="hair">
        <color auto="1"/>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auto="1"/>
      </left>
      <right style="hair">
        <color indexed="64"/>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thin">
        <color indexed="64"/>
      </right>
      <top style="hair">
        <color auto="1"/>
      </top>
      <bottom style="hair">
        <color indexed="64"/>
      </bottom>
      <diagonal/>
    </border>
    <border>
      <left style="thin">
        <color indexed="64"/>
      </left>
      <right style="thin">
        <color indexed="64"/>
      </right>
      <top style="hair">
        <color auto="1"/>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8"/>
      </left>
      <right style="hair">
        <color indexed="8"/>
      </right>
      <top style="hair">
        <color indexed="8"/>
      </top>
      <bottom/>
      <diagonal/>
    </border>
    <border>
      <left/>
      <right style="thin">
        <color indexed="64"/>
      </right>
      <top style="thin">
        <color indexed="64"/>
      </top>
      <bottom style="hair">
        <color indexed="8"/>
      </bottom>
      <diagonal/>
    </border>
    <border>
      <left/>
      <right/>
      <top style="thin">
        <color indexed="64"/>
      </top>
      <bottom style="hair">
        <color indexed="8"/>
      </bottom>
      <diagonal/>
    </border>
    <border>
      <left/>
      <right style="thin">
        <color indexed="64"/>
      </right>
      <top/>
      <bottom style="hair">
        <color indexed="8"/>
      </bottom>
      <diagonal/>
    </border>
    <border>
      <left/>
      <right/>
      <top style="hair">
        <color indexed="8"/>
      </top>
      <bottom style="hair">
        <color indexed="8"/>
      </bottom>
      <diagonal/>
    </border>
    <border>
      <left/>
      <right style="thin">
        <color indexed="64"/>
      </right>
      <top style="hair">
        <color indexed="8"/>
      </top>
      <bottom/>
      <diagonal/>
    </border>
    <border>
      <left/>
      <right style="thin">
        <color indexed="64"/>
      </right>
      <top style="hair">
        <color indexed="8"/>
      </top>
      <bottom style="hair">
        <color indexed="8"/>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top/>
      <bottom style="hair">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thin">
        <color auto="1"/>
      </right>
      <top style="hair">
        <color indexed="8"/>
      </top>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8"/>
      </top>
      <bottom style="thin">
        <color indexed="64"/>
      </bottom>
      <diagonal/>
    </border>
    <border>
      <left/>
      <right style="thin">
        <color auto="1"/>
      </right>
      <top style="hair">
        <color indexed="8"/>
      </top>
      <bottom style="thin">
        <color indexed="64"/>
      </bottom>
      <diagonal/>
    </border>
    <border>
      <left/>
      <right/>
      <top style="hair">
        <color indexed="8"/>
      </top>
      <bottom style="hair">
        <color indexed="8"/>
      </bottom>
      <diagonal/>
    </border>
    <border>
      <left/>
      <right style="thin">
        <color auto="1"/>
      </right>
      <top style="hair">
        <color indexed="8"/>
      </top>
      <bottom/>
      <diagonal/>
    </border>
    <border>
      <left/>
      <right style="thin">
        <color auto="1"/>
      </right>
      <top style="hair">
        <color indexed="8"/>
      </top>
      <bottom style="hair">
        <color indexed="8"/>
      </bottom>
      <diagonal/>
    </border>
    <border>
      <left/>
      <right style="thin">
        <color auto="1"/>
      </right>
      <top/>
      <bottom style="hair">
        <color indexed="8"/>
      </bottom>
      <diagonal/>
    </border>
    <border>
      <left/>
      <right/>
      <top style="hair">
        <color indexed="8"/>
      </top>
      <bottom/>
      <diagonal/>
    </border>
    <border>
      <left/>
      <right/>
      <top style="hair">
        <color indexed="8"/>
      </top>
      <bottom style="hair">
        <color indexed="8"/>
      </bottom>
      <diagonal/>
    </border>
    <border>
      <left/>
      <right/>
      <top style="hair">
        <color indexed="8"/>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style="thin">
        <color indexed="64"/>
      </right>
      <top style="hair">
        <color auto="1"/>
      </top>
      <bottom style="thin">
        <color indexed="64"/>
      </bottom>
      <diagonal/>
    </border>
    <border>
      <left/>
      <right/>
      <top style="hair">
        <color indexed="64"/>
      </top>
      <bottom/>
      <diagonal/>
    </border>
    <border>
      <left/>
      <right style="hair">
        <color indexed="64"/>
      </right>
      <top style="hair">
        <color auto="1"/>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8"/>
      </top>
      <bottom/>
      <diagonal/>
    </border>
  </borders>
  <cellStyleXfs count="4">
    <xf numFmtId="0" fontId="0" fillId="0" borderId="0"/>
    <xf numFmtId="0" fontId="33" fillId="0" borderId="0"/>
    <xf numFmtId="0" fontId="61" fillId="0" borderId="0" applyNumberFormat="0" applyFill="0" applyBorder="0" applyAlignment="0" applyProtection="0"/>
    <xf numFmtId="0" fontId="62" fillId="0" borderId="0"/>
  </cellStyleXfs>
  <cellXfs count="1739">
    <xf numFmtId="0" fontId="0" fillId="0" borderId="0" xfId="0"/>
    <xf numFmtId="0" fontId="1" fillId="0" borderId="0" xfId="0" applyFont="1"/>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8" fillId="0" borderId="0" xfId="0" applyFont="1"/>
    <xf numFmtId="0" fontId="0" fillId="0" borderId="4" xfId="0" applyBorder="1"/>
    <xf numFmtId="0" fontId="0" fillId="0" borderId="6" xfId="0" applyBorder="1"/>
    <xf numFmtId="0" fontId="0" fillId="0" borderId="8" xfId="0" applyBorder="1"/>
    <xf numFmtId="0" fontId="4"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xf numFmtId="0" fontId="0" fillId="0" borderId="3" xfId="0" applyBorder="1"/>
    <xf numFmtId="0" fontId="0" fillId="0" borderId="2" xfId="0" applyBorder="1"/>
    <xf numFmtId="0" fontId="0" fillId="0" borderId="9" xfId="0" applyBorder="1"/>
    <xf numFmtId="0" fontId="0" fillId="0" borderId="7" xfId="0" applyBorder="1"/>
    <xf numFmtId="0" fontId="0" fillId="0" borderId="0" xfId="0" applyAlignment="1">
      <alignment horizontal="center"/>
    </xf>
    <xf numFmtId="0" fontId="0" fillId="4" borderId="0" xfId="0" applyFill="1"/>
    <xf numFmtId="0" fontId="0" fillId="4" borderId="7" xfId="0" applyFill="1" applyBorder="1"/>
    <xf numFmtId="0" fontId="0" fillId="4" borderId="2" xfId="0" applyFill="1" applyBorder="1"/>
    <xf numFmtId="0" fontId="0" fillId="4" borderId="9" xfId="0" applyFill="1" applyBorder="1"/>
    <xf numFmtId="0" fontId="0" fillId="4" borderId="7" xfId="0" applyFill="1" applyBorder="1" applyAlignment="1">
      <alignment horizontal="center"/>
    </xf>
    <xf numFmtId="0" fontId="0" fillId="4" borderId="9" xfId="0" applyFill="1" applyBorder="1" applyAlignment="1">
      <alignment horizontal="center"/>
    </xf>
    <xf numFmtId="0" fontId="0" fillId="4" borderId="6" xfId="0" applyFill="1" applyBorder="1"/>
    <xf numFmtId="0" fontId="0" fillId="4" borderId="8" xfId="0" applyFill="1" applyBorder="1"/>
    <xf numFmtId="0" fontId="0" fillId="0" borderId="0" xfId="0" applyAlignment="1">
      <alignment horizontal="left"/>
    </xf>
    <xf numFmtId="0" fontId="0" fillId="0" borderId="1" xfId="0" applyBorder="1" applyAlignment="1">
      <alignment horizontal="center"/>
    </xf>
    <xf numFmtId="0" fontId="5" fillId="0" borderId="1" xfId="0" applyFont="1" applyBorder="1"/>
    <xf numFmtId="0" fontId="5" fillId="0" borderId="1" xfId="0" applyFont="1" applyBorder="1" applyAlignment="1">
      <alignment horizontal="center" vertical="center"/>
    </xf>
    <xf numFmtId="0" fontId="0" fillId="4" borderId="5" xfId="0" applyFill="1" applyBorder="1"/>
    <xf numFmtId="0" fontId="0" fillId="0" borderId="1" xfId="0" applyBorder="1"/>
    <xf numFmtId="0" fontId="0" fillId="5" borderId="6" xfId="0" applyFill="1" applyBorder="1"/>
    <xf numFmtId="0" fontId="0" fillId="0" borderId="10" xfId="0" applyBorder="1"/>
    <xf numFmtId="0" fontId="0" fillId="0" borderId="12" xfId="0" applyBorder="1"/>
    <xf numFmtId="0" fontId="8" fillId="0" borderId="3" xfId="0" applyFont="1" applyBorder="1"/>
    <xf numFmtId="0" fontId="8" fillId="0" borderId="7" xfId="0" applyFont="1" applyBorder="1"/>
    <xf numFmtId="0" fontId="8" fillId="0" borderId="9" xfId="0" applyFont="1" applyBorder="1"/>
    <xf numFmtId="0" fontId="0" fillId="4" borderId="12" xfId="0" applyFill="1" applyBorder="1" applyAlignment="1">
      <alignment horizontal="center"/>
    </xf>
    <xf numFmtId="0" fontId="0" fillId="4" borderId="8" xfId="0" applyFill="1" applyBorder="1" applyAlignment="1">
      <alignment vertical="center" textRotation="90"/>
    </xf>
    <xf numFmtId="166" fontId="3" fillId="0" borderId="0" xfId="0" applyNumberFormat="1" applyFont="1" applyAlignment="1">
      <alignment horizontal="center" vertical="center"/>
    </xf>
    <xf numFmtId="0" fontId="8" fillId="4" borderId="9" xfId="0" applyFont="1" applyFill="1" applyBorder="1"/>
    <xf numFmtId="0" fontId="8" fillId="4" borderId="7" xfId="0" applyFont="1" applyFill="1" applyBorder="1"/>
    <xf numFmtId="0" fontId="16" fillId="0" borderId="6" xfId="0" applyFont="1" applyBorder="1" applyAlignment="1">
      <alignment shrinkToFit="1"/>
    </xf>
    <xf numFmtId="0" fontId="16" fillId="0" borderId="23" xfId="0" applyFont="1" applyBorder="1" applyAlignment="1">
      <alignment horizontal="center" shrinkToFit="1"/>
    </xf>
    <xf numFmtId="0" fontId="16" fillId="0" borderId="24" xfId="0" applyFont="1" applyBorder="1" applyAlignment="1">
      <alignment horizontal="center" shrinkToFit="1"/>
    </xf>
    <xf numFmtId="0" fontId="16" fillId="0" borderId="8" xfId="0" applyFont="1" applyBorder="1" applyAlignment="1">
      <alignment shrinkToFit="1"/>
    </xf>
    <xf numFmtId="0" fontId="16" fillId="0" borderId="9" xfId="0" applyFont="1" applyBorder="1" applyAlignment="1">
      <alignment horizontal="center" shrinkToFit="1"/>
    </xf>
    <xf numFmtId="0" fontId="18" fillId="0" borderId="1" xfId="0" applyFont="1" applyBorder="1" applyAlignment="1">
      <alignment horizontal="center" vertical="center"/>
    </xf>
    <xf numFmtId="0" fontId="0" fillId="0" borderId="21" xfId="0" applyBorder="1" applyAlignment="1">
      <alignment horizontal="center"/>
    </xf>
    <xf numFmtId="0" fontId="19" fillId="0" borderId="0" xfId="0" applyFont="1" applyAlignment="1">
      <alignment textRotation="90"/>
    </xf>
    <xf numFmtId="0" fontId="0" fillId="0" borderId="5" xfId="0" applyBorder="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center"/>
    </xf>
    <xf numFmtId="0" fontId="19" fillId="0" borderId="1" xfId="0" applyFont="1" applyBorder="1" applyAlignment="1">
      <alignment vertical="center" textRotation="90"/>
    </xf>
    <xf numFmtId="0" fontId="0" fillId="0" borderId="0" xfId="0" applyAlignment="1">
      <alignment vertical="center"/>
    </xf>
    <xf numFmtId="0" fontId="19" fillId="0" borderId="1" xfId="0" applyFont="1" applyBorder="1" applyAlignment="1">
      <alignment horizontal="center" vertical="center" textRotation="90"/>
    </xf>
    <xf numFmtId="0" fontId="22" fillId="0" borderId="0" xfId="0" applyFont="1" applyAlignment="1">
      <alignment horizontal="center" vertical="center" wrapText="1"/>
    </xf>
    <xf numFmtId="0" fontId="14" fillId="0" borderId="1" xfId="0" applyFont="1" applyBorder="1" applyAlignment="1">
      <alignment horizontal="center" vertical="center"/>
    </xf>
    <xf numFmtId="0" fontId="14" fillId="0" borderId="21" xfId="0" applyFont="1" applyBorder="1" applyAlignment="1">
      <alignment horizontal="center" vertical="center"/>
    </xf>
    <xf numFmtId="0" fontId="0" fillId="0" borderId="0" xfId="0" applyAlignment="1">
      <alignment horizontal="center" vertical="top"/>
    </xf>
    <xf numFmtId="0" fontId="0" fillId="6" borderId="0" xfId="0" applyFill="1"/>
    <xf numFmtId="0" fontId="0" fillId="6" borderId="27" xfId="0" applyFill="1" applyBorder="1"/>
    <xf numFmtId="0" fontId="0" fillId="0" borderId="27" xfId="0" applyBorder="1"/>
    <xf numFmtId="0" fontId="7" fillId="0" borderId="27" xfId="0" applyFont="1" applyBorder="1"/>
    <xf numFmtId="0" fontId="0" fillId="0" borderId="30" xfId="0" applyBorder="1"/>
    <xf numFmtId="0" fontId="0" fillId="0" borderId="32" xfId="0" applyBorder="1"/>
    <xf numFmtId="0" fontId="0" fillId="0" borderId="35" xfId="0" applyBorder="1"/>
    <xf numFmtId="0" fontId="0" fillId="0" borderId="29" xfId="0" applyBorder="1"/>
    <xf numFmtId="0" fontId="0" fillId="4" borderId="30" xfId="0" applyFill="1" applyBorder="1"/>
    <xf numFmtId="0" fontId="0" fillId="0" borderId="37" xfId="0" applyBorder="1"/>
    <xf numFmtId="0" fontId="0" fillId="4" borderId="5" xfId="0" applyFill="1" applyBorder="1" applyAlignment="1">
      <alignment horizontal="left"/>
    </xf>
    <xf numFmtId="0" fontId="0" fillId="4" borderId="2" xfId="0"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9" fillId="0" borderId="1" xfId="0" applyFont="1" applyBorder="1" applyAlignment="1">
      <alignment textRotation="90"/>
    </xf>
    <xf numFmtId="0" fontId="19" fillId="0" borderId="1" xfId="0" applyFont="1" applyBorder="1" applyAlignment="1">
      <alignment horizontal="center" textRotation="90"/>
    </xf>
    <xf numFmtId="0" fontId="0" fillId="0" borderId="1" xfId="0" applyBorder="1" applyAlignment="1">
      <alignment vertical="center"/>
    </xf>
    <xf numFmtId="0" fontId="15" fillId="0" borderId="1" xfId="0" applyFont="1" applyBorder="1" applyAlignment="1">
      <alignment vertical="center"/>
    </xf>
    <xf numFmtId="0" fontId="0" fillId="0" borderId="0" xfId="0" applyAlignment="1">
      <alignment textRotation="90"/>
    </xf>
    <xf numFmtId="0" fontId="0" fillId="0" borderId="3"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4" borderId="3" xfId="0" applyFill="1" applyBorder="1" applyAlignment="1">
      <alignment horizontal="center"/>
    </xf>
    <xf numFmtId="0" fontId="0" fillId="0" borderId="5" xfId="0" applyBorder="1" applyAlignment="1">
      <alignment vertical="center"/>
    </xf>
    <xf numFmtId="0" fontId="0" fillId="0" borderId="5" xfId="0" applyBorder="1" applyAlignment="1">
      <alignment horizontal="left"/>
    </xf>
    <xf numFmtId="0" fontId="0" fillId="0" borderId="2" xfId="0" applyBorder="1" applyAlignment="1">
      <alignment vertical="center"/>
    </xf>
    <xf numFmtId="0" fontId="0" fillId="0" borderId="2" xfId="0" applyBorder="1" applyAlignment="1">
      <alignment horizontal="left"/>
    </xf>
    <xf numFmtId="0" fontId="0" fillId="4" borderId="0" xfId="0" applyFill="1" applyAlignment="1">
      <alignment horizontal="center"/>
    </xf>
    <xf numFmtId="0" fontId="0" fillId="4" borderId="0" xfId="0" applyFill="1" applyAlignment="1">
      <alignment horizontal="left"/>
    </xf>
    <xf numFmtId="0" fontId="25" fillId="4" borderId="0" xfId="0" applyFont="1" applyFill="1"/>
    <xf numFmtId="0" fontId="25" fillId="4" borderId="0" xfId="0" applyFont="1" applyFill="1" applyAlignment="1">
      <alignment horizontal="left"/>
    </xf>
    <xf numFmtId="0" fontId="8" fillId="6" borderId="3" xfId="0" applyFont="1" applyFill="1" applyBorder="1"/>
    <xf numFmtId="0" fontId="8" fillId="6" borderId="7" xfId="0" applyFont="1" applyFill="1" applyBorder="1"/>
    <xf numFmtId="0" fontId="8" fillId="6" borderId="9" xfId="0" applyFont="1" applyFill="1" applyBorder="1"/>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5" fillId="0" borderId="0" xfId="0" applyFont="1" applyAlignment="1">
      <alignment horizontal="center" vertical="center"/>
    </xf>
    <xf numFmtId="0" fontId="19" fillId="0" borderId="22" xfId="0" applyFont="1" applyBorder="1" applyAlignment="1">
      <alignment horizontal="center" vertical="center" textRotation="90"/>
    </xf>
    <xf numFmtId="0" fontId="5" fillId="0" borderId="17" xfId="0" applyFont="1" applyBorder="1" applyAlignment="1">
      <alignment horizontal="center" vertical="center"/>
    </xf>
    <xf numFmtId="0" fontId="5" fillId="0" borderId="40" xfId="0" applyFont="1" applyBorder="1" applyAlignment="1">
      <alignment horizontal="center" vertical="center"/>
    </xf>
    <xf numFmtId="0" fontId="7" fillId="0" borderId="25" xfId="0" applyFont="1" applyBorder="1"/>
    <xf numFmtId="0" fontId="27" fillId="0" borderId="17" xfId="0" applyFont="1" applyBorder="1" applyAlignment="1">
      <alignment horizontal="center" vertical="center"/>
    </xf>
    <xf numFmtId="0" fontId="0" fillId="0" borderId="25" xfId="0" applyBorder="1" applyAlignment="1">
      <alignment horizontal="center" vertical="center"/>
    </xf>
    <xf numFmtId="0" fontId="5" fillId="0" borderId="18" xfId="0" applyFont="1" applyBorder="1" applyAlignment="1">
      <alignment horizontal="center" vertical="center"/>
    </xf>
    <xf numFmtId="0" fontId="0" fillId="0" borderId="30" xfId="0" applyBorder="1" applyAlignment="1">
      <alignment horizontal="center" vertical="center"/>
    </xf>
    <xf numFmtId="0" fontId="5" fillId="0" borderId="19" xfId="0" applyFont="1" applyBorder="1" applyAlignment="1">
      <alignment horizontal="center" vertical="center"/>
    </xf>
    <xf numFmtId="0" fontId="19" fillId="0" borderId="22" xfId="0" applyFont="1" applyBorder="1" applyAlignment="1">
      <alignment vertical="center" textRotation="90"/>
    </xf>
    <xf numFmtId="0" fontId="0" fillId="0" borderId="33" xfId="0" applyBorder="1" applyAlignment="1">
      <alignment horizontal="right"/>
    </xf>
    <xf numFmtId="0" fontId="0" fillId="0" borderId="27" xfId="0" applyBorder="1" applyAlignment="1">
      <alignment horizontal="right"/>
    </xf>
    <xf numFmtId="0" fontId="0" fillId="0" borderId="44" xfId="0" applyBorder="1"/>
    <xf numFmtId="0" fontId="0" fillId="0" borderId="29" xfId="0" applyBorder="1" applyAlignment="1">
      <alignment horizontal="right"/>
    </xf>
    <xf numFmtId="0" fontId="0" fillId="0" borderId="15" xfId="0" applyBorder="1" applyAlignment="1">
      <alignment vertical="center"/>
    </xf>
    <xf numFmtId="0" fontId="0" fillId="0" borderId="15" xfId="0" applyBorder="1" applyAlignment="1">
      <alignment horizontal="center" vertical="center"/>
    </xf>
    <xf numFmtId="0" fontId="5" fillId="0" borderId="16" xfId="0" applyFont="1" applyBorder="1" applyAlignment="1">
      <alignment horizontal="center" vertical="center"/>
    </xf>
    <xf numFmtId="0" fontId="26" fillId="0" borderId="18" xfId="0" applyFont="1" applyBorder="1" applyAlignment="1">
      <alignment vertical="center"/>
    </xf>
    <xf numFmtId="0" fontId="5" fillId="0" borderId="46" xfId="0" applyFont="1" applyBorder="1" applyAlignment="1">
      <alignment horizontal="center" vertical="center"/>
    </xf>
    <xf numFmtId="0" fontId="5" fillId="0" borderId="4" xfId="0" applyFont="1" applyBorder="1" applyAlignment="1">
      <alignment horizontal="center" vertical="center"/>
    </xf>
    <xf numFmtId="0" fontId="0" fillId="4" borderId="27" xfId="0" applyFill="1" applyBorder="1" applyAlignment="1">
      <alignment horizontal="right"/>
    </xf>
    <xf numFmtId="0" fontId="0" fillId="6" borderId="26" xfId="0" applyFill="1"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30" xfId="0" applyBorder="1" applyAlignment="1">
      <alignment horizontal="left"/>
    </xf>
    <xf numFmtId="0" fontId="0" fillId="4" borderId="32" xfId="0" applyFill="1" applyBorder="1" applyAlignment="1">
      <alignment horizontal="left"/>
    </xf>
    <xf numFmtId="0" fontId="0" fillId="4" borderId="32" xfId="0" applyFill="1" applyBorder="1"/>
    <xf numFmtId="0" fontId="0" fillId="4" borderId="33" xfId="0" applyFill="1" applyBorder="1" applyAlignment="1">
      <alignment horizontal="right"/>
    </xf>
    <xf numFmtId="0" fontId="0" fillId="4" borderId="30" xfId="0" applyFill="1" applyBorder="1" applyAlignment="1">
      <alignment horizontal="left"/>
    </xf>
    <xf numFmtId="0" fontId="0" fillId="4" borderId="29" xfId="0" applyFill="1" applyBorder="1" applyAlignment="1">
      <alignment horizontal="right"/>
    </xf>
    <xf numFmtId="0" fontId="0" fillId="0" borderId="47" xfId="0" applyBorder="1" applyAlignment="1">
      <alignment vertical="center"/>
    </xf>
    <xf numFmtId="0" fontId="0" fillId="0" borderId="32" xfId="0" applyBorder="1" applyAlignment="1">
      <alignment horizontal="left"/>
    </xf>
    <xf numFmtId="0" fontId="0" fillId="0" borderId="48" xfId="0" applyBorder="1" applyAlignment="1">
      <alignment vertical="center"/>
    </xf>
    <xf numFmtId="0" fontId="5" fillId="0" borderId="12" xfId="0" applyFont="1" applyBorder="1" applyAlignment="1">
      <alignment horizontal="center" vertical="center"/>
    </xf>
    <xf numFmtId="0" fontId="26" fillId="0" borderId="3" xfId="0" applyFont="1" applyBorder="1" applyAlignment="1">
      <alignment vertical="center"/>
    </xf>
    <xf numFmtId="0" fontId="0" fillId="0" borderId="0" xfId="0" applyAlignment="1">
      <alignment horizontal="right"/>
    </xf>
    <xf numFmtId="0" fontId="0" fillId="8" borderId="1" xfId="0" applyFill="1" applyBorder="1" applyAlignment="1">
      <alignment horizontal="center"/>
    </xf>
    <xf numFmtId="16" fontId="0" fillId="0" borderId="1" xfId="0" quotePrefix="1" applyNumberFormat="1" applyBorder="1" applyAlignment="1">
      <alignment horizontal="center"/>
    </xf>
    <xf numFmtId="0" fontId="0" fillId="8" borderId="1" xfId="0" applyFill="1" applyBorder="1"/>
    <xf numFmtId="0" fontId="0" fillId="0" borderId="1" xfId="0" quotePrefix="1" applyBorder="1" applyAlignment="1">
      <alignment horizontal="center"/>
    </xf>
    <xf numFmtId="0" fontId="0" fillId="0" borderId="1" xfId="0" applyBorder="1" applyAlignment="1">
      <alignment wrapText="1"/>
    </xf>
    <xf numFmtId="0" fontId="0" fillId="8" borderId="1" xfId="0" applyFill="1" applyBorder="1" applyAlignment="1">
      <alignment wrapText="1"/>
    </xf>
    <xf numFmtId="0" fontId="33" fillId="0" borderId="0" xfId="0" applyFont="1"/>
    <xf numFmtId="0" fontId="0" fillId="0" borderId="49" xfId="0" applyBorder="1" applyAlignment="1">
      <alignment horizontal="center"/>
    </xf>
    <xf numFmtId="0" fontId="33" fillId="0" borderId="0" xfId="0" applyFont="1" applyAlignment="1">
      <alignment horizontal="center"/>
    </xf>
    <xf numFmtId="0" fontId="33" fillId="0" borderId="52" xfId="0" applyFont="1" applyBorder="1"/>
    <xf numFmtId="0" fontId="33" fillId="0" borderId="55" xfId="0" applyFont="1" applyBorder="1"/>
    <xf numFmtId="0" fontId="33" fillId="8" borderId="55" xfId="0" applyFont="1" applyFill="1" applyBorder="1"/>
    <xf numFmtId="0" fontId="33" fillId="0" borderId="53" xfId="0" applyFont="1" applyBorder="1"/>
    <xf numFmtId="0" fontId="33" fillId="8" borderId="54" xfId="0" applyFont="1" applyFill="1" applyBorder="1"/>
    <xf numFmtId="0" fontId="33" fillId="0" borderId="57" xfId="0" applyFont="1" applyBorder="1"/>
    <xf numFmtId="0" fontId="33" fillId="0" borderId="58" xfId="0" applyFont="1" applyBorder="1"/>
    <xf numFmtId="0" fontId="0" fillId="0" borderId="58" xfId="0" applyBorder="1"/>
    <xf numFmtId="0" fontId="33" fillId="0" borderId="59" xfId="0" applyFont="1" applyBorder="1"/>
    <xf numFmtId="0" fontId="33" fillId="8" borderId="60" xfId="0" applyFont="1" applyFill="1" applyBorder="1"/>
    <xf numFmtId="0" fontId="33" fillId="0" borderId="61" xfId="0" applyFont="1" applyBorder="1"/>
    <xf numFmtId="0" fontId="33" fillId="0" borderId="51" xfId="0" applyFont="1" applyBorder="1"/>
    <xf numFmtId="0" fontId="33" fillId="0" borderId="62" xfId="0" applyFont="1" applyBorder="1"/>
    <xf numFmtId="0" fontId="33" fillId="9" borderId="53" xfId="0" applyFont="1" applyFill="1" applyBorder="1"/>
    <xf numFmtId="0" fontId="33" fillId="9" borderId="62" xfId="0" applyFont="1" applyFill="1" applyBorder="1"/>
    <xf numFmtId="0" fontId="33" fillId="9" borderId="51" xfId="0" applyFont="1" applyFill="1" applyBorder="1"/>
    <xf numFmtId="0" fontId="0" fillId="2" borderId="0" xfId="0" applyFill="1"/>
    <xf numFmtId="0" fontId="25" fillId="0" borderId="0" xfId="0" applyFont="1" applyAlignment="1">
      <alignment horizontal="right" vertical="center"/>
    </xf>
    <xf numFmtId="0" fontId="34" fillId="0" borderId="0" xfId="0" applyFont="1" applyAlignment="1">
      <alignment horizontal="right" vertical="center"/>
    </xf>
    <xf numFmtId="0" fontId="35" fillId="0" borderId="0" xfId="0" applyFont="1" applyAlignment="1">
      <alignment horizontal="right" vertical="center"/>
    </xf>
    <xf numFmtId="0" fontId="33" fillId="0" borderId="0" xfId="0" applyFont="1" applyAlignment="1">
      <alignment horizontal="right" vertical="center"/>
    </xf>
    <xf numFmtId="0" fontId="36" fillId="0" borderId="0" xfId="0" applyFont="1" applyAlignment="1">
      <alignment horizontal="right" vertical="center" wrapText="1"/>
    </xf>
    <xf numFmtId="0" fontId="7" fillId="0" borderId="69" xfId="0" applyFont="1" applyBorder="1"/>
    <xf numFmtId="0" fontId="33" fillId="0" borderId="69" xfId="0" applyFont="1" applyBorder="1"/>
    <xf numFmtId="0" fontId="7" fillId="0" borderId="70" xfId="0" applyFont="1" applyBorder="1"/>
    <xf numFmtId="0" fontId="0" fillId="0" borderId="52" xfId="0" applyBorder="1"/>
    <xf numFmtId="0" fontId="33" fillId="0" borderId="56" xfId="0" applyFont="1" applyBorder="1"/>
    <xf numFmtId="0" fontId="0" fillId="0" borderId="55" xfId="0" applyBorder="1"/>
    <xf numFmtId="0" fontId="0" fillId="0" borderId="0" xfId="0" applyAlignment="1">
      <alignment vertical="center" textRotation="90"/>
    </xf>
    <xf numFmtId="0" fontId="0" fillId="8" borderId="51" xfId="0" applyFill="1" applyBorder="1"/>
    <xf numFmtId="0" fontId="0" fillId="8" borderId="53" xfId="0" applyFill="1" applyBorder="1"/>
    <xf numFmtId="0" fontId="7" fillId="8" borderId="69" xfId="0" applyFont="1" applyFill="1" applyBorder="1"/>
    <xf numFmtId="0" fontId="7" fillId="2" borderId="68" xfId="0" applyFont="1" applyFill="1" applyBorder="1" applyAlignment="1">
      <alignment vertical="center"/>
    </xf>
    <xf numFmtId="0" fontId="33" fillId="2" borderId="69" xfId="0" applyFont="1" applyFill="1" applyBorder="1"/>
    <xf numFmtId="0" fontId="33" fillId="8" borderId="69" xfId="0" applyFont="1" applyFill="1" applyBorder="1"/>
    <xf numFmtId="0" fontId="33" fillId="2" borderId="66" xfId="0" applyFont="1" applyFill="1" applyBorder="1"/>
    <xf numFmtId="0" fontId="33" fillId="2" borderId="50" xfId="0" applyFont="1" applyFill="1" applyBorder="1"/>
    <xf numFmtId="0" fontId="0" fillId="8" borderId="69" xfId="0" applyFill="1" applyBorder="1"/>
    <xf numFmtId="0" fontId="0" fillId="10" borderId="69" xfId="0" applyFill="1" applyBorder="1"/>
    <xf numFmtId="0" fontId="33" fillId="8" borderId="63" xfId="0" applyFont="1" applyFill="1" applyBorder="1"/>
    <xf numFmtId="0" fontId="33" fillId="8" borderId="65" xfId="0" applyFont="1" applyFill="1" applyBorder="1"/>
    <xf numFmtId="0" fontId="33" fillId="8" borderId="66" xfId="0" applyFont="1" applyFill="1" applyBorder="1"/>
    <xf numFmtId="0" fontId="33" fillId="8" borderId="67" xfId="0" applyFont="1" applyFill="1" applyBorder="1"/>
    <xf numFmtId="0" fontId="33" fillId="8" borderId="56" xfId="0" applyFont="1" applyFill="1" applyBorder="1"/>
    <xf numFmtId="0" fontId="0" fillId="0" borderId="10" xfId="0" applyBorder="1" applyAlignment="1">
      <alignment horizontal="center"/>
    </xf>
    <xf numFmtId="0" fontId="0" fillId="0" borderId="12" xfId="0" applyBorder="1" applyAlignment="1">
      <alignment horizontal="center"/>
    </xf>
    <xf numFmtId="0" fontId="0" fillId="2" borderId="5" xfId="0" applyFill="1" applyBorder="1"/>
    <xf numFmtId="0" fontId="0" fillId="0" borderId="6" xfId="0" applyBorder="1" applyAlignment="1">
      <alignment horizontal="center"/>
    </xf>
    <xf numFmtId="0" fontId="0" fillId="2" borderId="12" xfId="0" applyFill="1" applyBorder="1"/>
    <xf numFmtId="0" fontId="0" fillId="0" borderId="21" xfId="0" applyBorder="1"/>
    <xf numFmtId="0" fontId="0" fillId="0" borderId="13" xfId="0" applyBorder="1"/>
    <xf numFmtId="10" fontId="0" fillId="11" borderId="0" xfId="0" applyNumberFormat="1" applyFill="1"/>
    <xf numFmtId="0" fontId="0" fillId="11" borderId="7" xfId="0" applyFill="1" applyBorder="1"/>
    <xf numFmtId="0" fontId="0" fillId="11" borderId="3" xfId="0" applyFill="1" applyBorder="1"/>
    <xf numFmtId="0" fontId="0" fillId="11" borderId="13" xfId="0" applyFill="1" applyBorder="1"/>
    <xf numFmtId="0" fontId="0" fillId="11" borderId="14" xfId="0" applyFill="1" applyBorder="1"/>
    <xf numFmtId="10" fontId="37" fillId="11" borderId="0" xfId="0" applyNumberFormat="1" applyFont="1" applyFill="1"/>
    <xf numFmtId="0" fontId="0" fillId="11" borderId="5" xfId="0" applyFill="1" applyBorder="1"/>
    <xf numFmtId="0" fontId="0" fillId="11" borderId="0" xfId="0" applyFill="1"/>
    <xf numFmtId="0" fontId="0" fillId="12" borderId="3" xfId="0" applyFill="1" applyBorder="1"/>
    <xf numFmtId="10" fontId="0" fillId="12" borderId="0" xfId="0" applyNumberFormat="1" applyFill="1"/>
    <xf numFmtId="0" fontId="0" fillId="12" borderId="7" xfId="0" applyFill="1" applyBorder="1"/>
    <xf numFmtId="173" fontId="0" fillId="0" borderId="12" xfId="0" applyNumberFormat="1" applyBorder="1" applyAlignment="1">
      <alignment horizontal="center"/>
    </xf>
    <xf numFmtId="0" fontId="25" fillId="0" borderId="13" xfId="0" applyFont="1" applyBorder="1"/>
    <xf numFmtId="0" fontId="25" fillId="0" borderId="7" xfId="0" applyFont="1" applyBorder="1"/>
    <xf numFmtId="0" fontId="0" fillId="0" borderId="0" xfId="0" applyAlignment="1">
      <alignment horizontal="center" vertical="center" textRotation="90"/>
    </xf>
    <xf numFmtId="0" fontId="7" fillId="0" borderId="0" xfId="0" applyFont="1"/>
    <xf numFmtId="0" fontId="1" fillId="0" borderId="0" xfId="0" applyFont="1" applyAlignment="1">
      <alignment horizontal="center" vertical="center" shrinkToFit="1"/>
    </xf>
    <xf numFmtId="170" fontId="1" fillId="4" borderId="0" xfId="0" applyNumberFormat="1" applyFont="1" applyFill="1" applyAlignment="1">
      <alignment horizontal="center" vertical="center" shrinkToFit="1"/>
    </xf>
    <xf numFmtId="0" fontId="0" fillId="0" borderId="0" xfId="0" applyAlignment="1">
      <alignment horizontal="center" vertical="center" shrinkToFit="1"/>
    </xf>
    <xf numFmtId="0" fontId="11" fillId="0" borderId="0" xfId="0" applyFont="1" applyAlignment="1">
      <alignment horizontal="center" vertical="center" shrinkToFit="1"/>
    </xf>
    <xf numFmtId="171" fontId="9" fillId="4" borderId="0" xfId="0" applyNumberFormat="1" applyFont="1" applyFill="1" applyAlignment="1">
      <alignment horizontal="center" vertical="center" shrinkToFit="1"/>
    </xf>
    <xf numFmtId="0" fontId="3" fillId="4" borderId="0" xfId="0" applyFont="1" applyFill="1" applyAlignment="1">
      <alignment horizontal="center" vertical="center" shrinkToFit="1"/>
    </xf>
    <xf numFmtId="0" fontId="1" fillId="0" borderId="0" xfId="0" applyFont="1" applyAlignment="1">
      <alignment shrinkToFit="1"/>
    </xf>
    <xf numFmtId="0" fontId="0" fillId="0" borderId="0" xfId="0" applyAlignment="1">
      <alignment horizontal="center" shrinkToFit="1"/>
    </xf>
    <xf numFmtId="0" fontId="1" fillId="0" borderId="0" xfId="0" applyFont="1" applyAlignment="1">
      <alignment horizontal="center" shrinkToFit="1"/>
    </xf>
    <xf numFmtId="0" fontId="1" fillId="0" borderId="0" xfId="0" applyFont="1" applyAlignment="1">
      <alignment vertical="center" shrinkToFit="1"/>
    </xf>
    <xf numFmtId="0" fontId="4" fillId="0" borderId="0" xfId="0" applyFont="1" applyAlignment="1">
      <alignment horizontal="center" vertical="center" shrinkToFit="1"/>
    </xf>
    <xf numFmtId="165" fontId="3" fillId="0" borderId="0" xfId="0" applyNumberFormat="1" applyFont="1" applyAlignment="1">
      <alignment horizontal="center" vertical="center" shrinkToFit="1"/>
    </xf>
    <xf numFmtId="0" fontId="38" fillId="0" borderId="0" xfId="1" applyFont="1"/>
    <xf numFmtId="0" fontId="33" fillId="0" borderId="0" xfId="1"/>
    <xf numFmtId="0" fontId="43" fillId="0" borderId="0" xfId="1" applyFont="1"/>
    <xf numFmtId="0" fontId="44" fillId="0" borderId="0" xfId="1" applyFont="1"/>
    <xf numFmtId="0" fontId="45" fillId="0" borderId="0" xfId="1" applyFont="1"/>
    <xf numFmtId="0" fontId="46" fillId="0" borderId="0" xfId="1" applyFont="1"/>
    <xf numFmtId="0" fontId="46" fillId="0" borderId="77" xfId="1" applyFont="1" applyBorder="1"/>
    <xf numFmtId="0" fontId="47" fillId="0" borderId="77" xfId="1" applyFont="1" applyBorder="1"/>
    <xf numFmtId="0" fontId="47" fillId="0" borderId="0" xfId="1" applyFont="1"/>
    <xf numFmtId="0" fontId="46" fillId="0" borderId="0" xfId="1" applyFont="1" applyAlignment="1">
      <alignment horizontal="left"/>
    </xf>
    <xf numFmtId="0" fontId="50" fillId="0" borderId="0" xfId="1" applyFont="1"/>
    <xf numFmtId="0" fontId="38" fillId="0" borderId="0" xfId="1" applyFont="1" applyAlignment="1">
      <alignment horizontal="left"/>
    </xf>
    <xf numFmtId="0" fontId="38" fillId="0" borderId="77" xfId="1" applyFont="1" applyBorder="1" applyAlignment="1">
      <alignment horizontal="left"/>
    </xf>
    <xf numFmtId="0" fontId="38" fillId="0" borderId="77" xfId="1" applyFont="1" applyBorder="1"/>
    <xf numFmtId="0" fontId="16" fillId="0" borderId="0" xfId="1" applyFont="1"/>
    <xf numFmtId="0" fontId="47" fillId="0" borderId="0" xfId="1" applyFont="1" applyAlignment="1">
      <alignment horizontal="right"/>
    </xf>
    <xf numFmtId="174" fontId="47" fillId="0" borderId="82" xfId="1" applyNumberFormat="1" applyFont="1" applyBorder="1" applyAlignment="1">
      <alignment horizontal="left"/>
    </xf>
    <xf numFmtId="0" fontId="47" fillId="0" borderId="82" xfId="1" applyFont="1" applyBorder="1" applyAlignment="1">
      <alignment vertical="center"/>
    </xf>
    <xf numFmtId="0" fontId="47" fillId="0" borderId="82" xfId="1" applyFont="1" applyBorder="1"/>
    <xf numFmtId="0" fontId="16" fillId="0" borderId="82" xfId="1" applyFont="1" applyBorder="1"/>
    <xf numFmtId="174" fontId="47" fillId="0" borderId="0" xfId="1" applyNumberFormat="1" applyFont="1" applyAlignment="1">
      <alignment horizontal="left"/>
    </xf>
    <xf numFmtId="0" fontId="47" fillId="0" borderId="0" xfId="1" applyFont="1" applyAlignment="1">
      <alignment vertical="center"/>
    </xf>
    <xf numFmtId="174" fontId="47" fillId="0" borderId="78" xfId="1" applyNumberFormat="1" applyFont="1" applyBorder="1" applyAlignment="1">
      <alignment horizontal="left"/>
    </xf>
    <xf numFmtId="0" fontId="47" fillId="0" borderId="78" xfId="1" applyFont="1" applyBorder="1" applyAlignment="1">
      <alignment vertical="center"/>
    </xf>
    <xf numFmtId="174" fontId="47" fillId="0" borderId="78" xfId="1" applyNumberFormat="1" applyFont="1" applyBorder="1" applyAlignment="1">
      <alignment vertical="center"/>
    </xf>
    <xf numFmtId="0" fontId="47" fillId="0" borderId="78" xfId="1" applyFont="1" applyBorder="1"/>
    <xf numFmtId="174" fontId="47" fillId="0" borderId="78" xfId="1" applyNumberFormat="1" applyFont="1" applyBorder="1" applyAlignment="1">
      <alignment horizontal="left" vertical="center"/>
    </xf>
    <xf numFmtId="0" fontId="47" fillId="0" borderId="78" xfId="1" applyFont="1" applyBorder="1" applyAlignment="1">
      <alignment horizontal="right"/>
    </xf>
    <xf numFmtId="0" fontId="56" fillId="0" borderId="0" xfId="1" applyFont="1" applyAlignment="1">
      <alignment horizontal="left"/>
    </xf>
    <xf numFmtId="0" fontId="39" fillId="0" borderId="0" xfId="1" applyFont="1" applyAlignment="1">
      <alignment vertical="center"/>
    </xf>
    <xf numFmtId="0" fontId="38" fillId="0" borderId="78" xfId="1" applyFont="1" applyBorder="1"/>
    <xf numFmtId="0" fontId="58" fillId="0" borderId="0" xfId="1" applyFont="1"/>
    <xf numFmtId="0" fontId="43" fillId="0" borderId="78" xfId="1" applyFont="1" applyBorder="1"/>
    <xf numFmtId="0" fontId="43" fillId="0" borderId="77" xfId="1" applyFont="1" applyBorder="1"/>
    <xf numFmtId="0" fontId="43" fillId="0" borderId="77" xfId="1" applyFont="1" applyBorder="1" applyAlignment="1">
      <alignment horizontal="right"/>
    </xf>
    <xf numFmtId="0" fontId="38" fillId="0" borderId="78" xfId="1" applyFont="1" applyBorder="1" applyAlignment="1">
      <alignment horizontal="left"/>
    </xf>
    <xf numFmtId="0" fontId="38" fillId="0" borderId="77" xfId="1" applyFont="1" applyBorder="1" applyAlignment="1">
      <alignment vertical="center"/>
    </xf>
    <xf numFmtId="0" fontId="38" fillId="0" borderId="77" xfId="1" applyFont="1" applyBorder="1" applyAlignment="1">
      <alignment horizontal="center" vertical="center"/>
    </xf>
    <xf numFmtId="0" fontId="56" fillId="0" borderId="0" xfId="1" applyFont="1"/>
    <xf numFmtId="0" fontId="38" fillId="0" borderId="82" xfId="1" applyFont="1" applyBorder="1"/>
    <xf numFmtId="0" fontId="38" fillId="0" borderId="0" xfId="1" quotePrefix="1" applyFont="1"/>
    <xf numFmtId="0" fontId="47" fillId="0" borderId="0" xfId="0" applyFont="1"/>
    <xf numFmtId="0" fontId="38" fillId="0" borderId="0" xfId="0" applyFont="1"/>
    <xf numFmtId="0" fontId="54" fillId="0" borderId="82" xfId="0" applyFont="1" applyBorder="1" applyAlignment="1">
      <alignment horizontal="center" vertical="center"/>
    </xf>
    <xf numFmtId="0" fontId="47" fillId="0" borderId="82" xfId="0" applyFont="1" applyBorder="1"/>
    <xf numFmtId="0" fontId="47" fillId="0" borderId="82" xfId="0" applyFont="1" applyBorder="1" applyAlignment="1">
      <alignment horizontal="center"/>
    </xf>
    <xf numFmtId="174" fontId="47" fillId="0" borderId="78" xfId="0" applyNumberFormat="1" applyFont="1" applyBorder="1" applyAlignment="1">
      <alignment horizontal="left"/>
    </xf>
    <xf numFmtId="0" fontId="47" fillId="0" borderId="78" xfId="0" applyFont="1" applyBorder="1" applyAlignment="1">
      <alignment vertical="center"/>
    </xf>
    <xf numFmtId="174" fontId="47" fillId="0" borderId="78" xfId="0" applyNumberFormat="1" applyFont="1" applyBorder="1" applyAlignment="1">
      <alignment horizontal="left" vertical="center"/>
    </xf>
    <xf numFmtId="0" fontId="47" fillId="0" borderId="78" xfId="0" applyFont="1" applyBorder="1"/>
    <xf numFmtId="0" fontId="47" fillId="0" borderId="78" xfId="0" applyFont="1" applyBorder="1" applyAlignment="1">
      <alignment horizontal="right"/>
    </xf>
    <xf numFmtId="0" fontId="47" fillId="0" borderId="0" xfId="0" applyFont="1" applyAlignment="1">
      <alignment vertical="top"/>
    </xf>
    <xf numFmtId="0" fontId="0" fillId="0" borderId="1" xfId="0" applyBorder="1" applyAlignment="1">
      <alignment horizontal="center" wrapText="1"/>
    </xf>
    <xf numFmtId="0" fontId="0" fillId="0" borderId="77" xfId="0" applyBorder="1"/>
    <xf numFmtId="0" fontId="0" fillId="0" borderId="85" xfId="0" applyBorder="1"/>
    <xf numFmtId="0" fontId="0" fillId="0" borderId="86" xfId="0" applyBorder="1"/>
    <xf numFmtId="0" fontId="7" fillId="0" borderId="79"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left" vertical="center"/>
    </xf>
    <xf numFmtId="0" fontId="19" fillId="0" borderId="95" xfId="0" applyFont="1" applyBorder="1" applyAlignment="1">
      <alignment vertical="center" textRotation="90"/>
    </xf>
    <xf numFmtId="0" fontId="0" fillId="0" borderId="83" xfId="0" applyBorder="1" applyAlignment="1">
      <alignment vertical="center"/>
    </xf>
    <xf numFmtId="0" fontId="0" fillId="0" borderId="99" xfId="0" applyBorder="1"/>
    <xf numFmtId="0" fontId="0" fillId="0" borderId="100" xfId="0" applyBorder="1"/>
    <xf numFmtId="0" fontId="0" fillId="0" borderId="101" xfId="0" applyBorder="1"/>
    <xf numFmtId="0" fontId="0" fillId="0" borderId="102" xfId="0" applyBorder="1"/>
    <xf numFmtId="0" fontId="5" fillId="0" borderId="77" xfId="0" applyFont="1" applyBorder="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xf>
    <xf numFmtId="0" fontId="1" fillId="2" borderId="79" xfId="0" applyFont="1" applyFill="1" applyBorder="1" applyAlignment="1">
      <alignment horizontal="center" vertical="center" shrinkToFit="1"/>
    </xf>
    <xf numFmtId="166" fontId="3" fillId="2" borderId="79" xfId="0" applyNumberFormat="1" applyFont="1" applyFill="1" applyBorder="1" applyAlignment="1">
      <alignment horizontal="center" vertical="center" shrinkToFit="1"/>
    </xf>
    <xf numFmtId="0" fontId="1" fillId="2" borderId="80" xfId="0" applyFont="1" applyFill="1" applyBorder="1" applyAlignment="1">
      <alignment horizontal="center" vertical="center" shrinkToFit="1"/>
    </xf>
    <xf numFmtId="0" fontId="1" fillId="2" borderId="81" xfId="0" applyFont="1" applyFill="1" applyBorder="1" applyAlignment="1">
      <alignment horizontal="center" vertical="center" shrinkToFit="1"/>
    </xf>
    <xf numFmtId="0" fontId="1" fillId="0" borderId="79" xfId="0" applyFont="1" applyBorder="1" applyAlignment="1">
      <alignment horizontal="center" vertical="center"/>
    </xf>
    <xf numFmtId="0" fontId="7" fillId="0" borderId="79" xfId="0" applyFont="1" applyBorder="1" applyAlignment="1">
      <alignment horizontal="center" vertical="center" wrapText="1"/>
    </xf>
    <xf numFmtId="0" fontId="14" fillId="0" borderId="79" xfId="0" applyFont="1" applyBorder="1" applyAlignment="1">
      <alignment horizontal="center" vertical="center" wrapText="1"/>
    </xf>
    <xf numFmtId="166" fontId="3" fillId="2" borderId="103" xfId="0" applyNumberFormat="1" applyFont="1" applyFill="1" applyBorder="1" applyAlignment="1">
      <alignment horizontal="center" vertical="center" shrinkToFit="1"/>
    </xf>
    <xf numFmtId="166" fontId="3" fillId="2" borderId="105" xfId="0" applyNumberFormat="1" applyFont="1" applyFill="1" applyBorder="1" applyAlignment="1">
      <alignment horizontal="center" vertical="center" shrinkToFit="1"/>
    </xf>
    <xf numFmtId="166" fontId="3" fillId="0" borderId="105" xfId="0" applyNumberFormat="1" applyFont="1" applyBorder="1" applyAlignment="1">
      <alignment horizontal="center" vertical="center" shrinkToFit="1"/>
    </xf>
    <xf numFmtId="167" fontId="3" fillId="2" borderId="105" xfId="0" applyNumberFormat="1" applyFont="1" applyFill="1" applyBorder="1" applyAlignment="1">
      <alignment horizontal="center" vertical="center" shrinkToFit="1"/>
    </xf>
    <xf numFmtId="167" fontId="3" fillId="2" borderId="104" xfId="0" applyNumberFormat="1" applyFont="1" applyFill="1" applyBorder="1" applyAlignment="1">
      <alignment horizontal="center" vertical="center" shrinkToFit="1"/>
    </xf>
    <xf numFmtId="166" fontId="3" fillId="0" borderId="0" xfId="0" applyNumberFormat="1" applyFont="1" applyAlignment="1">
      <alignment horizontal="center" vertical="center" shrinkToFit="1"/>
    </xf>
    <xf numFmtId="166" fontId="3" fillId="0" borderId="81" xfId="0" applyNumberFormat="1" applyFont="1" applyBorder="1" applyAlignment="1">
      <alignment horizontal="center" vertical="center" shrinkToFit="1"/>
    </xf>
    <xf numFmtId="166" fontId="3" fillId="0" borderId="101" xfId="0" applyNumberFormat="1" applyFont="1" applyBorder="1" applyAlignment="1">
      <alignment horizontal="center" vertical="center" shrinkToFit="1"/>
    </xf>
    <xf numFmtId="170" fontId="1" fillId="0" borderId="79" xfId="0" applyNumberFormat="1" applyFont="1" applyBorder="1" applyAlignment="1">
      <alignment horizontal="center" vertical="center" shrinkToFit="1"/>
    </xf>
    <xf numFmtId="170" fontId="1" fillId="0" borderId="104" xfId="0" applyNumberFormat="1" applyFont="1" applyBorder="1" applyAlignment="1">
      <alignment horizontal="center" vertical="center" shrinkToFit="1"/>
    </xf>
    <xf numFmtId="170" fontId="1" fillId="0" borderId="80" xfId="0" applyNumberFormat="1" applyFont="1" applyBorder="1" applyAlignment="1">
      <alignment horizontal="center" vertical="center" shrinkToFit="1"/>
    </xf>
    <xf numFmtId="0" fontId="1" fillId="0" borderId="80" xfId="0" applyFont="1" applyBorder="1" applyAlignment="1">
      <alignment horizontal="center" vertical="center" shrinkToFit="1"/>
    </xf>
    <xf numFmtId="170" fontId="1" fillId="0" borderId="106" xfId="0" applyNumberFormat="1" applyFont="1" applyBorder="1" applyAlignment="1">
      <alignment horizontal="center" vertical="center" shrinkToFit="1"/>
    </xf>
    <xf numFmtId="170" fontId="1" fillId="0" borderId="107" xfId="0" applyNumberFormat="1" applyFont="1" applyBorder="1" applyAlignment="1">
      <alignment horizontal="center" vertical="center" shrinkToFit="1"/>
    </xf>
    <xf numFmtId="170" fontId="1" fillId="0" borderId="108" xfId="0" applyNumberFormat="1" applyFont="1" applyBorder="1" applyAlignment="1">
      <alignment horizontal="center" vertical="center" shrinkToFit="1"/>
    </xf>
    <xf numFmtId="170" fontId="1" fillId="0" borderId="109" xfId="0" applyNumberFormat="1" applyFont="1" applyBorder="1" applyAlignment="1">
      <alignment horizontal="center" vertical="center" shrinkToFit="1"/>
    </xf>
    <xf numFmtId="170" fontId="1" fillId="0" borderId="60" xfId="0" applyNumberFormat="1" applyFont="1" applyBorder="1" applyAlignment="1">
      <alignment horizontal="center" vertical="center" shrinkToFit="1"/>
    </xf>
    <xf numFmtId="170" fontId="1" fillId="0" borderId="110" xfId="0" applyNumberFormat="1" applyFont="1" applyBorder="1" applyAlignment="1">
      <alignment horizontal="center" vertical="center" shrinkToFit="1"/>
    </xf>
    <xf numFmtId="170" fontId="1" fillId="0" borderId="87" xfId="0" applyNumberFormat="1" applyFont="1" applyBorder="1" applyAlignment="1">
      <alignment horizontal="center" vertical="center" shrinkToFit="1"/>
    </xf>
    <xf numFmtId="170" fontId="1" fillId="0" borderId="90" xfId="0" applyNumberFormat="1" applyFont="1" applyBorder="1" applyAlignment="1">
      <alignment horizontal="center" vertical="center" shrinkToFit="1"/>
    </xf>
    <xf numFmtId="0" fontId="0" fillId="0" borderId="110" xfId="0" applyBorder="1" applyAlignment="1">
      <alignment horizontal="center" vertical="center"/>
    </xf>
    <xf numFmtId="0" fontId="0" fillId="0" borderId="87" xfId="0" applyBorder="1" applyAlignment="1">
      <alignment horizontal="center" vertical="center"/>
    </xf>
    <xf numFmtId="0" fontId="1" fillId="0" borderId="87" xfId="0" applyFont="1" applyBorder="1" applyAlignment="1">
      <alignment horizontal="center" vertical="center"/>
    </xf>
    <xf numFmtId="0" fontId="1" fillId="0" borderId="90" xfId="0" applyFont="1" applyBorder="1" applyAlignment="1">
      <alignment horizontal="center" vertical="center"/>
    </xf>
    <xf numFmtId="0" fontId="0" fillId="0" borderId="90" xfId="0" applyBorder="1" applyAlignment="1">
      <alignment horizontal="center" vertical="center"/>
    </xf>
    <xf numFmtId="0" fontId="0" fillId="2" borderId="79" xfId="0" applyFill="1" applyBorder="1" applyAlignment="1">
      <alignment vertical="center" shrinkToFit="1"/>
    </xf>
    <xf numFmtId="168" fontId="0" fillId="2" borderId="79" xfId="0" applyNumberFormat="1" applyFill="1" applyBorder="1" applyAlignment="1">
      <alignment horizontal="center" vertical="center" shrinkToFit="1"/>
    </xf>
    <xf numFmtId="169" fontId="0" fillId="2" borderId="79" xfId="0" applyNumberFormat="1" applyFill="1" applyBorder="1" applyAlignment="1">
      <alignment horizontal="center" vertical="center" shrinkToFit="1"/>
    </xf>
    <xf numFmtId="0" fontId="0" fillId="3" borderId="79" xfId="0" applyFill="1" applyBorder="1" applyAlignment="1">
      <alignment vertical="center" shrinkToFit="1"/>
    </xf>
    <xf numFmtId="168" fontId="0" fillId="3" borderId="79" xfId="0" applyNumberFormat="1" applyFill="1" applyBorder="1" applyAlignment="1">
      <alignment horizontal="center" vertical="center" shrinkToFit="1"/>
    </xf>
    <xf numFmtId="172" fontId="0" fillId="3" borderId="79" xfId="0" applyNumberFormat="1" applyFill="1" applyBorder="1" applyAlignment="1">
      <alignment horizontal="center" vertical="center" shrinkToFit="1"/>
    </xf>
    <xf numFmtId="169" fontId="0" fillId="3" borderId="79" xfId="0" applyNumberFormat="1" applyFill="1" applyBorder="1" applyAlignment="1">
      <alignment horizontal="center" vertical="center" shrinkToFit="1"/>
    </xf>
    <xf numFmtId="0" fontId="0" fillId="3" borderId="79" xfId="0" applyFill="1" applyBorder="1" applyAlignment="1">
      <alignment vertical="center"/>
    </xf>
    <xf numFmtId="172" fontId="0" fillId="3" borderId="79" xfId="0" applyNumberFormat="1" applyFill="1" applyBorder="1" applyAlignment="1">
      <alignment horizontal="center" vertical="center"/>
    </xf>
    <xf numFmtId="169" fontId="0" fillId="3" borderId="79" xfId="0" applyNumberFormat="1" applyFill="1" applyBorder="1" applyAlignment="1">
      <alignment horizontal="center" vertical="center"/>
    </xf>
    <xf numFmtId="0" fontId="14" fillId="0" borderId="79" xfId="0" applyFont="1" applyBorder="1" applyAlignment="1">
      <alignment horizontal="center" vertical="center" shrinkToFit="1"/>
    </xf>
    <xf numFmtId="0" fontId="0" fillId="0" borderId="79" xfId="0" applyBorder="1" applyAlignment="1">
      <alignment horizontal="center" vertical="center" shrinkToFit="1"/>
    </xf>
    <xf numFmtId="0" fontId="1" fillId="0" borderId="99" xfId="0" applyFont="1" applyBorder="1" applyAlignment="1">
      <alignment horizontal="center" vertical="center" shrinkToFit="1"/>
    </xf>
    <xf numFmtId="0" fontId="0" fillId="0" borderId="82" xfId="0" applyBorder="1" applyAlignment="1">
      <alignment horizontal="center" vertical="center" shrinkToFit="1"/>
    </xf>
    <xf numFmtId="0" fontId="0" fillId="0" borderId="82" xfId="0" applyBorder="1" applyAlignment="1">
      <alignment vertical="center" shrinkToFit="1"/>
    </xf>
    <xf numFmtId="165" fontId="3" fillId="2" borderId="100" xfId="0" applyNumberFormat="1" applyFont="1" applyFill="1" applyBorder="1" applyAlignment="1">
      <alignment horizontal="center" vertical="center" shrinkToFit="1"/>
    </xf>
    <xf numFmtId="0" fontId="1" fillId="0" borderId="101" xfId="0" applyFont="1" applyBorder="1" applyAlignment="1">
      <alignment horizontal="center" vertical="center" shrinkToFit="1"/>
    </xf>
    <xf numFmtId="0" fontId="0" fillId="0" borderId="0" xfId="0" applyAlignment="1">
      <alignment vertical="center" shrinkToFit="1"/>
    </xf>
    <xf numFmtId="165" fontId="3" fillId="2" borderId="85" xfId="0" applyNumberFormat="1" applyFont="1" applyFill="1" applyBorder="1" applyAlignment="1">
      <alignment horizontal="center" vertical="center" shrinkToFit="1"/>
    </xf>
    <xf numFmtId="0" fontId="0" fillId="0" borderId="102" xfId="0" applyBorder="1" applyAlignment="1">
      <alignment horizontal="center" vertical="center" shrinkToFit="1"/>
    </xf>
    <xf numFmtId="0" fontId="0" fillId="0" borderId="77" xfId="0" applyBorder="1" applyAlignment="1">
      <alignment horizontal="center" vertical="center" shrinkToFit="1"/>
    </xf>
    <xf numFmtId="0" fontId="1" fillId="0" borderId="77" xfId="0" applyFont="1" applyBorder="1" applyAlignment="1">
      <alignment vertical="center" shrinkToFit="1"/>
    </xf>
    <xf numFmtId="164" fontId="3" fillId="2" borderId="86" xfId="0" applyNumberFormat="1" applyFont="1" applyFill="1" applyBorder="1" applyAlignment="1">
      <alignment horizontal="center" vertical="center" shrinkToFit="1"/>
    </xf>
    <xf numFmtId="0" fontId="1" fillId="0" borderId="0" xfId="0" applyFont="1" applyAlignment="1">
      <alignment horizontal="left" vertical="center" shrinkToFit="1"/>
    </xf>
    <xf numFmtId="0" fontId="1" fillId="0" borderId="99" xfId="0" applyFont="1" applyBorder="1" applyAlignment="1">
      <alignment vertical="center" shrinkToFit="1"/>
    </xf>
    <xf numFmtId="0" fontId="1" fillId="0" borderId="82" xfId="0" applyFont="1" applyBorder="1" applyAlignment="1">
      <alignment vertical="center" shrinkToFit="1"/>
    </xf>
    <xf numFmtId="0" fontId="1" fillId="0" borderId="102" xfId="0" applyFont="1" applyBorder="1" applyAlignment="1">
      <alignment vertical="center" shrinkToFit="1"/>
    </xf>
    <xf numFmtId="165" fontId="3" fillId="2" borderId="82" xfId="0" applyNumberFormat="1" applyFont="1" applyFill="1" applyBorder="1" applyAlignment="1">
      <alignment horizontal="center" vertical="center" shrinkToFit="1"/>
    </xf>
    <xf numFmtId="165" fontId="3" fillId="2" borderId="0" xfId="0" applyNumberFormat="1" applyFont="1" applyFill="1" applyAlignment="1">
      <alignment horizontal="center" vertical="center" shrinkToFit="1"/>
    </xf>
    <xf numFmtId="164" fontId="3" fillId="2" borderId="77" xfId="0" applyNumberFormat="1" applyFont="1" applyFill="1" applyBorder="1" applyAlignment="1">
      <alignment horizontal="center" vertical="center" shrinkToFit="1"/>
    </xf>
    <xf numFmtId="170" fontId="1" fillId="0" borderId="103" xfId="0" applyNumberFormat="1" applyFont="1" applyBorder="1" applyAlignment="1">
      <alignment shrinkToFit="1"/>
    </xf>
    <xf numFmtId="0" fontId="0" fillId="0" borderId="112" xfId="0" applyBorder="1"/>
    <xf numFmtId="0" fontId="5" fillId="0" borderId="112" xfId="0" applyFont="1" applyBorder="1" applyAlignment="1">
      <alignment horizontal="center" vertical="center"/>
    </xf>
    <xf numFmtId="0" fontId="0" fillId="0" borderId="85" xfId="0" applyBorder="1" applyAlignment="1">
      <alignment shrinkToFit="1"/>
    </xf>
    <xf numFmtId="15" fontId="0" fillId="0" borderId="0" xfId="0" applyNumberFormat="1"/>
    <xf numFmtId="15" fontId="0" fillId="2" borderId="0" xfId="0" applyNumberFormat="1" applyFill="1"/>
    <xf numFmtId="0" fontId="61" fillId="0" borderId="0" xfId="2"/>
    <xf numFmtId="0" fontId="0" fillId="0" borderId="51" xfId="0" applyBorder="1" applyAlignment="1">
      <alignment vertical="center"/>
    </xf>
    <xf numFmtId="0" fontId="0" fillId="0" borderId="115" xfId="0" applyBorder="1"/>
    <xf numFmtId="0" fontId="33" fillId="0" borderId="115" xfId="0" applyFont="1" applyBorder="1"/>
    <xf numFmtId="0" fontId="0" fillId="0" borderId="119" xfId="0" applyBorder="1"/>
    <xf numFmtId="0" fontId="0" fillId="0" borderId="121" xfId="0" applyBorder="1"/>
    <xf numFmtId="0" fontId="33" fillId="0" borderId="119" xfId="0" applyFont="1" applyBorder="1"/>
    <xf numFmtId="0" fontId="0" fillId="13" borderId="101" xfId="0" applyFill="1" applyBorder="1"/>
    <xf numFmtId="0" fontId="0" fillId="13" borderId="85" xfId="0" applyFill="1" applyBorder="1"/>
    <xf numFmtId="0" fontId="0" fillId="13" borderId="102" xfId="0" applyFill="1" applyBorder="1"/>
    <xf numFmtId="0" fontId="0" fillId="13" borderId="86" xfId="0" applyFill="1" applyBorder="1"/>
    <xf numFmtId="0" fontId="0" fillId="13" borderId="77" xfId="0" applyFill="1" applyBorder="1"/>
    <xf numFmtId="0" fontId="0" fillId="13" borderId="99" xfId="0" applyFill="1" applyBorder="1"/>
    <xf numFmtId="0" fontId="0" fillId="13" borderId="100" xfId="0" applyFill="1" applyBorder="1"/>
    <xf numFmtId="0" fontId="5" fillId="0" borderId="6" xfId="0" applyFont="1" applyBorder="1" applyAlignment="1">
      <alignment horizontal="center" vertical="center"/>
    </xf>
    <xf numFmtId="0" fontId="5" fillId="0" borderId="0" xfId="0" applyFont="1"/>
    <xf numFmtId="0" fontId="0" fillId="13" borderId="0" xfId="0" applyFill="1"/>
    <xf numFmtId="0" fontId="14" fillId="0" borderId="4" xfId="0" applyFont="1" applyBorder="1" applyAlignment="1">
      <alignment horizontal="center" vertical="center"/>
    </xf>
    <xf numFmtId="0" fontId="28" fillId="0" borderId="84" xfId="0" applyFont="1" applyBorder="1" applyAlignment="1">
      <alignment horizontal="center" vertical="center"/>
    </xf>
    <xf numFmtId="0" fontId="34" fillId="0" borderId="84" xfId="0" applyFont="1" applyBorder="1" applyAlignment="1">
      <alignment horizontal="center" vertical="center"/>
    </xf>
    <xf numFmtId="0" fontId="0" fillId="0" borderId="129" xfId="0" applyBorder="1"/>
    <xf numFmtId="0" fontId="26" fillId="0" borderId="79" xfId="0" applyFont="1" applyBorder="1" applyAlignment="1">
      <alignment horizontal="center" vertical="center"/>
    </xf>
    <xf numFmtId="0" fontId="26" fillId="0" borderId="92" xfId="0" applyFont="1" applyBorder="1" applyAlignment="1">
      <alignment vertical="center"/>
    </xf>
    <xf numFmtId="0" fontId="26" fillId="0" borderId="112" xfId="0" applyFont="1" applyBorder="1" applyAlignment="1">
      <alignment vertical="center"/>
    </xf>
    <xf numFmtId="0" fontId="26" fillId="0" borderId="125" xfId="0" applyFont="1" applyBorder="1" applyAlignment="1">
      <alignment horizontal="left" vertical="center"/>
    </xf>
    <xf numFmtId="0" fontId="38" fillId="0" borderId="131" xfId="1" applyFont="1" applyBorder="1"/>
    <xf numFmtId="0" fontId="38" fillId="0" borderId="132" xfId="1" applyFont="1" applyBorder="1"/>
    <xf numFmtId="0" fontId="38" fillId="0" borderId="101" xfId="1" applyFont="1" applyBorder="1"/>
    <xf numFmtId="0" fontId="47" fillId="0" borderId="132" xfId="1" applyFont="1" applyBorder="1"/>
    <xf numFmtId="0" fontId="46" fillId="0" borderId="132" xfId="1" applyFont="1" applyBorder="1"/>
    <xf numFmtId="0" fontId="0" fillId="0" borderId="111" xfId="0" applyBorder="1"/>
    <xf numFmtId="0" fontId="0" fillId="13" borderId="130" xfId="0" applyFill="1" applyBorder="1"/>
    <xf numFmtId="0" fontId="0" fillId="0" borderId="133" xfId="0" applyBorder="1"/>
    <xf numFmtId="0" fontId="0" fillId="13" borderId="133" xfId="0" applyFill="1" applyBorder="1"/>
    <xf numFmtId="0" fontId="25" fillId="0" borderId="101" xfId="0" applyFont="1" applyBorder="1"/>
    <xf numFmtId="0" fontId="0" fillId="0" borderId="132" xfId="0" applyBorder="1"/>
    <xf numFmtId="0" fontId="0" fillId="0" borderId="101" xfId="0" applyBorder="1" applyAlignment="1">
      <alignment vertical="center" textRotation="90"/>
    </xf>
    <xf numFmtId="0" fontId="0" fillId="0" borderId="125" xfId="0" applyBorder="1"/>
    <xf numFmtId="0" fontId="0" fillId="0" borderId="132" xfId="0" applyBorder="1" applyAlignment="1">
      <alignment vertical="center" textRotation="90"/>
    </xf>
    <xf numFmtId="0" fontId="0" fillId="0" borderId="130" xfId="0" applyBorder="1"/>
    <xf numFmtId="0" fontId="65" fillId="0" borderId="0" xfId="1" applyFont="1"/>
    <xf numFmtId="0" fontId="54" fillId="0" borderId="0" xfId="0" applyFont="1" applyAlignment="1">
      <alignment horizontal="center" vertical="center"/>
    </xf>
    <xf numFmtId="0" fontId="47" fillId="0" borderId="0" xfId="0" applyFont="1" applyAlignment="1">
      <alignment horizontal="center"/>
    </xf>
    <xf numFmtId="0" fontId="63" fillId="0" borderId="0" xfId="1" applyFont="1" applyAlignment="1">
      <alignment horizontal="left"/>
    </xf>
    <xf numFmtId="0" fontId="64" fillId="0" borderId="0" xfId="1" applyFont="1" applyAlignment="1">
      <alignment vertical="center"/>
    </xf>
    <xf numFmtId="0" fontId="66" fillId="0" borderId="0" xfId="0" applyFont="1"/>
    <xf numFmtId="0" fontId="65" fillId="0" borderId="0" xfId="0" applyFont="1"/>
    <xf numFmtId="0" fontId="66" fillId="0" borderId="0" xfId="0" applyFont="1" applyAlignment="1">
      <alignment vertical="top"/>
    </xf>
    <xf numFmtId="0" fontId="38" fillId="0" borderId="129" xfId="1" applyFont="1" applyBorder="1"/>
    <xf numFmtId="0" fontId="38" fillId="0" borderId="111" xfId="1" applyFont="1" applyBorder="1"/>
    <xf numFmtId="0" fontId="38" fillId="0" borderId="85" xfId="1" applyFont="1" applyBorder="1"/>
    <xf numFmtId="0" fontId="43" fillId="0" borderId="129" xfId="1" applyFont="1" applyBorder="1"/>
    <xf numFmtId="0" fontId="38" fillId="0" borderId="0" xfId="1" applyFont="1" applyAlignment="1">
      <alignment vertical="center"/>
    </xf>
    <xf numFmtId="0" fontId="46" fillId="0" borderId="111" xfId="1" applyFont="1" applyBorder="1"/>
    <xf numFmtId="0" fontId="47" fillId="0" borderId="129" xfId="1" applyFont="1" applyBorder="1"/>
    <xf numFmtId="0" fontId="0" fillId="3" borderId="103" xfId="0" applyFill="1" applyBorder="1" applyAlignment="1">
      <alignment vertical="center"/>
    </xf>
    <xf numFmtId="169" fontId="0" fillId="3" borderId="103" xfId="0" applyNumberFormat="1" applyFill="1" applyBorder="1" applyAlignment="1">
      <alignment horizontal="center" vertical="center"/>
    </xf>
    <xf numFmtId="172" fontId="1" fillId="2" borderId="95" xfId="0" applyNumberFormat="1" applyFont="1" applyFill="1" applyBorder="1" applyAlignment="1">
      <alignment horizontal="center" vertical="center" shrinkToFit="1"/>
    </xf>
    <xf numFmtId="168" fontId="1" fillId="2" borderId="79" xfId="0" applyNumberFormat="1" applyFont="1" applyFill="1" applyBorder="1" applyAlignment="1">
      <alignment horizontal="center" vertical="center" shrinkToFit="1"/>
    </xf>
    <xf numFmtId="0" fontId="38" fillId="0" borderId="102" xfId="1" applyFont="1" applyBorder="1" applyAlignment="1">
      <alignment horizontal="center" vertical="center" textRotation="90" shrinkToFit="1"/>
    </xf>
    <xf numFmtId="0" fontId="38" fillId="0" borderId="0" xfId="1" applyFont="1" applyAlignment="1">
      <alignment horizontal="right" vertical="center"/>
    </xf>
    <xf numFmtId="0" fontId="56" fillId="0" borderId="101" xfId="1" applyFont="1" applyBorder="1"/>
    <xf numFmtId="0" fontId="38" fillId="0" borderId="136" xfId="1" applyFont="1" applyBorder="1"/>
    <xf numFmtId="0" fontId="47" fillId="0" borderId="0" xfId="1" quotePrefix="1" applyFont="1" applyAlignment="1">
      <alignment vertical="center"/>
    </xf>
    <xf numFmtId="0" fontId="38" fillId="2" borderId="0" xfId="1" applyFont="1" applyFill="1"/>
    <xf numFmtId="0" fontId="5" fillId="0" borderId="0" xfId="0" applyFont="1" applyAlignment="1">
      <alignment horizontal="center" vertical="center" textRotation="90"/>
    </xf>
    <xf numFmtId="0" fontId="19" fillId="0" borderId="95" xfId="0" applyFont="1" applyBorder="1" applyAlignment="1">
      <alignment horizontal="center" vertical="center" textRotation="90"/>
    </xf>
    <xf numFmtId="0" fontId="34" fillId="0" borderId="98" xfId="0" applyFont="1" applyBorder="1" applyAlignment="1">
      <alignment horizontal="center" vertical="center"/>
    </xf>
    <xf numFmtId="0" fontId="5" fillId="0" borderId="77" xfId="0" applyFont="1" applyBorder="1" applyAlignment="1">
      <alignment horizontal="center" vertical="center" textRotation="90"/>
    </xf>
    <xf numFmtId="0" fontId="5" fillId="0" borderId="140" xfId="0" applyFont="1" applyBorder="1" applyAlignment="1">
      <alignment horizontal="center" vertical="center"/>
    </xf>
    <xf numFmtId="0" fontId="20" fillId="0" borderId="0" xfId="0" applyFont="1" applyAlignment="1">
      <alignment horizontal="center" vertical="center" textRotation="90"/>
    </xf>
    <xf numFmtId="0" fontId="22" fillId="0" borderId="0" xfId="0" applyFont="1" applyAlignment="1">
      <alignment vertical="center"/>
    </xf>
    <xf numFmtId="0" fontId="0" fillId="0" borderId="128" xfId="0" applyBorder="1" applyAlignment="1">
      <alignment vertical="center"/>
    </xf>
    <xf numFmtId="0" fontId="38" fillId="0" borderId="145" xfId="1" applyFont="1" applyBorder="1"/>
    <xf numFmtId="0" fontId="38" fillId="0" borderId="148" xfId="1" applyFont="1" applyBorder="1"/>
    <xf numFmtId="0" fontId="38" fillId="0" borderId="147" xfId="1" applyFont="1" applyBorder="1"/>
    <xf numFmtId="0" fontId="38" fillId="0" borderId="130" xfId="1" applyFont="1" applyBorder="1"/>
    <xf numFmtId="0" fontId="46" fillId="0" borderId="129" xfId="1" applyFont="1" applyBorder="1"/>
    <xf numFmtId="0" fontId="47" fillId="0" borderId="145" xfId="1" applyFont="1" applyBorder="1"/>
    <xf numFmtId="0" fontId="25" fillId="0" borderId="129" xfId="0" applyFont="1" applyBorder="1"/>
    <xf numFmtId="0" fontId="5" fillId="0" borderId="145" xfId="0" applyFont="1" applyBorder="1" applyAlignment="1">
      <alignment horizontal="center" vertical="center" textRotation="90"/>
    </xf>
    <xf numFmtId="0" fontId="5" fillId="0" borderId="129" xfId="0" applyFont="1" applyBorder="1" applyAlignment="1">
      <alignment horizontal="center" vertical="center" textRotation="90"/>
    </xf>
    <xf numFmtId="0" fontId="5" fillId="0" borderId="0" xfId="0" applyFont="1" applyAlignment="1">
      <alignment horizontal="center" vertical="center" wrapText="1"/>
    </xf>
    <xf numFmtId="0" fontId="21" fillId="0" borderId="141" xfId="0" applyFont="1" applyBorder="1" applyAlignment="1">
      <alignment horizontal="center" vertical="center" textRotation="90"/>
    </xf>
    <xf numFmtId="0" fontId="5" fillId="0" borderId="14" xfId="0" applyFont="1" applyBorder="1" applyAlignment="1">
      <alignment horizontal="center" vertical="center"/>
    </xf>
    <xf numFmtId="0" fontId="5" fillId="0" borderId="143" xfId="0" applyFont="1" applyBorder="1" applyAlignment="1">
      <alignment horizontal="center" vertical="center"/>
    </xf>
    <xf numFmtId="0" fontId="5" fillId="0" borderId="8" xfId="0" applyFont="1" applyBorder="1" applyAlignment="1">
      <alignment horizontal="center" vertical="center"/>
    </xf>
    <xf numFmtId="0" fontId="20" fillId="0" borderId="83" xfId="0" applyFont="1" applyBorder="1" applyAlignment="1">
      <alignment horizontal="center" vertical="center" textRotation="90"/>
    </xf>
    <xf numFmtId="0" fontId="20" fillId="0" borderId="6" xfId="0" applyFont="1" applyBorder="1" applyAlignment="1">
      <alignment horizontal="center" vertical="center" textRotation="90"/>
    </xf>
    <xf numFmtId="0" fontId="20" fillId="0" borderId="8" xfId="0" applyFont="1" applyBorder="1" applyAlignment="1">
      <alignment horizontal="center" vertical="center" textRotation="90"/>
    </xf>
    <xf numFmtId="0" fontId="22" fillId="0" borderId="95" xfId="0" applyFont="1" applyBorder="1" applyAlignment="1">
      <alignment vertical="center" textRotation="90"/>
    </xf>
    <xf numFmtId="0" fontId="5" fillId="0" borderId="137" xfId="0" applyFont="1" applyBorder="1" applyAlignment="1">
      <alignment horizontal="center" vertical="center"/>
    </xf>
    <xf numFmtId="0" fontId="56" fillId="0" borderId="139" xfId="1" applyFont="1" applyBorder="1"/>
    <xf numFmtId="0" fontId="38" fillId="0" borderId="139" xfId="1" applyFont="1" applyBorder="1"/>
    <xf numFmtId="0" fontId="16" fillId="0" borderId="1" xfId="0" applyFont="1" applyBorder="1" applyAlignment="1">
      <alignment shrinkToFit="1"/>
    </xf>
    <xf numFmtId="0" fontId="0" fillId="0" borderId="7" xfId="0" quotePrefix="1" applyBorder="1"/>
    <xf numFmtId="0" fontId="8" fillId="0" borderId="5" xfId="0" applyFont="1" applyBorder="1"/>
    <xf numFmtId="0" fontId="8" fillId="0" borderId="2" xfId="0" applyFont="1" applyBorder="1"/>
    <xf numFmtId="0" fontId="8" fillId="6" borderId="5" xfId="0" applyFont="1" applyFill="1" applyBorder="1"/>
    <xf numFmtId="0" fontId="8" fillId="6" borderId="0" xfId="0" applyFont="1" applyFill="1"/>
    <xf numFmtId="0" fontId="8" fillId="6" borderId="2" xfId="0" applyFont="1" applyFill="1" applyBorder="1"/>
    <xf numFmtId="0" fontId="8" fillId="4" borderId="0" xfId="0" applyFont="1" applyFill="1"/>
    <xf numFmtId="0" fontId="8" fillId="4" borderId="2" xfId="0" applyFont="1" applyFill="1" applyBorder="1"/>
    <xf numFmtId="0" fontId="0" fillId="2" borderId="1" xfId="0" applyFill="1" applyBorder="1" applyAlignment="1">
      <alignment horizontal="center"/>
    </xf>
    <xf numFmtId="0" fontId="0" fillId="0" borderId="61" xfId="0" applyBorder="1"/>
    <xf numFmtId="172" fontId="0" fillId="0" borderId="0" xfId="0" applyNumberFormat="1"/>
    <xf numFmtId="175" fontId="0" fillId="2" borderId="0" xfId="0" applyNumberFormat="1" applyFill="1"/>
    <xf numFmtId="175" fontId="0" fillId="5" borderId="0" xfId="0" applyNumberFormat="1" applyFill="1"/>
    <xf numFmtId="175" fontId="0" fillId="0" borderId="0" xfId="0" applyNumberFormat="1"/>
    <xf numFmtId="0" fontId="0" fillId="0" borderId="155" xfId="0" applyBorder="1"/>
    <xf numFmtId="177" fontId="0" fillId="0" borderId="1" xfId="0" applyNumberFormat="1" applyBorder="1"/>
    <xf numFmtId="0" fontId="7" fillId="0" borderId="0" xfId="0" applyFont="1" applyAlignment="1">
      <alignment horizontal="center"/>
    </xf>
    <xf numFmtId="0" fontId="72" fillId="5" borderId="0" xfId="0" applyFont="1" applyFill="1"/>
    <xf numFmtId="0" fontId="0" fillId="2" borderId="156" xfId="0" applyFill="1" applyBorder="1" applyAlignment="1">
      <alignment horizontal="center"/>
    </xf>
    <xf numFmtId="0" fontId="0" fillId="0" borderId="157" xfId="0" applyBorder="1" applyAlignment="1">
      <alignment horizontal="center"/>
    </xf>
    <xf numFmtId="0" fontId="72" fillId="5" borderId="160" xfId="0" applyFont="1" applyFill="1" applyBorder="1"/>
    <xf numFmtId="0" fontId="72" fillId="5" borderId="158" xfId="0" applyFont="1" applyFill="1" applyBorder="1"/>
    <xf numFmtId="14" fontId="0" fillId="0" borderId="7" xfId="0" applyNumberFormat="1" applyBorder="1" applyAlignment="1">
      <alignment horizontal="center"/>
    </xf>
    <xf numFmtId="14" fontId="0" fillId="2" borderId="20" xfId="0" applyNumberFormat="1" applyFill="1" applyBorder="1" applyAlignment="1">
      <alignment horizontal="center"/>
    </xf>
    <xf numFmtId="14" fontId="0" fillId="2" borderId="22" xfId="0" applyNumberFormat="1" applyFill="1" applyBorder="1" applyAlignment="1">
      <alignment horizontal="center"/>
    </xf>
    <xf numFmtId="14" fontId="0" fillId="2" borderId="162" xfId="0" applyNumberFormat="1" applyFill="1" applyBorder="1" applyAlignment="1">
      <alignment horizontal="center"/>
    </xf>
    <xf numFmtId="0" fontId="0" fillId="2" borderId="163" xfId="0" applyFill="1" applyBorder="1" applyAlignment="1">
      <alignment horizontal="center"/>
    </xf>
    <xf numFmtId="14" fontId="0" fillId="0" borderId="20" xfId="0" applyNumberFormat="1" applyBorder="1"/>
    <xf numFmtId="14" fontId="0" fillId="0" borderId="22" xfId="0" applyNumberFormat="1" applyBorder="1" applyAlignment="1">
      <alignment horizontal="center"/>
    </xf>
    <xf numFmtId="14" fontId="0" fillId="0" borderId="162" xfId="0" applyNumberFormat="1" applyBorder="1" applyAlignment="1">
      <alignment horizontal="center"/>
    </xf>
    <xf numFmtId="0" fontId="0" fillId="5" borderId="167" xfId="0" applyFill="1" applyBorder="1" applyAlignment="1">
      <alignment horizontal="center"/>
    </xf>
    <xf numFmtId="14" fontId="0" fillId="2" borderId="15" xfId="0" applyNumberFormat="1" applyFill="1" applyBorder="1" applyAlignment="1">
      <alignment horizontal="center"/>
    </xf>
    <xf numFmtId="0" fontId="0" fillId="2" borderId="15" xfId="0" applyFill="1" applyBorder="1" applyAlignment="1">
      <alignment horizontal="center"/>
    </xf>
    <xf numFmtId="14" fontId="0" fillId="2" borderId="16" xfId="0" applyNumberFormat="1"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73" fillId="0" borderId="0" xfId="0" applyFont="1" applyAlignment="1">
      <alignment horizontal="center" vertical="center"/>
    </xf>
    <xf numFmtId="0" fontId="0" fillId="13" borderId="161" xfId="0" applyFill="1" applyBorder="1" applyAlignment="1">
      <alignment horizontal="center"/>
    </xf>
    <xf numFmtId="0" fontId="0" fillId="13" borderId="165" xfId="0" applyFill="1" applyBorder="1" applyAlignment="1">
      <alignment horizontal="center"/>
    </xf>
    <xf numFmtId="0" fontId="0" fillId="13" borderId="15" xfId="0" applyFill="1" applyBorder="1" applyAlignment="1">
      <alignment horizontal="center"/>
    </xf>
    <xf numFmtId="0" fontId="0" fillId="13" borderId="14" xfId="0" applyFill="1" applyBorder="1" applyAlignment="1">
      <alignment horizontal="center"/>
    </xf>
    <xf numFmtId="0" fontId="72" fillId="13" borderId="155" xfId="0" applyFont="1" applyFill="1" applyBorder="1"/>
    <xf numFmtId="0" fontId="72" fillId="13" borderId="0" xfId="0" applyFont="1" applyFill="1"/>
    <xf numFmtId="0" fontId="0" fillId="13" borderId="1" xfId="0" applyFill="1" applyBorder="1" applyAlignment="1">
      <alignment horizontal="center"/>
    </xf>
    <xf numFmtId="176" fontId="0" fillId="13" borderId="1" xfId="0" applyNumberFormat="1" applyFill="1" applyBorder="1" applyAlignment="1">
      <alignment horizontal="center" vertical="center"/>
    </xf>
    <xf numFmtId="0" fontId="0" fillId="13" borderId="18" xfId="0" applyFill="1" applyBorder="1" applyAlignment="1">
      <alignment horizontal="center"/>
    </xf>
    <xf numFmtId="0" fontId="0" fillId="2" borderId="11" xfId="0" applyFill="1" applyBorder="1" applyAlignment="1">
      <alignment horizontal="center"/>
    </xf>
    <xf numFmtId="0" fontId="0" fillId="2" borderId="155" xfId="0" applyFill="1" applyBorder="1" applyAlignment="1">
      <alignment horizontal="center"/>
    </xf>
    <xf numFmtId="14" fontId="0" fillId="2" borderId="1" xfId="0" applyNumberFormat="1" applyFill="1" applyBorder="1" applyAlignment="1">
      <alignment horizontal="center"/>
    </xf>
    <xf numFmtId="14" fontId="37" fillId="2" borderId="1" xfId="0" applyNumberFormat="1" applyFont="1" applyFill="1" applyBorder="1" applyAlignment="1">
      <alignment horizontal="center"/>
    </xf>
    <xf numFmtId="14" fontId="37" fillId="2" borderId="17" xfId="0" applyNumberFormat="1" applyFont="1" applyFill="1" applyBorder="1" applyAlignment="1">
      <alignment horizontal="center"/>
    </xf>
    <xf numFmtId="0" fontId="0" fillId="2" borderId="16" xfId="0" applyFill="1" applyBorder="1" applyAlignment="1">
      <alignment horizontal="center"/>
    </xf>
    <xf numFmtId="0" fontId="0" fillId="0" borderId="165" xfId="0" applyBorder="1" applyAlignment="1">
      <alignment horizontal="center"/>
    </xf>
    <xf numFmtId="0" fontId="0" fillId="0" borderId="15" xfId="0" applyBorder="1" applyAlignment="1">
      <alignment horizontal="center"/>
    </xf>
    <xf numFmtId="0" fontId="0" fillId="5" borderId="83" xfId="0" applyFill="1" applyBorder="1" applyAlignment="1">
      <alignment horizontal="center"/>
    </xf>
    <xf numFmtId="0" fontId="0" fillId="2" borderId="169" xfId="0" applyFill="1" applyBorder="1" applyAlignment="1">
      <alignment horizontal="center"/>
    </xf>
    <xf numFmtId="0" fontId="0" fillId="2" borderId="170" xfId="0" applyFill="1" applyBorder="1" applyAlignment="1">
      <alignment horizontal="center"/>
    </xf>
    <xf numFmtId="0" fontId="0" fillId="5" borderId="14" xfId="0" applyFill="1" applyBorder="1" applyAlignment="1">
      <alignment horizontal="center"/>
    </xf>
    <xf numFmtId="0" fontId="0" fillId="5" borderId="159" xfId="0" applyFill="1" applyBorder="1" applyAlignment="1">
      <alignment horizontal="center"/>
    </xf>
    <xf numFmtId="0" fontId="0" fillId="2" borderId="0" xfId="0" applyFill="1" applyAlignment="1">
      <alignment horizontal="center" vertical="center"/>
    </xf>
    <xf numFmtId="0" fontId="5" fillId="2" borderId="0" xfId="0" applyFont="1" applyFill="1" applyAlignment="1">
      <alignment horizontal="center" vertical="center"/>
    </xf>
    <xf numFmtId="0" fontId="0" fillId="0" borderId="174" xfId="0" applyBorder="1"/>
    <xf numFmtId="0" fontId="0" fillId="0" borderId="96" xfId="0" applyBorder="1"/>
    <xf numFmtId="0" fontId="0" fillId="0" borderId="175" xfId="0" applyBorder="1"/>
    <xf numFmtId="0" fontId="56" fillId="0" borderId="129" xfId="1" applyFont="1" applyBorder="1"/>
    <xf numFmtId="0" fontId="0" fillId="0" borderId="91" xfId="0" applyBorder="1"/>
    <xf numFmtId="0" fontId="0" fillId="0" borderId="176" xfId="0" applyBorder="1"/>
    <xf numFmtId="0" fontId="0" fillId="0" borderId="178" xfId="0" applyBorder="1"/>
    <xf numFmtId="0" fontId="0" fillId="0" borderId="179" xfId="0" applyBorder="1" applyAlignment="1">
      <alignment horizontal="center"/>
    </xf>
    <xf numFmtId="0" fontId="0" fillId="0" borderId="179" xfId="0" applyBorder="1"/>
    <xf numFmtId="0" fontId="0" fillId="0" borderId="180" xfId="0" applyBorder="1"/>
    <xf numFmtId="0" fontId="0" fillId="0" borderId="137" xfId="0" applyBorder="1"/>
    <xf numFmtId="0" fontId="0" fillId="0" borderId="177" xfId="0" applyBorder="1"/>
    <xf numFmtId="0" fontId="0" fillId="0" borderId="181" xfId="0" applyBorder="1"/>
    <xf numFmtId="0" fontId="0" fillId="0" borderId="80" xfId="0" applyBorder="1"/>
    <xf numFmtId="0" fontId="0" fillId="0" borderId="173" xfId="0" applyBorder="1"/>
    <xf numFmtId="0" fontId="0" fillId="0" borderId="106" xfId="0" applyBorder="1"/>
    <xf numFmtId="0" fontId="0" fillId="0" borderId="182" xfId="0" applyBorder="1"/>
    <xf numFmtId="0" fontId="0" fillId="0" borderId="183" xfId="0" applyBorder="1"/>
    <xf numFmtId="0" fontId="0" fillId="0" borderId="184" xfId="0" applyBorder="1"/>
    <xf numFmtId="168" fontId="0" fillId="0" borderId="0" xfId="0" applyNumberFormat="1"/>
    <xf numFmtId="16" fontId="0" fillId="0" borderId="0" xfId="0" applyNumberFormat="1" applyAlignment="1">
      <alignment horizontal="center" vertical="center"/>
    </xf>
    <xf numFmtId="0" fontId="0" fillId="0" borderId="184" xfId="0" applyBorder="1" applyAlignment="1">
      <alignment vertical="center"/>
    </xf>
    <xf numFmtId="0" fontId="14" fillId="0" borderId="80" xfId="0" applyFont="1" applyBorder="1" applyAlignment="1">
      <alignment vertical="center" wrapText="1"/>
    </xf>
    <xf numFmtId="172" fontId="0" fillId="3" borderId="103" xfId="0" applyNumberFormat="1" applyFill="1" applyBorder="1" applyAlignment="1">
      <alignment horizontal="center" vertical="center"/>
    </xf>
    <xf numFmtId="0" fontId="5" fillId="0" borderId="96" xfId="0" applyFont="1" applyBorder="1" applyAlignment="1">
      <alignment horizontal="center" vertical="center"/>
    </xf>
    <xf numFmtId="0" fontId="25" fillId="0" borderId="0" xfId="0" applyFont="1"/>
    <xf numFmtId="0" fontId="74" fillId="0" borderId="80" xfId="0" applyFont="1" applyBorder="1" applyAlignment="1">
      <alignment horizontal="center" vertical="center"/>
    </xf>
    <xf numFmtId="0" fontId="74" fillId="0" borderId="60" xfId="0" applyFont="1" applyBorder="1" applyAlignment="1">
      <alignment horizontal="center" vertical="center"/>
    </xf>
    <xf numFmtId="0" fontId="74" fillId="0" borderId="89" xfId="0" applyFont="1" applyBorder="1" applyAlignment="1">
      <alignment horizontal="center" vertical="center"/>
    </xf>
    <xf numFmtId="0" fontId="74" fillId="0" borderId="90" xfId="0" applyFont="1" applyBorder="1" applyAlignment="1">
      <alignment horizontal="center" vertical="center"/>
    </xf>
    <xf numFmtId="0" fontId="0" fillId="0" borderId="3" xfId="0" applyBorder="1" applyAlignment="1">
      <alignment horizontal="right"/>
    </xf>
    <xf numFmtId="0" fontId="0" fillId="0" borderId="140" xfId="0" applyBorder="1"/>
    <xf numFmtId="0" fontId="0" fillId="0" borderId="149" xfId="0" applyBorder="1"/>
    <xf numFmtId="0" fontId="0" fillId="0" borderId="150" xfId="0" applyBorder="1"/>
    <xf numFmtId="0" fontId="75" fillId="0" borderId="0" xfId="1" applyFont="1"/>
    <xf numFmtId="0" fontId="0" fillId="0" borderId="7" xfId="0" applyBorder="1" applyAlignment="1">
      <alignment horizontal="right"/>
    </xf>
    <xf numFmtId="0" fontId="0" fillId="0" borderId="2" xfId="0" applyBorder="1" applyAlignment="1">
      <alignment horizontal="right"/>
    </xf>
    <xf numFmtId="0" fontId="0" fillId="0" borderId="9" xfId="0" applyBorder="1" applyAlignment="1">
      <alignment horizontal="right"/>
    </xf>
    <xf numFmtId="0" fontId="75" fillId="0" borderId="7" xfId="1" applyFont="1" applyBorder="1"/>
    <xf numFmtId="0" fontId="0" fillId="0" borderId="145" xfId="0" applyBorder="1" applyAlignment="1">
      <alignment shrinkToFit="1"/>
    </xf>
    <xf numFmtId="0" fontId="0" fillId="0" borderId="0" xfId="0" applyAlignment="1">
      <alignment shrinkToFit="1"/>
    </xf>
    <xf numFmtId="0" fontId="0" fillId="0" borderId="129" xfId="0" applyBorder="1" applyAlignment="1">
      <alignment shrinkToFit="1"/>
    </xf>
    <xf numFmtId="0" fontId="0" fillId="0" borderId="145" xfId="0" applyBorder="1"/>
    <xf numFmtId="0" fontId="0" fillId="0" borderId="85" xfId="0" applyBorder="1" applyAlignment="1">
      <alignment horizontal="right"/>
    </xf>
    <xf numFmtId="0" fontId="0" fillId="13" borderId="7" xfId="0" applyFill="1" applyBorder="1" applyAlignment="1">
      <alignment horizontal="right"/>
    </xf>
    <xf numFmtId="0" fontId="0" fillId="0" borderId="129" xfId="0" applyBorder="1" applyAlignment="1">
      <alignment horizontal="left"/>
    </xf>
    <xf numFmtId="0" fontId="0" fillId="13" borderId="129" xfId="0" applyFill="1" applyBorder="1"/>
    <xf numFmtId="0" fontId="0" fillId="13" borderId="137" xfId="0" applyFill="1" applyBorder="1" applyAlignment="1">
      <alignment horizontal="right"/>
    </xf>
    <xf numFmtId="0" fontId="0" fillId="2" borderId="0" xfId="0" applyFill="1" applyAlignment="1">
      <alignment vertical="center"/>
    </xf>
    <xf numFmtId="0" fontId="0" fillId="2" borderId="3" xfId="0" applyFill="1" applyBorder="1"/>
    <xf numFmtId="0" fontId="0" fillId="0" borderId="83" xfId="0" applyBorder="1"/>
    <xf numFmtId="9" fontId="0" fillId="2" borderId="3" xfId="0" applyNumberFormat="1" applyFill="1" applyBorder="1"/>
    <xf numFmtId="0" fontId="0" fillId="0" borderId="185" xfId="0" applyBorder="1"/>
    <xf numFmtId="0" fontId="0" fillId="0" borderId="186" xfId="0" applyBorder="1"/>
    <xf numFmtId="0" fontId="0" fillId="2" borderId="7" xfId="0" applyFill="1" applyBorder="1"/>
    <xf numFmtId="0" fontId="76" fillId="0" borderId="0" xfId="0" applyFont="1"/>
    <xf numFmtId="0" fontId="7" fillId="2" borderId="1" xfId="0" applyFont="1" applyFill="1" applyBorder="1" applyAlignment="1">
      <alignment horizontal="center"/>
    </xf>
    <xf numFmtId="0" fontId="7" fillId="2" borderId="1" xfId="0" applyFont="1" applyFill="1" applyBorder="1" applyAlignment="1">
      <alignment horizontal="left"/>
    </xf>
    <xf numFmtId="0" fontId="7" fillId="2" borderId="21" xfId="0" applyFont="1" applyFill="1" applyBorder="1" applyAlignment="1">
      <alignment horizontal="center"/>
    </xf>
    <xf numFmtId="0" fontId="7" fillId="0" borderId="0" xfId="0" applyFont="1" applyAlignment="1">
      <alignment vertical="center" textRotation="90"/>
    </xf>
    <xf numFmtId="0" fontId="7" fillId="0" borderId="61" xfId="0" applyFont="1" applyBorder="1" applyAlignment="1">
      <alignment horizontal="center"/>
    </xf>
    <xf numFmtId="0" fontId="77" fillId="0" borderId="0" xfId="0" applyFont="1"/>
    <xf numFmtId="0" fontId="7" fillId="0" borderId="0" xfId="0" applyFont="1" applyAlignment="1">
      <alignment horizontal="right"/>
    </xf>
    <xf numFmtId="0" fontId="7" fillId="0" borderId="154" xfId="0" applyFont="1" applyBorder="1"/>
    <xf numFmtId="0" fontId="7" fillId="0" borderId="154" xfId="0" applyFont="1" applyBorder="1" applyAlignment="1">
      <alignment horizontal="right"/>
    </xf>
    <xf numFmtId="0" fontId="7" fillId="0" borderId="61" xfId="0" applyFont="1" applyBorder="1" applyAlignment="1">
      <alignment horizontal="right"/>
    </xf>
    <xf numFmtId="0" fontId="7" fillId="2" borderId="0" xfId="0" applyFont="1" applyFill="1" applyAlignment="1">
      <alignment vertical="center"/>
    </xf>
    <xf numFmtId="0" fontId="7" fillId="0" borderId="0" xfId="0" applyFont="1" applyAlignment="1">
      <alignment vertical="center"/>
    </xf>
    <xf numFmtId="0" fontId="7" fillId="0" borderId="0" xfId="0" applyFont="1" applyAlignment="1">
      <alignment horizontal="left"/>
    </xf>
    <xf numFmtId="0" fontId="7" fillId="2" borderId="187" xfId="0" applyFont="1" applyFill="1" applyBorder="1" applyAlignment="1">
      <alignment horizontal="center"/>
    </xf>
    <xf numFmtId="2" fontId="7" fillId="2" borderId="61" xfId="0" applyNumberFormat="1" applyFont="1" applyFill="1" applyBorder="1" applyAlignment="1">
      <alignment horizontal="center"/>
    </xf>
    <xf numFmtId="0" fontId="77" fillId="2" borderId="0" xfId="0" applyFont="1" applyFill="1"/>
    <xf numFmtId="2" fontId="7" fillId="0" borderId="0" xfId="0" applyNumberFormat="1" applyFont="1" applyAlignment="1">
      <alignment vertical="center"/>
    </xf>
    <xf numFmtId="2" fontId="7" fillId="0" borderId="61" xfId="0" applyNumberFormat="1" applyFont="1" applyBorder="1" applyAlignment="1">
      <alignment horizontal="center"/>
    </xf>
    <xf numFmtId="0" fontId="7" fillId="2" borderId="0" xfId="0" applyFont="1" applyFill="1" applyAlignment="1">
      <alignment horizontal="center"/>
    </xf>
    <xf numFmtId="0" fontId="79" fillId="0" borderId="0" xfId="3" applyFont="1"/>
    <xf numFmtId="0" fontId="79" fillId="0" borderId="0" xfId="3" applyFont="1" applyAlignment="1">
      <alignment horizontal="center"/>
    </xf>
    <xf numFmtId="0" fontId="79" fillId="0" borderId="134" xfId="3" applyFont="1" applyBorder="1" applyAlignment="1">
      <alignment horizontal="center"/>
    </xf>
    <xf numFmtId="0" fontId="79" fillId="0" borderId="115" xfId="3" applyFont="1" applyBorder="1" applyAlignment="1">
      <alignment horizontal="center"/>
    </xf>
    <xf numFmtId="0" fontId="79" fillId="2" borderId="0" xfId="3" applyFont="1" applyFill="1" applyAlignment="1">
      <alignment horizontal="center"/>
    </xf>
    <xf numFmtId="0" fontId="79" fillId="0" borderId="135" xfId="3" applyFont="1" applyBorder="1" applyAlignment="1">
      <alignment horizontal="center"/>
    </xf>
    <xf numFmtId="0" fontId="79" fillId="0" borderId="188" xfId="3" applyFont="1" applyBorder="1" applyAlignment="1">
      <alignment horizontal="center"/>
    </xf>
    <xf numFmtId="172" fontId="79" fillId="0" borderId="0" xfId="3" applyNumberFormat="1" applyFont="1" applyAlignment="1">
      <alignment horizontal="center"/>
    </xf>
    <xf numFmtId="0" fontId="5" fillId="0" borderId="193" xfId="0" applyFont="1" applyBorder="1" applyAlignment="1">
      <alignment horizontal="center" vertical="center"/>
    </xf>
    <xf numFmtId="0" fontId="5" fillId="0" borderId="102" xfId="0" applyFont="1" applyBorder="1" applyAlignment="1">
      <alignment horizontal="center" vertical="center"/>
    </xf>
    <xf numFmtId="0" fontId="5" fillId="0" borderId="152" xfId="0" applyFont="1" applyBorder="1" applyAlignment="1">
      <alignment horizontal="center" vertical="center"/>
    </xf>
    <xf numFmtId="0" fontId="5" fillId="0" borderId="183" xfId="0" applyFont="1" applyBorder="1" applyAlignment="1">
      <alignment horizontal="center" vertical="center" textRotation="90"/>
    </xf>
    <xf numFmtId="0" fontId="5" fillId="0" borderId="89" xfId="0" applyFont="1" applyBorder="1" applyAlignment="1">
      <alignment horizontal="center" vertical="center"/>
    </xf>
    <xf numFmtId="0" fontId="0" fillId="0" borderId="104" xfId="0" applyBorder="1" applyAlignment="1">
      <alignment horizontal="left" vertical="center"/>
    </xf>
    <xf numFmtId="0" fontId="0" fillId="0" borderId="151" xfId="0" applyBorder="1" applyAlignment="1">
      <alignment horizontal="left" vertical="center"/>
    </xf>
    <xf numFmtId="0" fontId="0" fillId="0" borderId="87" xfId="0" applyBorder="1" applyAlignment="1">
      <alignment horizontal="left" vertical="center"/>
    </xf>
    <xf numFmtId="177" fontId="25" fillId="0" borderId="1" xfId="0" applyNumberFormat="1" applyFont="1" applyBorder="1"/>
    <xf numFmtId="0" fontId="0" fillId="0" borderId="106" xfId="0" applyBorder="1" applyAlignment="1">
      <alignment horizontal="center"/>
    </xf>
    <xf numFmtId="0" fontId="0" fillId="0" borderId="107" xfId="0" applyBorder="1" applyAlignment="1">
      <alignment horizontal="center"/>
    </xf>
    <xf numFmtId="0" fontId="16" fillId="0" borderId="107" xfId="0" applyFont="1" applyBorder="1" applyAlignment="1">
      <alignment shrinkToFit="1"/>
    </xf>
    <xf numFmtId="0" fontId="16" fillId="0" borderId="107" xfId="0" applyFont="1" applyBorder="1" applyAlignment="1">
      <alignment horizontal="center" shrinkToFit="1"/>
    </xf>
    <xf numFmtId="0" fontId="0" fillId="0" borderId="107" xfId="0" applyBorder="1"/>
    <xf numFmtId="0" fontId="16" fillId="0" borderId="108" xfId="0" applyFont="1" applyBorder="1" applyAlignment="1">
      <alignment horizontal="center" shrinkToFit="1"/>
    </xf>
    <xf numFmtId="0" fontId="0" fillId="0" borderId="182" xfId="0" applyBorder="1" applyAlignment="1">
      <alignment horizontal="center"/>
    </xf>
    <xf numFmtId="0" fontId="0" fillId="0" borderId="151" xfId="0" applyBorder="1" applyAlignment="1">
      <alignment horizontal="center"/>
    </xf>
    <xf numFmtId="0" fontId="16" fillId="0" borderId="151" xfId="0" applyFont="1" applyBorder="1" applyAlignment="1">
      <alignment shrinkToFit="1"/>
    </xf>
    <xf numFmtId="0" fontId="16" fillId="0" borderId="151" xfId="0" applyFont="1" applyBorder="1" applyAlignment="1">
      <alignment horizontal="center" shrinkToFit="1"/>
    </xf>
    <xf numFmtId="0" fontId="0" fillId="0" borderId="151" xfId="0" applyBorder="1"/>
    <xf numFmtId="0" fontId="16" fillId="0" borderId="194" xfId="0" applyFont="1" applyBorder="1" applyAlignment="1">
      <alignment horizontal="center" shrinkToFit="1"/>
    </xf>
    <xf numFmtId="0" fontId="0" fillId="0" borderId="183" xfId="0" applyBorder="1" applyAlignment="1">
      <alignment horizontal="center"/>
    </xf>
    <xf numFmtId="0" fontId="0" fillId="0" borderId="87" xfId="0" applyBorder="1" applyAlignment="1">
      <alignment horizontal="center"/>
    </xf>
    <xf numFmtId="0" fontId="16" fillId="0" borderId="87" xfId="0" applyFont="1" applyBorder="1" applyAlignment="1">
      <alignment shrinkToFit="1"/>
    </xf>
    <xf numFmtId="0" fontId="16" fillId="0" borderId="87" xfId="0" applyFont="1" applyBorder="1" applyAlignment="1">
      <alignment horizontal="center" shrinkToFit="1"/>
    </xf>
    <xf numFmtId="0" fontId="0" fillId="0" borderId="87" xfId="0" applyBorder="1"/>
    <xf numFmtId="0" fontId="16" fillId="0" borderId="90" xfId="0" applyFont="1" applyBorder="1" applyAlignment="1">
      <alignment horizontal="center" shrinkToFit="1"/>
    </xf>
    <xf numFmtId="1" fontId="0" fillId="0" borderId="0" xfId="0" applyNumberFormat="1"/>
    <xf numFmtId="14" fontId="0" fillId="2" borderId="0" xfId="0" applyNumberFormat="1" applyFill="1"/>
    <xf numFmtId="0" fontId="0" fillId="0" borderId="0" xfId="0" applyAlignment="1">
      <alignment wrapText="1"/>
    </xf>
    <xf numFmtId="0" fontId="0" fillId="3" borderId="0" xfId="0" applyFill="1"/>
    <xf numFmtId="0" fontId="0" fillId="3" borderId="0" xfId="0" applyFill="1" applyAlignment="1">
      <alignment wrapText="1"/>
    </xf>
    <xf numFmtId="9" fontId="0" fillId="3" borderId="0" xfId="0" applyNumberFormat="1" applyFill="1" applyAlignment="1">
      <alignment wrapText="1"/>
    </xf>
    <xf numFmtId="0" fontId="0" fillId="0" borderId="152" xfId="0" applyBorder="1"/>
    <xf numFmtId="0" fontId="0" fillId="0" borderId="197" xfId="0" applyBorder="1"/>
    <xf numFmtId="0" fontId="80" fillId="0" borderId="3" xfId="0" applyFont="1" applyBorder="1"/>
    <xf numFmtId="0" fontId="80" fillId="0" borderId="7" xfId="0" applyFont="1" applyBorder="1"/>
    <xf numFmtId="0" fontId="0" fillId="0" borderId="7" xfId="0" applyBorder="1" applyAlignment="1">
      <alignment shrinkToFit="1"/>
    </xf>
    <xf numFmtId="0" fontId="5" fillId="0" borderId="129" xfId="0" applyFont="1" applyBorder="1" applyAlignment="1">
      <alignment horizontal="center" vertical="center"/>
    </xf>
    <xf numFmtId="0" fontId="11" fillId="0" borderId="129" xfId="0" applyFont="1" applyBorder="1" applyAlignment="1">
      <alignment horizontal="center" vertical="center"/>
    </xf>
    <xf numFmtId="0" fontId="0" fillId="0" borderId="200" xfId="0" applyBorder="1"/>
    <xf numFmtId="0" fontId="0" fillId="0" borderId="201" xfId="0" applyBorder="1"/>
    <xf numFmtId="0" fontId="0" fillId="0" borderId="202" xfId="0" applyBorder="1"/>
    <xf numFmtId="0" fontId="0" fillId="0" borderId="138" xfId="0" applyBorder="1"/>
    <xf numFmtId="0" fontId="14" fillId="0" borderId="138" xfId="0" applyFont="1" applyBorder="1" applyAlignment="1">
      <alignment vertical="center"/>
    </xf>
    <xf numFmtId="0" fontId="14" fillId="0" borderId="175" xfId="0" applyFont="1" applyBorder="1" applyAlignment="1">
      <alignment vertical="center"/>
    </xf>
    <xf numFmtId="0" fontId="75" fillId="0" borderId="6" xfId="1" applyFont="1" applyBorder="1"/>
    <xf numFmtId="0" fontId="19" fillId="0" borderId="95" xfId="0" applyFont="1" applyBorder="1" applyAlignment="1">
      <alignment textRotation="90"/>
    </xf>
    <xf numFmtId="0" fontId="19" fillId="0" borderId="182" xfId="0" applyFont="1" applyBorder="1" applyAlignment="1">
      <alignment textRotation="90"/>
    </xf>
    <xf numFmtId="0" fontId="5" fillId="0" borderId="7" xfId="0" applyFont="1" applyBorder="1" applyAlignment="1">
      <alignment horizontal="center" vertical="center"/>
    </xf>
    <xf numFmtId="0" fontId="5" fillId="0" borderId="204" xfId="0" applyFont="1" applyBorder="1" applyAlignment="1">
      <alignment horizontal="center" vertical="center"/>
    </xf>
    <xf numFmtId="0" fontId="26" fillId="0" borderId="180" xfId="0" applyFont="1" applyBorder="1" applyAlignment="1">
      <alignment vertical="center"/>
    </xf>
    <xf numFmtId="0" fontId="26" fillId="0" borderId="176" xfId="0" applyFont="1" applyBorder="1" applyAlignment="1">
      <alignment vertical="center"/>
    </xf>
    <xf numFmtId="0" fontId="5" fillId="0" borderId="155" xfId="0" applyFont="1" applyBorder="1" applyAlignment="1">
      <alignment horizontal="center" vertical="center"/>
    </xf>
    <xf numFmtId="0" fontId="0" fillId="0" borderId="155" xfId="0" applyBorder="1" applyAlignment="1">
      <alignment horizontal="left" vertical="center"/>
    </xf>
    <xf numFmtId="0" fontId="35" fillId="0" borderId="0" xfId="0" applyFont="1"/>
    <xf numFmtId="0" fontId="0" fillId="0" borderId="205" xfId="0" applyBorder="1"/>
    <xf numFmtId="0" fontId="0" fillId="0" borderId="206" xfId="0" applyBorder="1"/>
    <xf numFmtId="0" fontId="0" fillId="0" borderId="207" xfId="0" applyBorder="1"/>
    <xf numFmtId="0" fontId="0" fillId="0" borderId="208" xfId="0" applyBorder="1"/>
    <xf numFmtId="0" fontId="0" fillId="0" borderId="210" xfId="0" applyBorder="1"/>
    <xf numFmtId="0" fontId="0" fillId="0" borderId="213" xfId="0" applyBorder="1"/>
    <xf numFmtId="0" fontId="38" fillId="0" borderId="210" xfId="1" applyFont="1" applyBorder="1"/>
    <xf numFmtId="0" fontId="15" fillId="0" borderId="0" xfId="0" applyFont="1" applyAlignment="1">
      <alignment horizontal="center" textRotation="90"/>
    </xf>
    <xf numFmtId="0" fontId="38" fillId="0" borderId="96" xfId="1" applyFont="1" applyBorder="1"/>
    <xf numFmtId="0" fontId="38" fillId="0" borderId="91" xfId="1" applyFont="1" applyBorder="1"/>
    <xf numFmtId="0" fontId="38" fillId="0" borderId="211" xfId="1" applyFont="1" applyBorder="1"/>
    <xf numFmtId="0" fontId="47" fillId="0" borderId="210" xfId="1" applyFont="1" applyBorder="1"/>
    <xf numFmtId="0" fontId="38" fillId="0" borderId="213" xfId="1" applyFont="1" applyBorder="1"/>
    <xf numFmtId="0" fontId="38" fillId="0" borderId="214" xfId="1" applyFont="1" applyBorder="1"/>
    <xf numFmtId="0" fontId="5" fillId="0" borderId="83" xfId="0" applyFont="1" applyBorder="1" applyAlignment="1">
      <alignment horizontal="center" vertical="center"/>
    </xf>
    <xf numFmtId="0" fontId="0" fillId="0" borderId="83" xfId="0" applyBorder="1" applyAlignment="1">
      <alignment horizontal="center" vertical="center"/>
    </xf>
    <xf numFmtId="0" fontId="0" fillId="0" borderId="212" xfId="0" applyBorder="1"/>
    <xf numFmtId="0" fontId="81" fillId="0" borderId="194" xfId="0" applyFont="1" applyBorder="1" applyAlignment="1">
      <alignment vertical="center"/>
    </xf>
    <xf numFmtId="0" fontId="0" fillId="0" borderId="155" xfId="0" applyBorder="1" applyAlignment="1">
      <alignment horizontal="center" vertical="center"/>
    </xf>
    <xf numFmtId="0" fontId="5" fillId="0" borderId="208" xfId="0" applyFont="1" applyBorder="1" applyAlignment="1">
      <alignment horizontal="center" vertical="center"/>
    </xf>
    <xf numFmtId="0" fontId="5" fillId="0" borderId="207" xfId="0" applyFont="1" applyBorder="1" applyAlignment="1">
      <alignment horizontal="center" vertical="center"/>
    </xf>
    <xf numFmtId="0" fontId="38" fillId="0" borderId="155" xfId="1" applyFont="1" applyBorder="1"/>
    <xf numFmtId="0" fontId="0" fillId="0" borderId="221" xfId="0" applyBorder="1"/>
    <xf numFmtId="0" fontId="0" fillId="0" borderId="21" xfId="0" applyBorder="1" applyAlignment="1">
      <alignment horizontal="right"/>
    </xf>
    <xf numFmtId="0" fontId="0" fillId="0" borderId="126" xfId="0" applyBorder="1" applyAlignment="1">
      <alignment horizontal="right"/>
    </xf>
    <xf numFmtId="0" fontId="0" fillId="0" borderId="14" xfId="0" applyBorder="1"/>
    <xf numFmtId="0" fontId="0" fillId="0" borderId="126" xfId="0" applyBorder="1"/>
    <xf numFmtId="0" fontId="0" fillId="0" borderId="91" xfId="0" applyBorder="1" applyAlignment="1">
      <alignment horizontal="center" vertical="center"/>
    </xf>
    <xf numFmtId="0" fontId="5" fillId="0" borderId="211" xfId="0" applyFont="1" applyBorder="1" applyAlignment="1">
      <alignment horizontal="center" vertical="center"/>
    </xf>
    <xf numFmtId="0" fontId="7" fillId="0" borderId="97" xfId="0" applyFont="1" applyBorder="1" applyAlignment="1">
      <alignment shrinkToFit="1"/>
    </xf>
    <xf numFmtId="0" fontId="7" fillId="0" borderId="209" xfId="0" applyFont="1" applyBorder="1" applyAlignment="1">
      <alignment shrinkToFit="1"/>
    </xf>
    <xf numFmtId="0" fontId="7" fillId="0" borderId="217" xfId="0" applyFont="1" applyBorder="1" applyAlignment="1">
      <alignment shrinkToFit="1"/>
    </xf>
    <xf numFmtId="0" fontId="5" fillId="0" borderId="214" xfId="0" applyFont="1" applyBorder="1" applyAlignment="1">
      <alignment horizontal="center" vertical="center"/>
    </xf>
    <xf numFmtId="0" fontId="5" fillId="0" borderId="206" xfId="0" applyFont="1" applyBorder="1" applyAlignment="1">
      <alignment horizontal="center" vertical="center"/>
    </xf>
    <xf numFmtId="0" fontId="0" fillId="0" borderId="196" xfId="0" applyBorder="1"/>
    <xf numFmtId="0" fontId="0" fillId="0" borderId="11" xfId="0" applyBorder="1"/>
    <xf numFmtId="0" fontId="0" fillId="0" borderId="229" xfId="0" applyBorder="1" applyAlignment="1">
      <alignment horizontal="center"/>
    </xf>
    <xf numFmtId="0" fontId="0" fillId="0" borderId="229" xfId="0" applyBorder="1"/>
    <xf numFmtId="0" fontId="0" fillId="0" borderId="230" xfId="0" applyBorder="1"/>
    <xf numFmtId="0" fontId="0" fillId="0" borderId="231" xfId="0" applyBorder="1"/>
    <xf numFmtId="0" fontId="0" fillId="0" borderId="12" xfId="0" applyBorder="1" applyAlignment="1">
      <alignment horizontal="center" vertical="center"/>
    </xf>
    <xf numFmtId="0" fontId="0" fillId="0" borderId="13" xfId="0" applyBorder="1" applyAlignment="1">
      <alignment vertical="center" textRotation="90"/>
    </xf>
    <xf numFmtId="0" fontId="75" fillId="14" borderId="6" xfId="1" applyFont="1" applyFill="1" applyBorder="1"/>
    <xf numFmtId="0" fontId="75" fillId="14" borderId="0" xfId="1" applyFont="1" applyFill="1"/>
    <xf numFmtId="0" fontId="75" fillId="14" borderId="7" xfId="1" applyFont="1" applyFill="1" applyBorder="1"/>
    <xf numFmtId="0" fontId="15" fillId="0" borderId="211" xfId="0" applyFont="1" applyBorder="1" applyAlignment="1">
      <alignment vertical="center"/>
    </xf>
    <xf numFmtId="0" fontId="0" fillId="0" borderId="209" xfId="0" applyBorder="1" applyAlignment="1">
      <alignment vertical="center"/>
    </xf>
    <xf numFmtId="0" fontId="0" fillId="0" borderId="210" xfId="0" applyBorder="1" applyAlignment="1">
      <alignment horizontal="right"/>
    </xf>
    <xf numFmtId="0" fontId="0" fillId="0" borderId="211" xfId="0" applyBorder="1"/>
    <xf numFmtId="0" fontId="34" fillId="0" borderId="217" xfId="0" applyFont="1" applyBorder="1" applyAlignment="1">
      <alignment horizontal="center" vertical="center"/>
    </xf>
    <xf numFmtId="0" fontId="26" fillId="0" borderId="213" xfId="0" applyFont="1" applyBorder="1" applyAlignment="1">
      <alignment horizontal="left" vertical="center"/>
    </xf>
    <xf numFmtId="0" fontId="26" fillId="0" borderId="213" xfId="0" applyFont="1" applyBorder="1" applyAlignment="1">
      <alignment horizontal="center" vertical="center"/>
    </xf>
    <xf numFmtId="0" fontId="74" fillId="0" borderId="214" xfId="0" applyFont="1" applyBorder="1" applyAlignment="1">
      <alignment horizontal="center" vertical="center"/>
    </xf>
    <xf numFmtId="0" fontId="12" fillId="0" borderId="209" xfId="0" applyFont="1" applyBorder="1" applyAlignment="1">
      <alignment horizontal="center" vertical="center"/>
    </xf>
    <xf numFmtId="0" fontId="15" fillId="0" borderId="151" xfId="0" applyFont="1" applyBorder="1" applyAlignment="1">
      <alignment horizontal="center" vertical="center"/>
    </xf>
    <xf numFmtId="0" fontId="15" fillId="0" borderId="129" xfId="0" applyFont="1" applyBorder="1" applyAlignment="1">
      <alignment vertical="center"/>
    </xf>
    <xf numFmtId="0" fontId="0" fillId="15" borderId="0" xfId="0" applyFill="1"/>
    <xf numFmtId="0" fontId="5" fillId="14" borderId="6" xfId="0" applyFont="1" applyFill="1" applyBorder="1" applyAlignment="1">
      <alignment horizontal="center" vertical="center"/>
    </xf>
    <xf numFmtId="0" fontId="0" fillId="14" borderId="0" xfId="0" applyFill="1"/>
    <xf numFmtId="0" fontId="0" fillId="14" borderId="0" xfId="0" applyFill="1" applyAlignment="1">
      <alignment vertical="center"/>
    </xf>
    <xf numFmtId="0" fontId="0" fillId="14" borderId="7" xfId="0" applyFill="1" applyBorder="1"/>
    <xf numFmtId="0" fontId="19" fillId="0" borderId="7" xfId="0" applyFont="1" applyBorder="1" applyAlignment="1">
      <alignment horizontal="center" vertical="center" textRotation="90"/>
    </xf>
    <xf numFmtId="0" fontId="19" fillId="0" borderId="7" xfId="0" applyFont="1" applyBorder="1" applyAlignment="1">
      <alignment horizontal="center" textRotation="90"/>
    </xf>
    <xf numFmtId="0" fontId="19" fillId="0" borderId="7" xfId="0" applyFont="1" applyBorder="1" applyAlignment="1">
      <alignment textRotation="90"/>
    </xf>
    <xf numFmtId="0" fontId="0" fillId="0" borderId="225" xfId="0" applyBorder="1" applyAlignment="1">
      <alignment horizontal="right"/>
    </xf>
    <xf numFmtId="0" fontId="23" fillId="0" borderId="233" xfId="0" applyFont="1" applyBorder="1" applyAlignment="1">
      <alignment horizontal="center" vertical="center"/>
    </xf>
    <xf numFmtId="0" fontId="25" fillId="0" borderId="210" xfId="0" applyFont="1" applyBorder="1" applyAlignment="1">
      <alignment vertical="center"/>
    </xf>
    <xf numFmtId="0" fontId="25" fillId="0" borderId="195" xfId="0" applyFont="1" applyBorder="1" applyAlignment="1">
      <alignment horizontal="right" vertical="center"/>
    </xf>
    <xf numFmtId="0" fontId="25" fillId="0" borderId="195" xfId="0" applyFont="1" applyBorder="1" applyAlignment="1">
      <alignment vertical="center"/>
    </xf>
    <xf numFmtId="0" fontId="26" fillId="0" borderId="220" xfId="0" applyFont="1" applyBorder="1" applyAlignment="1">
      <alignment vertical="center"/>
    </xf>
    <xf numFmtId="0" fontId="25" fillId="0" borderId="217" xfId="0" applyFont="1" applyBorder="1" applyAlignment="1">
      <alignment vertical="center"/>
    </xf>
    <xf numFmtId="0" fontId="25" fillId="0" borderId="213" xfId="0" applyFont="1" applyBorder="1" applyAlignment="1">
      <alignment horizontal="right" vertical="center"/>
    </xf>
    <xf numFmtId="0" fontId="25" fillId="0" borderId="213" xfId="0" applyFont="1" applyBorder="1" applyAlignment="1">
      <alignment vertical="center"/>
    </xf>
    <xf numFmtId="0" fontId="25" fillId="0" borderId="214" xfId="0" applyFont="1" applyBorder="1" applyAlignment="1">
      <alignment vertical="center"/>
    </xf>
    <xf numFmtId="0" fontId="26" fillId="0" borderId="215" xfId="0" applyFont="1" applyBorder="1" applyAlignment="1">
      <alignment horizontal="center" vertical="center"/>
    </xf>
    <xf numFmtId="0" fontId="26" fillId="0" borderId="216" xfId="0" applyFont="1" applyBorder="1" applyAlignment="1">
      <alignment horizontal="center" vertical="center"/>
    </xf>
    <xf numFmtId="0" fontId="27" fillId="0" borderId="216" xfId="0" applyFont="1" applyBorder="1" applyAlignment="1">
      <alignment horizontal="center" vertical="center"/>
    </xf>
    <xf numFmtId="0" fontId="26" fillId="0" borderId="236" xfId="0" applyFont="1" applyBorder="1" applyAlignment="1">
      <alignment horizontal="center" vertical="center"/>
    </xf>
    <xf numFmtId="0" fontId="27" fillId="0" borderId="233" xfId="0" applyFont="1" applyBorder="1" applyAlignment="1">
      <alignment horizontal="center" vertical="center"/>
    </xf>
    <xf numFmtId="0" fontId="25" fillId="0" borderId="203" xfId="0" applyFont="1" applyBorder="1" applyAlignment="1">
      <alignment vertical="center"/>
    </xf>
    <xf numFmtId="0" fontId="25" fillId="0" borderId="204" xfId="0" applyFont="1" applyBorder="1" applyAlignment="1">
      <alignment vertical="center"/>
    </xf>
    <xf numFmtId="0" fontId="26" fillId="0" borderId="224" xfId="0" applyFont="1" applyBorder="1" applyAlignment="1">
      <alignment vertical="center"/>
    </xf>
    <xf numFmtId="0" fontId="25" fillId="0" borderId="209" xfId="0" applyFont="1" applyBorder="1" applyAlignment="1">
      <alignment vertical="center"/>
    </xf>
    <xf numFmtId="0" fontId="25" fillId="0" borderId="234" xfId="0" applyFont="1" applyBorder="1" applyAlignment="1">
      <alignment vertical="center"/>
    </xf>
    <xf numFmtId="0" fontId="27" fillId="0" borderId="223" xfId="0" applyFont="1" applyBorder="1" applyAlignment="1">
      <alignment horizontal="center" vertical="center"/>
    </xf>
    <xf numFmtId="14" fontId="20" fillId="0" borderId="0" xfId="0" applyNumberFormat="1" applyFont="1" applyAlignment="1">
      <alignment vertical="top"/>
    </xf>
    <xf numFmtId="0" fontId="0" fillId="17" borderId="0" xfId="0" applyFill="1"/>
    <xf numFmtId="0" fontId="0" fillId="17" borderId="220" xfId="0" applyFill="1" applyBorder="1"/>
    <xf numFmtId="0" fontId="0" fillId="17" borderId="151" xfId="0" applyFill="1" applyBorder="1"/>
    <xf numFmtId="0" fontId="0" fillId="18" borderId="101" xfId="0" applyFill="1" applyBorder="1"/>
    <xf numFmtId="0" fontId="0" fillId="18" borderId="85" xfId="0" applyFill="1" applyBorder="1"/>
    <xf numFmtId="0" fontId="0" fillId="18" borderId="200" xfId="0" applyFill="1" applyBorder="1"/>
    <xf numFmtId="0" fontId="0" fillId="18" borderId="9" xfId="0" applyFill="1" applyBorder="1"/>
    <xf numFmtId="0" fontId="0" fillId="18" borderId="2" xfId="0" applyFill="1" applyBorder="1"/>
    <xf numFmtId="0" fontId="0" fillId="18" borderId="102" xfId="0" applyFill="1" applyBorder="1"/>
    <xf numFmtId="0" fontId="0" fillId="18" borderId="6" xfId="0" applyFill="1" applyBorder="1"/>
    <xf numFmtId="0" fontId="0" fillId="18" borderId="7" xfId="0" applyFill="1" applyBorder="1"/>
    <xf numFmtId="0" fontId="0" fillId="18" borderId="8" xfId="0" applyFill="1" applyBorder="1"/>
    <xf numFmtId="0" fontId="0" fillId="15" borderId="101" xfId="0" applyFill="1" applyBorder="1"/>
    <xf numFmtId="0" fontId="0" fillId="15" borderId="85" xfId="0" applyFill="1" applyBorder="1"/>
    <xf numFmtId="0" fontId="15" fillId="0" borderId="224" xfId="0" applyFont="1" applyBorder="1" applyAlignment="1">
      <alignment vertical="center"/>
    </xf>
    <xf numFmtId="0" fontId="0" fillId="0" borderId="154" xfId="0" applyBorder="1"/>
    <xf numFmtId="0" fontId="5" fillId="0" borderId="210" xfId="0" applyFont="1" applyBorder="1" applyAlignment="1">
      <alignment horizontal="center" vertical="center"/>
    </xf>
    <xf numFmtId="0" fontId="0" fillId="0" borderId="0" xfId="0" applyAlignment="1">
      <alignment horizontal="left" vertical="center"/>
    </xf>
    <xf numFmtId="0" fontId="5" fillId="0" borderId="6" xfId="0" applyFont="1" applyBorder="1" applyAlignment="1">
      <alignment horizontal="center" vertical="center" textRotation="90"/>
    </xf>
    <xf numFmtId="0" fontId="0" fillId="0" borderId="206" xfId="0" applyBorder="1" applyAlignment="1">
      <alignment vertical="center"/>
    </xf>
    <xf numFmtId="0" fontId="85" fillId="0" borderId="185" xfId="0" applyFont="1" applyBorder="1"/>
    <xf numFmtId="0" fontId="0" fillId="0" borderId="7" xfId="0" applyBorder="1" applyAlignment="1">
      <alignment vertical="center" textRotation="90"/>
    </xf>
    <xf numFmtId="14" fontId="86" fillId="0" borderId="0" xfId="0" applyNumberFormat="1" applyFont="1"/>
    <xf numFmtId="14" fontId="86" fillId="0" borderId="12" xfId="0" applyNumberFormat="1" applyFont="1" applyBorder="1" applyAlignment="1">
      <alignment horizontal="right" vertical="top"/>
    </xf>
    <xf numFmtId="0" fontId="16" fillId="0" borderId="220" xfId="0" applyFont="1" applyBorder="1" applyAlignment="1">
      <alignment horizontal="center" shrinkToFit="1"/>
    </xf>
    <xf numFmtId="0" fontId="16" fillId="0" borderId="220" xfId="0" applyFont="1" applyBorder="1" applyAlignment="1">
      <alignment shrinkToFit="1"/>
    </xf>
    <xf numFmtId="0" fontId="11" fillId="0" borderId="0" xfId="0" applyFont="1" applyAlignment="1">
      <alignment horizontal="left"/>
    </xf>
    <xf numFmtId="0" fontId="87" fillId="0" borderId="220" xfId="0" applyFont="1" applyBorder="1" applyAlignment="1">
      <alignment horizontal="center" shrinkToFit="1"/>
    </xf>
    <xf numFmtId="178" fontId="0" fillId="2" borderId="106" xfId="0" applyNumberFormat="1" applyFill="1" applyBorder="1"/>
    <xf numFmtId="178" fontId="0" fillId="2" borderId="107" xfId="0" applyNumberFormat="1" applyFill="1" applyBorder="1"/>
    <xf numFmtId="178" fontId="0" fillId="2" borderId="108" xfId="0" applyNumberFormat="1" applyFill="1" applyBorder="1"/>
    <xf numFmtId="178" fontId="0" fillId="2" borderId="221" xfId="0" applyNumberFormat="1" applyFill="1" applyBorder="1"/>
    <xf numFmtId="178" fontId="0" fillId="2" borderId="151" xfId="0" applyNumberFormat="1" applyFill="1" applyBorder="1"/>
    <xf numFmtId="178" fontId="0" fillId="2" borderId="220" xfId="0" applyNumberFormat="1" applyFill="1" applyBorder="1"/>
    <xf numFmtId="178" fontId="0" fillId="2" borderId="239" xfId="0" applyNumberFormat="1" applyFill="1" applyBorder="1"/>
    <xf numFmtId="178" fontId="0" fillId="2" borderId="240" xfId="0" applyNumberFormat="1" applyFill="1" applyBorder="1"/>
    <xf numFmtId="178" fontId="0" fillId="2" borderId="241" xfId="0" applyNumberFormat="1" applyFill="1" applyBorder="1"/>
    <xf numFmtId="178" fontId="0" fillId="0" borderId="106" xfId="0" applyNumberFormat="1" applyBorder="1"/>
    <xf numFmtId="178" fontId="0" fillId="0" borderId="107" xfId="0" applyNumberFormat="1" applyBorder="1"/>
    <xf numFmtId="178" fontId="0" fillId="0" borderId="108" xfId="0" applyNumberFormat="1" applyBorder="1"/>
    <xf numFmtId="178" fontId="0" fillId="0" borderId="221" xfId="0" applyNumberFormat="1" applyBorder="1"/>
    <xf numFmtId="178" fontId="0" fillId="0" borderId="151" xfId="0" applyNumberFormat="1" applyBorder="1"/>
    <xf numFmtId="178" fontId="0" fillId="0" borderId="220" xfId="0" applyNumberFormat="1" applyBorder="1"/>
    <xf numFmtId="178" fontId="0" fillId="0" borderId="239" xfId="0" applyNumberFormat="1" applyBorder="1"/>
    <xf numFmtId="178" fontId="0" fillId="0" borderId="240" xfId="0" applyNumberFormat="1" applyBorder="1"/>
    <xf numFmtId="178" fontId="0" fillId="0" borderId="241" xfId="0" applyNumberFormat="1" applyBorder="1"/>
    <xf numFmtId="179" fontId="89" fillId="0" borderId="241" xfId="0" applyNumberFormat="1" applyFont="1" applyBorder="1" applyAlignment="1">
      <alignment horizontal="right"/>
    </xf>
    <xf numFmtId="0" fontId="75" fillId="16" borderId="0" xfId="1" applyFont="1" applyFill="1"/>
    <xf numFmtId="0" fontId="75" fillId="16" borderId="7" xfId="1" applyFont="1" applyFill="1" applyBorder="1"/>
    <xf numFmtId="0" fontId="0" fillId="16" borderId="0" xfId="0" applyFill="1" applyAlignment="1">
      <alignment vertical="center"/>
    </xf>
    <xf numFmtId="0" fontId="0" fillId="16" borderId="0" xfId="0" applyFill="1"/>
    <xf numFmtId="0" fontId="75" fillId="16" borderId="6" xfId="1" applyFont="1" applyFill="1" applyBorder="1"/>
    <xf numFmtId="0" fontId="0" fillId="16" borderId="6" xfId="0" applyFill="1" applyBorder="1" applyAlignment="1">
      <alignment vertical="center"/>
    </xf>
    <xf numFmtId="0" fontId="7" fillId="15" borderId="0" xfId="0" applyFont="1" applyFill="1" applyAlignment="1">
      <alignment horizontal="left" vertical="center"/>
    </xf>
    <xf numFmtId="0" fontId="0" fillId="15" borderId="137" xfId="0" applyFill="1" applyBorder="1"/>
    <xf numFmtId="0" fontId="0" fillId="15" borderId="150" xfId="0" applyFill="1" applyBorder="1"/>
    <xf numFmtId="0" fontId="7" fillId="15" borderId="203" xfId="0" applyFont="1" applyFill="1" applyBorder="1" applyAlignment="1">
      <alignment horizontal="left" vertical="center"/>
    </xf>
    <xf numFmtId="0" fontId="0" fillId="15" borderId="195" xfId="0" applyFill="1" applyBorder="1"/>
    <xf numFmtId="0" fontId="7" fillId="15" borderId="6" xfId="0" applyFont="1" applyFill="1" applyBorder="1" applyAlignment="1">
      <alignment horizontal="left" vertical="center"/>
    </xf>
    <xf numFmtId="0" fontId="0" fillId="0" borderId="238" xfId="0" applyBorder="1"/>
    <xf numFmtId="0" fontId="0" fillId="0" borderId="104" xfId="0" applyBorder="1"/>
    <xf numFmtId="0" fontId="0" fillId="18" borderId="0" xfId="0" applyFill="1"/>
    <xf numFmtId="0" fontId="0" fillId="16" borderId="99" xfId="0" applyFill="1" applyBorder="1"/>
    <xf numFmtId="0" fontId="0" fillId="16" borderId="100" xfId="0" applyFill="1" applyBorder="1"/>
    <xf numFmtId="0" fontId="0" fillId="16" borderId="155" xfId="0" applyFill="1" applyBorder="1"/>
    <xf numFmtId="0" fontId="80" fillId="16" borderId="3" xfId="0" applyFont="1" applyFill="1" applyBorder="1"/>
    <xf numFmtId="0" fontId="0" fillId="16" borderId="197" xfId="0" applyFill="1" applyBorder="1"/>
    <xf numFmtId="0" fontId="0" fillId="16" borderId="101" xfId="0" applyFill="1" applyBorder="1"/>
    <xf numFmtId="0" fontId="80" fillId="16" borderId="7" xfId="0" applyFont="1" applyFill="1" applyBorder="1"/>
    <xf numFmtId="0" fontId="80" fillId="16" borderId="85" xfId="0" applyFont="1" applyFill="1" applyBorder="1"/>
    <xf numFmtId="0" fontId="7" fillId="19" borderId="7" xfId="0" applyFont="1" applyFill="1" applyBorder="1"/>
    <xf numFmtId="0" fontId="0" fillId="19" borderId="7" xfId="0" applyFill="1" applyBorder="1"/>
    <xf numFmtId="0" fontId="0" fillId="19" borderId="9" xfId="0" applyFill="1" applyBorder="1"/>
    <xf numFmtId="0" fontId="7" fillId="19" borderId="0" xfId="0" applyFont="1" applyFill="1"/>
    <xf numFmtId="0" fontId="0" fillId="0" borderId="85" xfId="0" applyBorder="1" applyAlignment="1">
      <alignment vertical="center" textRotation="90"/>
    </xf>
    <xf numFmtId="0" fontId="0" fillId="18" borderId="133" xfId="0" applyFill="1" applyBorder="1"/>
    <xf numFmtId="0" fontId="7" fillId="0" borderId="7" xfId="0" applyFont="1" applyBorder="1"/>
    <xf numFmtId="0" fontId="0" fillId="0" borderId="195" xfId="0" applyBorder="1"/>
    <xf numFmtId="0" fontId="0" fillId="0" borderId="129" xfId="0" applyBorder="1" applyAlignment="1">
      <alignment horizontal="center"/>
    </xf>
    <xf numFmtId="0" fontId="0" fillId="0" borderId="210" xfId="0" applyBorder="1" applyAlignment="1">
      <alignment horizontal="center"/>
    </xf>
    <xf numFmtId="0" fontId="0" fillId="16" borderId="207" xfId="0" applyFill="1" applyBorder="1"/>
    <xf numFmtId="0" fontId="0" fillId="18" borderId="205" xfId="0" applyFill="1" applyBorder="1"/>
    <xf numFmtId="0" fontId="7" fillId="0" borderId="207" xfId="0" applyFont="1" applyBorder="1"/>
    <xf numFmtId="0" fontId="0" fillId="18" borderId="242" xfId="0" applyFill="1" applyBorder="1"/>
    <xf numFmtId="0" fontId="0" fillId="0" borderId="242" xfId="0" applyBorder="1"/>
    <xf numFmtId="0" fontId="0" fillId="16" borderId="242" xfId="0" applyFill="1" applyBorder="1"/>
    <xf numFmtId="0" fontId="0" fillId="18" borderId="212" xfId="0" applyFill="1" applyBorder="1"/>
    <xf numFmtId="0" fontId="7" fillId="18" borderId="242" xfId="0" applyFont="1" applyFill="1" applyBorder="1"/>
    <xf numFmtId="0" fontId="5" fillId="0" borderId="225" xfId="0" applyFont="1" applyBorder="1" applyAlignment="1">
      <alignment horizontal="center" vertical="center"/>
    </xf>
    <xf numFmtId="0" fontId="0" fillId="2" borderId="242" xfId="0" applyFill="1" applyBorder="1"/>
    <xf numFmtId="0" fontId="7" fillId="0" borderId="242" xfId="0" applyFont="1" applyBorder="1"/>
    <xf numFmtId="0" fontId="0" fillId="0" borderId="242" xfId="0" applyBorder="1" applyAlignment="1">
      <alignment shrinkToFit="1"/>
    </xf>
    <xf numFmtId="0" fontId="0" fillId="16" borderId="207" xfId="0" applyFill="1" applyBorder="1" applyAlignment="1">
      <alignment shrinkToFit="1"/>
    </xf>
    <xf numFmtId="0" fontId="0" fillId="16" borderId="7" xfId="0" applyFill="1" applyBorder="1"/>
    <xf numFmtId="0" fontId="0" fillId="16" borderId="3" xfId="0" applyFill="1" applyBorder="1"/>
    <xf numFmtId="0" fontId="0" fillId="16" borderId="203" xfId="0" applyFill="1" applyBorder="1"/>
    <xf numFmtId="0" fontId="0" fillId="16" borderId="6" xfId="0" applyFill="1" applyBorder="1"/>
    <xf numFmtId="0" fontId="0" fillId="16" borderId="133" xfId="0" applyFill="1" applyBorder="1"/>
    <xf numFmtId="0" fontId="0" fillId="16" borderId="102" xfId="0" applyFill="1" applyBorder="1"/>
    <xf numFmtId="0" fontId="7" fillId="16" borderId="3" xfId="0" applyFont="1" applyFill="1" applyBorder="1"/>
    <xf numFmtId="0" fontId="85" fillId="0" borderId="210" xfId="0" applyFont="1" applyBorder="1" applyAlignment="1">
      <alignment horizontal="center"/>
    </xf>
    <xf numFmtId="14" fontId="86" fillId="0" borderId="210" xfId="0" applyNumberFormat="1" applyFont="1" applyBorder="1" applyAlignment="1">
      <alignment vertical="top"/>
    </xf>
    <xf numFmtId="14" fontId="86" fillId="0" borderId="207" xfId="0" applyNumberFormat="1" applyFont="1" applyBorder="1" applyAlignment="1">
      <alignment vertical="top"/>
    </xf>
    <xf numFmtId="0" fontId="0" fillId="2" borderId="155" xfId="0" applyFill="1" applyBorder="1"/>
    <xf numFmtId="0" fontId="0" fillId="2" borderId="207" xfId="0" applyFill="1" applyBorder="1"/>
    <xf numFmtId="0" fontId="7" fillId="0" borderId="205" xfId="0" applyFont="1" applyBorder="1"/>
    <xf numFmtId="0" fontId="14" fillId="0" borderId="0" xfId="0" applyFont="1"/>
    <xf numFmtId="0" fontId="81" fillId="0" borderId="0" xfId="0" applyFont="1" applyAlignment="1">
      <alignment vertical="center"/>
    </xf>
    <xf numFmtId="0" fontId="81" fillId="0" borderId="155" xfId="0" applyFont="1" applyBorder="1" applyAlignment="1">
      <alignment vertical="center"/>
    </xf>
    <xf numFmtId="0" fontId="81" fillId="0" borderId="207" xfId="0" applyFont="1" applyBorder="1" applyAlignment="1">
      <alignment vertical="center"/>
    </xf>
    <xf numFmtId="0" fontId="81" fillId="0" borderId="242" xfId="0" applyFont="1" applyBorder="1" applyAlignment="1">
      <alignment vertical="center"/>
    </xf>
    <xf numFmtId="0" fontId="38" fillId="0" borderId="212" xfId="1" applyFont="1" applyBorder="1"/>
    <xf numFmtId="0" fontId="81" fillId="0" borderId="212" xfId="0" applyFont="1" applyBorder="1" applyAlignment="1">
      <alignment vertical="center"/>
    </xf>
    <xf numFmtId="0" fontId="81" fillId="0" borderId="205" xfId="0" applyFont="1" applyBorder="1" applyAlignment="1">
      <alignment vertical="center"/>
    </xf>
    <xf numFmtId="0" fontId="47" fillId="0" borderId="155" xfId="1" applyFont="1" applyBorder="1"/>
    <xf numFmtId="0" fontId="25" fillId="0" borderId="97" xfId="0" applyFont="1" applyBorder="1" applyAlignment="1">
      <alignment vertical="center"/>
    </xf>
    <xf numFmtId="0" fontId="92" fillId="0" borderId="0" xfId="1" applyFont="1" applyAlignment="1">
      <alignment horizontal="center"/>
    </xf>
    <xf numFmtId="0" fontId="94" fillId="0" borderId="244" xfId="1" applyFont="1" applyBorder="1"/>
    <xf numFmtId="0" fontId="95" fillId="0" borderId="0" xfId="1" applyFont="1"/>
    <xf numFmtId="0" fontId="33" fillId="0" borderId="246" xfId="1" applyBorder="1"/>
    <xf numFmtId="0" fontId="95" fillId="0" borderId="0" xfId="1" applyFont="1" applyAlignment="1">
      <alignment horizontal="center"/>
    </xf>
    <xf numFmtId="0" fontId="95" fillId="0" borderId="243" xfId="1" applyFont="1" applyBorder="1" applyAlignment="1">
      <alignment horizontal="center"/>
    </xf>
    <xf numFmtId="0" fontId="98" fillId="0" borderId="114" xfId="1" applyFont="1" applyBorder="1" applyAlignment="1">
      <alignment horizontal="right"/>
    </xf>
    <xf numFmtId="0" fontId="95" fillId="0" borderId="246" xfId="1" applyFont="1" applyBorder="1" applyAlignment="1">
      <alignment horizontal="center"/>
    </xf>
    <xf numFmtId="0" fontId="98" fillId="0" borderId="243" xfId="1" applyFont="1" applyBorder="1" applyAlignment="1">
      <alignment horizontal="right"/>
    </xf>
    <xf numFmtId="0" fontId="98" fillId="0" borderId="243" xfId="1" applyFont="1" applyBorder="1"/>
    <xf numFmtId="0" fontId="98" fillId="0" borderId="243" xfId="1" applyFont="1" applyBorder="1" applyAlignment="1">
      <alignment horizontal="center"/>
    </xf>
    <xf numFmtId="0" fontId="98" fillId="0" borderId="0" xfId="1" applyFont="1"/>
    <xf numFmtId="0" fontId="98" fillId="0" borderId="0" xfId="1" applyFont="1" applyAlignment="1">
      <alignment horizontal="center"/>
    </xf>
    <xf numFmtId="0" fontId="33" fillId="0" borderId="0" xfId="1" applyAlignment="1">
      <alignment horizontal="center"/>
    </xf>
    <xf numFmtId="0" fontId="33" fillId="0" borderId="245" xfId="1" applyBorder="1" applyAlignment="1">
      <alignment horizontal="center" vertical="center"/>
    </xf>
    <xf numFmtId="0" fontId="20" fillId="0" borderId="10" xfId="0" applyFont="1" applyBorder="1" applyAlignment="1">
      <alignment horizontal="center"/>
    </xf>
    <xf numFmtId="0" fontId="88" fillId="0" borderId="220" xfId="0" applyFont="1" applyBorder="1" applyAlignment="1">
      <alignment horizontal="left" shrinkToFit="1"/>
    </xf>
    <xf numFmtId="0" fontId="33" fillId="0" borderId="243" xfId="1" applyBorder="1" applyAlignment="1">
      <alignment horizontal="center" vertical="center"/>
    </xf>
    <xf numFmtId="0" fontId="33" fillId="20" borderId="243" xfId="1" applyFill="1" applyBorder="1" applyAlignment="1">
      <alignment horizontal="center" vertical="center"/>
    </xf>
    <xf numFmtId="0" fontId="33" fillId="0" borderId="0" xfId="1" applyAlignment="1">
      <alignment vertical="center"/>
    </xf>
    <xf numFmtId="0" fontId="20" fillId="16" borderId="0" xfId="0" applyFont="1" applyFill="1" applyAlignment="1">
      <alignment horizontal="center" vertical="center"/>
    </xf>
    <xf numFmtId="0" fontId="5" fillId="16" borderId="211" xfId="0" applyFont="1" applyFill="1" applyBorder="1" applyAlignment="1">
      <alignment horizontal="center" vertical="center"/>
    </xf>
    <xf numFmtId="0" fontId="20" fillId="14" borderId="0" xfId="0" applyFont="1" applyFill="1" applyAlignment="1">
      <alignment horizontal="center" vertical="center"/>
    </xf>
    <xf numFmtId="0" fontId="5" fillId="14" borderId="211" xfId="0" applyFont="1" applyFill="1" applyBorder="1" applyAlignment="1">
      <alignment horizontal="center" vertical="center"/>
    </xf>
    <xf numFmtId="0" fontId="75" fillId="15" borderId="10" xfId="1" applyFont="1" applyFill="1" applyBorder="1"/>
    <xf numFmtId="0" fontId="5" fillId="15" borderId="11" xfId="0" applyFont="1" applyFill="1" applyBorder="1" applyAlignment="1">
      <alignment horizontal="center" vertical="center"/>
    </xf>
    <xf numFmtId="0" fontId="0" fillId="15" borderId="11" xfId="0" applyFill="1" applyBorder="1" applyAlignment="1">
      <alignment horizontal="center" vertical="center"/>
    </xf>
    <xf numFmtId="0" fontId="75" fillId="15" borderId="11" xfId="1" applyFont="1" applyFill="1" applyBorder="1"/>
    <xf numFmtId="0" fontId="0" fillId="15" borderId="0" xfId="0" applyFill="1" applyAlignment="1">
      <alignment vertical="center"/>
    </xf>
    <xf numFmtId="0" fontId="5" fillId="0" borderId="209" xfId="0" applyFont="1" applyBorder="1" applyAlignment="1">
      <alignment shrinkToFit="1"/>
    </xf>
    <xf numFmtId="0" fontId="75" fillId="16" borderId="242" xfId="1" applyFont="1" applyFill="1" applyBorder="1"/>
    <xf numFmtId="0" fontId="0" fillId="16" borderId="104" xfId="0" applyFill="1" applyBorder="1" applyAlignment="1">
      <alignment horizontal="center" vertical="center"/>
    </xf>
    <xf numFmtId="14" fontId="19" fillId="0" borderId="242" xfId="0" applyNumberFormat="1" applyFont="1" applyBorder="1"/>
    <xf numFmtId="0" fontId="5" fillId="0" borderId="237" xfId="0" applyFont="1" applyBorder="1" applyAlignment="1">
      <alignment horizontal="center" vertical="center"/>
    </xf>
    <xf numFmtId="0" fontId="5" fillId="0" borderId="254" xfId="0" applyFont="1" applyBorder="1" applyAlignment="1">
      <alignment horizontal="center" vertical="center"/>
    </xf>
    <xf numFmtId="0" fontId="12" fillId="0" borderId="252" xfId="0" applyFont="1" applyBorder="1" applyAlignment="1">
      <alignment horizontal="center" vertical="center"/>
    </xf>
    <xf numFmtId="0" fontId="15" fillId="0" borderId="253" xfId="0" applyFont="1" applyBorder="1" applyAlignment="1">
      <alignment vertical="center"/>
    </xf>
    <xf numFmtId="0" fontId="15" fillId="0" borderId="254" xfId="0" applyFont="1" applyBorder="1" applyAlignment="1">
      <alignment vertical="center"/>
    </xf>
    <xf numFmtId="0" fontId="15" fillId="0" borderId="255" xfId="0" applyFont="1" applyBorder="1" applyAlignment="1">
      <alignment horizontal="center" vertical="center"/>
    </xf>
    <xf numFmtId="0" fontId="23" fillId="0" borderId="256" xfId="0" applyFont="1" applyBorder="1" applyAlignment="1">
      <alignment horizontal="center" vertical="center"/>
    </xf>
    <xf numFmtId="0" fontId="0" fillId="0" borderId="252" xfId="0" applyBorder="1" applyAlignment="1">
      <alignment vertical="center"/>
    </xf>
    <xf numFmtId="0" fontId="0" fillId="0" borderId="253" xfId="0" applyBorder="1" applyAlignment="1">
      <alignment horizontal="right"/>
    </xf>
    <xf numFmtId="0" fontId="0" fillId="0" borderId="253" xfId="0" applyBorder="1"/>
    <xf numFmtId="0" fontId="0" fillId="0" borderId="257" xfId="0" applyBorder="1" applyAlignment="1">
      <alignment horizontal="right"/>
    </xf>
    <xf numFmtId="0" fontId="0" fillId="0" borderId="254" xfId="0" applyBorder="1"/>
    <xf numFmtId="0" fontId="34" fillId="0" borderId="258" xfId="0" applyFont="1" applyBorder="1" applyAlignment="1">
      <alignment horizontal="center" vertical="center"/>
    </xf>
    <xf numFmtId="0" fontId="26" fillId="0" borderId="259" xfId="0" applyFont="1" applyBorder="1" applyAlignment="1">
      <alignment horizontal="left" vertical="center"/>
    </xf>
    <xf numFmtId="0" fontId="26" fillId="0" borderId="259" xfId="0" applyFont="1" applyBorder="1" applyAlignment="1">
      <alignment horizontal="center" vertical="center"/>
    </xf>
    <xf numFmtId="0" fontId="74" fillId="0" borderId="260" xfId="0" applyFont="1" applyBorder="1" applyAlignment="1">
      <alignment horizontal="center" vertical="center"/>
    </xf>
    <xf numFmtId="0" fontId="0" fillId="15" borderId="254" xfId="0" applyFill="1" applyBorder="1"/>
    <xf numFmtId="0" fontId="0" fillId="15" borderId="204" xfId="0" applyFill="1" applyBorder="1"/>
    <xf numFmtId="0" fontId="7" fillId="0" borderId="242" xfId="0" applyFont="1" applyBorder="1" applyAlignment="1">
      <alignment horizontal="right"/>
    </xf>
    <xf numFmtId="0" fontId="5" fillId="0" borderId="257" xfId="0" applyFont="1" applyBorder="1" applyAlignment="1">
      <alignment horizontal="center" vertical="center"/>
    </xf>
    <xf numFmtId="0" fontId="75" fillId="16" borderId="204" xfId="1" applyFont="1" applyFill="1" applyBorder="1"/>
    <xf numFmtId="0" fontId="5" fillId="16" borderId="254" xfId="0" applyFont="1" applyFill="1" applyBorder="1" applyAlignment="1">
      <alignment horizontal="center" vertical="center"/>
    </xf>
    <xf numFmtId="0" fontId="0" fillId="15" borderId="12" xfId="0" applyFill="1" applyBorder="1"/>
    <xf numFmtId="0" fontId="37" fillId="15" borderId="242" xfId="0" applyFont="1" applyFill="1" applyBorder="1" applyAlignment="1">
      <alignment horizontal="center"/>
    </xf>
    <xf numFmtId="0" fontId="26" fillId="0" borderId="254" xfId="0" applyFont="1" applyBorder="1" applyAlignment="1">
      <alignment vertical="center"/>
    </xf>
    <xf numFmtId="0" fontId="0" fillId="0" borderId="259" xfId="0" applyBorder="1"/>
    <xf numFmtId="0" fontId="26" fillId="0" borderId="260" xfId="0" applyFont="1" applyBorder="1" applyAlignment="1">
      <alignment vertical="center"/>
    </xf>
    <xf numFmtId="0" fontId="5" fillId="0" borderId="242" xfId="0" applyFont="1" applyBorder="1" applyAlignment="1">
      <alignment horizontal="center" vertical="center"/>
    </xf>
    <xf numFmtId="0" fontId="5" fillId="0" borderId="108" xfId="0" applyFont="1" applyBorder="1" applyAlignment="1">
      <alignment horizontal="center" vertical="center"/>
    </xf>
    <xf numFmtId="0" fontId="5" fillId="0" borderId="227" xfId="0" applyFont="1" applyBorder="1" applyAlignment="1">
      <alignment horizontal="center" vertical="center"/>
    </xf>
    <xf numFmtId="0" fontId="5" fillId="16" borderId="257" xfId="0" applyFont="1" applyFill="1" applyBorder="1" applyAlignment="1">
      <alignment horizontal="center" vertical="center"/>
    </xf>
    <xf numFmtId="0" fontId="7" fillId="0" borderId="201" xfId="0" applyFont="1" applyBorder="1" applyAlignment="1">
      <alignment shrinkToFit="1"/>
    </xf>
    <xf numFmtId="0" fontId="7" fillId="0" borderId="252" xfId="0" applyFont="1" applyBorder="1" applyAlignment="1">
      <alignment shrinkToFit="1"/>
    </xf>
    <xf numFmtId="0" fontId="0" fillId="0" borderId="6" xfId="0" applyBorder="1" applyAlignment="1">
      <alignment vertical="center"/>
    </xf>
    <xf numFmtId="0" fontId="5" fillId="0" borderId="252" xfId="0" applyFont="1" applyBorder="1" applyAlignment="1">
      <alignment shrinkToFit="1"/>
    </xf>
    <xf numFmtId="0" fontId="7" fillId="0" borderId="258" xfId="0" applyFont="1" applyBorder="1" applyAlignment="1">
      <alignment shrinkToFit="1"/>
    </xf>
    <xf numFmtId="0" fontId="5" fillId="0" borderId="260" xfId="0" applyFont="1" applyBorder="1" applyAlignment="1">
      <alignment horizontal="center" vertical="center"/>
    </xf>
    <xf numFmtId="0" fontId="81" fillId="16" borderId="227" xfId="0" applyFont="1" applyFill="1" applyBorder="1" applyAlignment="1">
      <alignment vertical="center"/>
    </xf>
    <xf numFmtId="0" fontId="80" fillId="0" borderId="0" xfId="0" applyFont="1"/>
    <xf numFmtId="0" fontId="33" fillId="0" borderId="0" xfId="1" applyAlignment="1">
      <alignment horizontal="left"/>
    </xf>
    <xf numFmtId="9" fontId="33" fillId="0" borderId="0" xfId="1" applyNumberFormat="1" applyAlignment="1">
      <alignment horizontal="center"/>
    </xf>
    <xf numFmtId="9" fontId="33" fillId="0" borderId="0" xfId="1" applyNumberFormat="1"/>
    <xf numFmtId="0" fontId="33" fillId="13" borderId="0" xfId="1" applyFill="1" applyAlignment="1">
      <alignment horizontal="left"/>
    </xf>
    <xf numFmtId="0" fontId="33" fillId="13" borderId="0" xfId="1" applyFill="1"/>
    <xf numFmtId="9" fontId="33" fillId="13" borderId="0" xfId="1" applyNumberFormat="1" applyFill="1" applyAlignment="1">
      <alignment horizontal="center"/>
    </xf>
    <xf numFmtId="0" fontId="33" fillId="13" borderId="0" xfId="1" applyFill="1" applyAlignment="1">
      <alignment horizontal="center"/>
    </xf>
    <xf numFmtId="0" fontId="33" fillId="0" borderId="243" xfId="1" applyBorder="1" applyAlignment="1">
      <alignment horizontal="right"/>
    </xf>
    <xf numFmtId="0" fontId="33" fillId="0" borderId="243" xfId="1" applyBorder="1"/>
    <xf numFmtId="0" fontId="33" fillId="0" borderId="263" xfId="1" applyBorder="1"/>
    <xf numFmtId="0" fontId="33" fillId="0" borderId="265" xfId="1" applyBorder="1"/>
    <xf numFmtId="180" fontId="33" fillId="0" borderId="0" xfId="1" applyNumberFormat="1"/>
    <xf numFmtId="0" fontId="101" fillId="0" borderId="243" xfId="1" applyFont="1" applyBorder="1" applyAlignment="1">
      <alignment horizontal="center"/>
    </xf>
    <xf numFmtId="0" fontId="101" fillId="0" borderId="0" xfId="1" applyFont="1"/>
    <xf numFmtId="0" fontId="102" fillId="0" borderId="243" xfId="1" applyFont="1" applyBorder="1" applyAlignment="1">
      <alignment horizontal="center"/>
    </xf>
    <xf numFmtId="0" fontId="101" fillId="0" borderId="247" xfId="1" applyFont="1" applyBorder="1" applyAlignment="1">
      <alignment horizontal="center"/>
    </xf>
    <xf numFmtId="0" fontId="101" fillId="0" borderId="248" xfId="1" applyFont="1" applyBorder="1" applyAlignment="1">
      <alignment horizontal="center"/>
    </xf>
    <xf numFmtId="0" fontId="103" fillId="0" borderId="10" xfId="0" applyFont="1" applyBorder="1" applyAlignment="1">
      <alignment horizontal="left" vertical="center"/>
    </xf>
    <xf numFmtId="0" fontId="25" fillId="0" borderId="213" xfId="0" applyFont="1" applyBorder="1" applyAlignment="1">
      <alignment horizontal="center" vertical="center"/>
    </xf>
    <xf numFmtId="0" fontId="25" fillId="0" borderId="214" xfId="0" applyFont="1" applyBorder="1" applyAlignment="1">
      <alignment horizontal="center" vertical="center"/>
    </xf>
    <xf numFmtId="0" fontId="25" fillId="0" borderId="6" xfId="0" applyFont="1" applyBorder="1"/>
    <xf numFmtId="0" fontId="5" fillId="0" borderId="210" xfId="0" applyFont="1" applyBorder="1" applyAlignment="1">
      <alignment vertical="center"/>
    </xf>
    <xf numFmtId="0" fontId="0" fillId="0" borderId="242" xfId="0" applyBorder="1" applyAlignment="1">
      <alignment vertical="center" textRotation="90"/>
    </xf>
    <xf numFmtId="0" fontId="26" fillId="0" borderId="267" xfId="0" applyFont="1" applyBorder="1" applyAlignment="1">
      <alignment horizontal="center" vertical="center"/>
    </xf>
    <xf numFmtId="0" fontId="20" fillId="0" borderId="0" xfId="0" applyFont="1" applyAlignment="1">
      <alignment vertical="center" textRotation="90"/>
    </xf>
    <xf numFmtId="0" fontId="0" fillId="0" borderId="255" xfId="0" applyBorder="1" applyAlignment="1">
      <alignment horizontal="center"/>
    </xf>
    <xf numFmtId="0" fontId="7" fillId="0" borderId="106" xfId="0" applyFont="1" applyBorder="1" applyAlignment="1">
      <alignment shrinkToFit="1"/>
    </xf>
    <xf numFmtId="0" fontId="5" fillId="14" borderId="274" xfId="0" applyFont="1" applyFill="1" applyBorder="1" applyAlignment="1">
      <alignment horizontal="center" vertical="center"/>
    </xf>
    <xf numFmtId="0" fontId="7" fillId="0" borderId="273" xfId="0" applyFont="1" applyBorder="1" applyAlignment="1">
      <alignment shrinkToFit="1"/>
    </xf>
    <xf numFmtId="0" fontId="7" fillId="16" borderId="273" xfId="0" applyFont="1" applyFill="1" applyBorder="1" applyAlignment="1">
      <alignment shrinkToFit="1"/>
    </xf>
    <xf numFmtId="0" fontId="7" fillId="16" borderId="262" xfId="0" applyFont="1" applyFill="1" applyBorder="1" applyAlignment="1">
      <alignment shrinkToFit="1"/>
    </xf>
    <xf numFmtId="0" fontId="5" fillId="14" borderId="256" xfId="0" applyFont="1" applyFill="1" applyBorder="1" applyAlignment="1">
      <alignment horizontal="center" vertical="center"/>
    </xf>
    <xf numFmtId="0" fontId="5" fillId="0" borderId="274" xfId="0" applyFont="1" applyBorder="1" applyAlignment="1">
      <alignment horizontal="center" vertical="center"/>
    </xf>
    <xf numFmtId="0" fontId="7" fillId="14" borderId="273" xfId="0" applyFont="1" applyFill="1" applyBorder="1" applyAlignment="1">
      <alignment shrinkToFit="1"/>
    </xf>
    <xf numFmtId="0" fontId="5" fillId="16" borderId="274" xfId="0" applyFont="1" applyFill="1" applyBorder="1" applyAlignment="1">
      <alignment horizontal="center" vertical="center"/>
    </xf>
    <xf numFmtId="0" fontId="5" fillId="16" borderId="256" xfId="0" applyFont="1" applyFill="1" applyBorder="1" applyAlignment="1">
      <alignment horizontal="center" vertical="center"/>
    </xf>
    <xf numFmtId="0" fontId="7" fillId="14" borderId="262" xfId="0" applyFont="1" applyFill="1" applyBorder="1" applyAlignment="1">
      <alignment shrinkToFit="1"/>
    </xf>
    <xf numFmtId="0" fontId="7" fillId="0" borderId="106" xfId="0" applyFont="1" applyBorder="1" applyAlignment="1">
      <alignment horizontal="left" vertical="center" shrinkToFit="1"/>
    </xf>
    <xf numFmtId="0" fontId="5" fillId="16" borderId="205" xfId="0" applyFont="1" applyFill="1" applyBorder="1" applyAlignment="1">
      <alignment horizontal="center" vertical="center"/>
    </xf>
    <xf numFmtId="0" fontId="5" fillId="0" borderId="275" xfId="0" applyFont="1" applyBorder="1" applyAlignment="1">
      <alignment horizontal="center" vertical="center"/>
    </xf>
    <xf numFmtId="0" fontId="5" fillId="0" borderId="276" xfId="0" applyFont="1" applyBorder="1" applyAlignment="1">
      <alignment horizontal="center" vertical="center"/>
    </xf>
    <xf numFmtId="0" fontId="5" fillId="0" borderId="93" xfId="0" applyFont="1" applyBorder="1" applyAlignment="1">
      <alignment horizontal="center" vertical="center"/>
    </xf>
    <xf numFmtId="0" fontId="7" fillId="16" borderId="238" xfId="0" applyFont="1" applyFill="1" applyBorder="1" applyAlignment="1">
      <alignment shrinkToFit="1"/>
    </xf>
    <xf numFmtId="0" fontId="5" fillId="16" borderId="227" xfId="0" applyFont="1" applyFill="1" applyBorder="1" applyAlignment="1">
      <alignment horizontal="center" vertical="center"/>
    </xf>
    <xf numFmtId="0" fontId="7" fillId="0" borderId="267" xfId="0" applyFont="1" applyBorder="1" applyAlignment="1">
      <alignment horizontal="left" vertical="center" shrinkToFit="1"/>
    </xf>
    <xf numFmtId="0" fontId="5" fillId="0" borderId="268" xfId="0" applyFont="1" applyBorder="1" applyAlignment="1">
      <alignment horizontal="center" vertical="center"/>
    </xf>
    <xf numFmtId="9" fontId="0" fillId="0" borderId="1" xfId="0" applyNumberFormat="1" applyBorder="1" applyAlignment="1">
      <alignment horizontal="center"/>
    </xf>
    <xf numFmtId="0" fontId="0" fillId="2" borderId="277" xfId="0" applyFill="1" applyBorder="1" applyAlignment="1">
      <alignment horizontal="center"/>
    </xf>
    <xf numFmtId="14" fontId="0" fillId="2" borderId="277" xfId="0" applyNumberFormat="1" applyFill="1" applyBorder="1" applyAlignment="1">
      <alignment horizontal="center"/>
    </xf>
    <xf numFmtId="0" fontId="0" fillId="2" borderId="255" xfId="0" applyFill="1" applyBorder="1" applyAlignment="1">
      <alignment horizontal="center"/>
    </xf>
    <xf numFmtId="0" fontId="0" fillId="2" borderId="279" xfId="0" applyFill="1" applyBorder="1" applyAlignment="1">
      <alignment horizontal="center"/>
    </xf>
    <xf numFmtId="0" fontId="0" fillId="0" borderId="255" xfId="0" applyBorder="1"/>
    <xf numFmtId="14" fontId="0" fillId="2" borderId="280" xfId="0" applyNumberFormat="1" applyFill="1" applyBorder="1" applyAlignment="1">
      <alignment horizontal="center"/>
    </xf>
    <xf numFmtId="0" fontId="0" fillId="2" borderId="278" xfId="0" applyFill="1" applyBorder="1" applyAlignment="1">
      <alignment horizontal="center"/>
    </xf>
    <xf numFmtId="0" fontId="25" fillId="2" borderId="255" xfId="0" applyFont="1" applyFill="1" applyBorder="1" applyAlignment="1">
      <alignment horizontal="center"/>
    </xf>
    <xf numFmtId="0" fontId="25" fillId="2" borderId="279" xfId="0" applyFont="1" applyFill="1" applyBorder="1" applyAlignment="1">
      <alignment horizontal="center"/>
    </xf>
    <xf numFmtId="0" fontId="25" fillId="2" borderId="280" xfId="0" applyFont="1" applyFill="1" applyBorder="1" applyAlignment="1">
      <alignment horizontal="center"/>
    </xf>
    <xf numFmtId="0" fontId="25" fillId="2" borderId="281" xfId="0" applyFont="1" applyFill="1" applyBorder="1" applyAlignment="1">
      <alignment horizontal="center"/>
    </xf>
    <xf numFmtId="15" fontId="0" fillId="2" borderId="280" xfId="0" applyNumberFormat="1" applyFill="1" applyBorder="1" applyAlignment="1">
      <alignment horizontal="center"/>
    </xf>
    <xf numFmtId="15" fontId="25" fillId="2" borderId="280" xfId="0" applyNumberFormat="1" applyFont="1" applyFill="1" applyBorder="1" applyAlignment="1">
      <alignment horizontal="center"/>
    </xf>
    <xf numFmtId="0" fontId="0" fillId="2" borderId="46" xfId="0" applyFill="1" applyBorder="1" applyAlignment="1">
      <alignment horizontal="center"/>
    </xf>
    <xf numFmtId="0" fontId="0" fillId="2" borderId="10" xfId="0" applyFill="1" applyBorder="1" applyAlignment="1">
      <alignment horizontal="center"/>
    </xf>
    <xf numFmtId="0" fontId="0" fillId="2" borderId="208" xfId="0" applyFill="1" applyBorder="1" applyAlignment="1">
      <alignment horizontal="center"/>
    </xf>
    <xf numFmtId="0" fontId="0" fillId="0" borderId="282" xfId="0" applyBorder="1" applyAlignment="1">
      <alignment horizontal="center"/>
    </xf>
    <xf numFmtId="0" fontId="0" fillId="0" borderId="277" xfId="0" applyBorder="1" applyAlignment="1">
      <alignment horizontal="center"/>
    </xf>
    <xf numFmtId="0" fontId="0" fillId="0" borderId="278" xfId="0" applyBorder="1" applyAlignment="1">
      <alignment horizontal="center"/>
    </xf>
    <xf numFmtId="0" fontId="0" fillId="0" borderId="283" xfId="0" applyBorder="1" applyAlignment="1">
      <alignment horizontal="center"/>
    </xf>
    <xf numFmtId="0" fontId="0" fillId="0" borderId="279" xfId="0" applyBorder="1" applyAlignment="1">
      <alignment horizontal="center"/>
    </xf>
    <xf numFmtId="0" fontId="0" fillId="0" borderId="284" xfId="0" applyBorder="1" applyAlignment="1">
      <alignment horizontal="center"/>
    </xf>
    <xf numFmtId="0" fontId="0" fillId="0" borderId="280" xfId="0" applyBorder="1" applyAlignment="1">
      <alignment horizontal="center"/>
    </xf>
    <xf numFmtId="0" fontId="0" fillId="0" borderId="281" xfId="0" applyBorder="1" applyAlignment="1">
      <alignment horizontal="center"/>
    </xf>
    <xf numFmtId="14" fontId="37" fillId="2" borderId="277" xfId="0" applyNumberFormat="1" applyFont="1" applyFill="1" applyBorder="1" applyAlignment="1">
      <alignment horizontal="center"/>
    </xf>
    <xf numFmtId="14" fontId="37" fillId="2" borderId="278" xfId="0" applyNumberFormat="1" applyFont="1" applyFill="1" applyBorder="1" applyAlignment="1">
      <alignment horizontal="center"/>
    </xf>
    <xf numFmtId="0" fontId="0" fillId="13" borderId="255" xfId="0" applyFill="1" applyBorder="1" applyAlignment="1">
      <alignment horizontal="center"/>
    </xf>
    <xf numFmtId="0" fontId="0" fillId="13" borderId="279" xfId="0" applyFill="1" applyBorder="1" applyAlignment="1">
      <alignment horizontal="center"/>
    </xf>
    <xf numFmtId="0" fontId="0" fillId="13" borderId="280" xfId="0" applyFill="1" applyBorder="1" applyAlignment="1">
      <alignment horizontal="center"/>
    </xf>
    <xf numFmtId="0" fontId="0" fillId="13" borderId="281" xfId="0" applyFill="1" applyBorder="1" applyAlignment="1">
      <alignment horizontal="center"/>
    </xf>
    <xf numFmtId="0" fontId="0" fillId="0" borderId="286" xfId="0" applyBorder="1"/>
    <xf numFmtId="0" fontId="0" fillId="13" borderId="277" xfId="0" applyFill="1" applyBorder="1" applyAlignment="1">
      <alignment horizontal="center"/>
    </xf>
    <xf numFmtId="0" fontId="0" fillId="13" borderId="278" xfId="0" applyFill="1" applyBorder="1" applyAlignment="1">
      <alignment horizontal="center"/>
    </xf>
    <xf numFmtId="176" fontId="0" fillId="13" borderId="255" xfId="0" applyNumberFormat="1" applyFill="1" applyBorder="1" applyAlignment="1">
      <alignment horizontal="center" vertical="center"/>
    </xf>
    <xf numFmtId="176" fontId="0" fillId="13" borderId="279" xfId="0" applyNumberFormat="1" applyFill="1" applyBorder="1" applyAlignment="1">
      <alignment horizontal="center" vertical="center"/>
    </xf>
    <xf numFmtId="0" fontId="0" fillId="13" borderId="157" xfId="0" applyFill="1" applyBorder="1" applyAlignment="1">
      <alignment horizontal="center"/>
    </xf>
    <xf numFmtId="176" fontId="0" fillId="0" borderId="0" xfId="0" applyNumberFormat="1"/>
    <xf numFmtId="0" fontId="0" fillId="21" borderId="157" xfId="0" applyFill="1" applyBorder="1" applyAlignment="1">
      <alignment horizontal="center"/>
    </xf>
    <xf numFmtId="0" fontId="0" fillId="0" borderId="13" xfId="0" applyBorder="1" applyAlignment="1">
      <alignment horizontal="center"/>
    </xf>
    <xf numFmtId="0" fontId="92" fillId="0" borderId="0" xfId="1" applyFont="1" applyAlignment="1">
      <alignment vertical="center"/>
    </xf>
    <xf numFmtId="0" fontId="94" fillId="0" borderId="291" xfId="1" applyFont="1" applyBorder="1" applyAlignment="1">
      <alignment horizontal="center"/>
    </xf>
    <xf numFmtId="0" fontId="33" fillId="0" borderId="266" xfId="1" applyBorder="1" applyAlignment="1">
      <alignment horizontal="center" vertical="center"/>
    </xf>
    <xf numFmtId="0" fontId="16" fillId="0" borderId="0" xfId="1" applyFont="1" applyAlignment="1">
      <alignment horizontal="center"/>
    </xf>
    <xf numFmtId="0" fontId="33" fillId="0" borderId="208" xfId="1" applyBorder="1"/>
    <xf numFmtId="0" fontId="16" fillId="0" borderId="155" xfId="1" applyFont="1" applyBorder="1"/>
    <xf numFmtId="0" fontId="33" fillId="0" borderId="292" xfId="1" applyBorder="1"/>
    <xf numFmtId="0" fontId="16" fillId="0" borderId="208" xfId="1" applyFont="1" applyBorder="1"/>
    <xf numFmtId="0" fontId="33" fillId="0" borderId="293" xfId="1" applyBorder="1"/>
    <xf numFmtId="0" fontId="33" fillId="0" borderId="6" xfId="1" applyBorder="1"/>
    <xf numFmtId="0" fontId="107" fillId="0" borderId="6" xfId="1" applyFont="1" applyBorder="1"/>
    <xf numFmtId="0" fontId="33" fillId="0" borderId="295" xfId="1" applyBorder="1"/>
    <xf numFmtId="0" fontId="33" fillId="13" borderId="296" xfId="1" applyFill="1" applyBorder="1"/>
    <xf numFmtId="0" fontId="108" fillId="0" borderId="0" xfId="1" applyFont="1"/>
    <xf numFmtId="0" fontId="33" fillId="0" borderId="294" xfId="1" applyBorder="1"/>
    <xf numFmtId="0" fontId="16" fillId="0" borderId="212" xfId="1" applyFont="1" applyBorder="1"/>
    <xf numFmtId="0" fontId="33" fillId="0" borderId="297" xfId="1" applyBorder="1"/>
    <xf numFmtId="0" fontId="33" fillId="0" borderId="298" xfId="1" applyBorder="1"/>
    <xf numFmtId="0" fontId="33" fillId="0" borderId="299" xfId="1" applyBorder="1"/>
    <xf numFmtId="0" fontId="33" fillId="13" borderId="207" xfId="1" applyFill="1" applyBorder="1"/>
    <xf numFmtId="0" fontId="111" fillId="0" borderId="0" xfId="1" applyFont="1" applyAlignment="1">
      <alignment horizontal="center"/>
    </xf>
    <xf numFmtId="0" fontId="16" fillId="0" borderId="0" xfId="1" applyFont="1" applyAlignment="1">
      <alignment horizontal="left"/>
    </xf>
    <xf numFmtId="0" fontId="33" fillId="13" borderId="205" xfId="1" applyFill="1" applyBorder="1"/>
    <xf numFmtId="0" fontId="33" fillId="13" borderId="242" xfId="1" applyFill="1" applyBorder="1"/>
    <xf numFmtId="0" fontId="16" fillId="0" borderId="6" xfId="1" applyFont="1" applyBorder="1"/>
    <xf numFmtId="0" fontId="16" fillId="0" borderId="206" xfId="1" applyFont="1" applyBorder="1"/>
    <xf numFmtId="0" fontId="16" fillId="0" borderId="208" xfId="1" applyFont="1" applyBorder="1" applyAlignment="1">
      <alignment horizontal="center" vertical="center"/>
    </xf>
    <xf numFmtId="0" fontId="16" fillId="0" borderId="206" xfId="1" applyFont="1" applyBorder="1" applyAlignment="1">
      <alignment horizontal="center" vertical="center"/>
    </xf>
    <xf numFmtId="0" fontId="16" fillId="13" borderId="205" xfId="1" applyFont="1" applyFill="1" applyBorder="1" applyAlignment="1">
      <alignment horizontal="center"/>
    </xf>
    <xf numFmtId="0" fontId="33" fillId="0" borderId="0" xfId="1" applyAlignment="1">
      <alignment horizontal="center" vertical="center"/>
    </xf>
    <xf numFmtId="0" fontId="33" fillId="0" borderId="0" xfId="1" applyAlignment="1">
      <alignment horizontal="center" vertical="center" wrapText="1"/>
    </xf>
    <xf numFmtId="0" fontId="95" fillId="0" borderId="300" xfId="1" applyFont="1" applyBorder="1" applyAlignment="1">
      <alignment vertical="center"/>
    </xf>
    <xf numFmtId="0" fontId="116" fillId="0" borderId="300" xfId="1" applyFont="1" applyBorder="1" applyAlignment="1">
      <alignment horizontal="center" vertical="center"/>
    </xf>
    <xf numFmtId="0" fontId="33" fillId="0" borderId="301" xfId="1" applyBorder="1" applyAlignment="1">
      <alignment horizontal="center" vertical="center"/>
    </xf>
    <xf numFmtId="0" fontId="117" fillId="0" borderId="302" xfId="1" applyFont="1" applyBorder="1" applyAlignment="1">
      <alignment horizontal="center" vertical="center"/>
    </xf>
    <xf numFmtId="0" fontId="33" fillId="0" borderId="303" xfId="1" applyBorder="1" applyAlignment="1">
      <alignment vertical="center"/>
    </xf>
    <xf numFmtId="0" fontId="118" fillId="0" borderId="0" xfId="1" applyFont="1" applyAlignment="1">
      <alignment horizontal="center" vertical="center"/>
    </xf>
    <xf numFmtId="0" fontId="33" fillId="0" borderId="0" xfId="1" applyAlignment="1">
      <alignment horizontal="left" vertical="center"/>
    </xf>
    <xf numFmtId="0" fontId="119" fillId="0" borderId="0" xfId="1" applyFont="1" applyAlignment="1">
      <alignment horizontal="center" vertical="center"/>
    </xf>
    <xf numFmtId="0" fontId="120" fillId="0" borderId="304" xfId="1" applyFont="1" applyBorder="1" applyAlignment="1">
      <alignment vertical="center"/>
    </xf>
    <xf numFmtId="0" fontId="120" fillId="0" borderId="305" xfId="1" applyFont="1" applyBorder="1" applyAlignment="1">
      <alignment vertical="center"/>
    </xf>
    <xf numFmtId="0" fontId="121" fillId="0" borderId="0" xfId="1" applyFont="1" applyAlignment="1">
      <alignment vertical="center"/>
    </xf>
    <xf numFmtId="0" fontId="79" fillId="0" borderId="304" xfId="1" applyFont="1" applyBorder="1" applyAlignment="1">
      <alignment vertical="center"/>
    </xf>
    <xf numFmtId="0" fontId="79" fillId="0" borderId="246" xfId="1" applyFont="1" applyBorder="1" applyAlignment="1">
      <alignment vertical="center"/>
    </xf>
    <xf numFmtId="0" fontId="33" fillId="0" borderId="246" xfId="1" applyBorder="1" applyAlignment="1">
      <alignment vertical="center"/>
    </xf>
    <xf numFmtId="0" fontId="119" fillId="0" borderId="295" xfId="1" applyFont="1" applyBorder="1" applyAlignment="1">
      <alignment horizontal="center" vertical="center"/>
    </xf>
    <xf numFmtId="0" fontId="33" fillId="0" borderId="302" xfId="1" applyBorder="1" applyAlignment="1">
      <alignment vertical="center"/>
    </xf>
    <xf numFmtId="0" fontId="79" fillId="0" borderId="302" xfId="1" applyFont="1" applyBorder="1" applyAlignment="1">
      <alignment vertical="center"/>
    </xf>
    <xf numFmtId="0" fontId="121" fillId="0" borderId="0" xfId="1" applyFont="1" applyAlignment="1">
      <alignment horizontal="center" vertical="center"/>
    </xf>
    <xf numFmtId="0" fontId="79" fillId="0" borderId="305" xfId="1" applyFont="1" applyBorder="1" applyAlignment="1">
      <alignment vertical="center"/>
    </xf>
    <xf numFmtId="0" fontId="122" fillId="0" borderId="0" xfId="1" applyFont="1" applyAlignment="1">
      <alignment vertical="center"/>
    </xf>
    <xf numFmtId="0" fontId="119" fillId="0" borderId="0" xfId="1" applyFont="1" applyAlignment="1">
      <alignment horizontal="center"/>
    </xf>
    <xf numFmtId="0" fontId="33" fillId="0" borderId="0" xfId="1" applyAlignment="1">
      <alignment horizontal="right" vertical="center"/>
    </xf>
    <xf numFmtId="0" fontId="33" fillId="0" borderId="228" xfId="1" applyBorder="1" applyAlignment="1">
      <alignment vertical="center"/>
    </xf>
    <xf numFmtId="0" fontId="33" fillId="0" borderId="306" xfId="1" applyBorder="1" applyAlignment="1">
      <alignment vertical="center"/>
    </xf>
    <xf numFmtId="0" fontId="33" fillId="0" borderId="286" xfId="1" applyBorder="1" applyAlignment="1">
      <alignment vertical="center"/>
    </xf>
    <xf numFmtId="0" fontId="33" fillId="0" borderId="307" xfId="1" applyBorder="1" applyAlignment="1">
      <alignment vertical="center"/>
    </xf>
    <xf numFmtId="0" fontId="79" fillId="0" borderId="0" xfId="1" applyFont="1" applyAlignment="1">
      <alignment vertical="center"/>
    </xf>
    <xf numFmtId="14" fontId="25" fillId="2" borderId="1" xfId="0" applyNumberFormat="1" applyFont="1" applyFill="1" applyBorder="1" applyAlignment="1">
      <alignment horizontal="center"/>
    </xf>
    <xf numFmtId="14" fontId="0" fillId="0" borderId="242" xfId="0" applyNumberFormat="1" applyBorder="1" applyAlignment="1">
      <alignment horizontal="center"/>
    </xf>
    <xf numFmtId="0" fontId="107" fillId="0" borderId="0" xfId="1" applyFont="1"/>
    <xf numFmtId="0" fontId="33" fillId="0" borderId="249" xfId="1" applyBorder="1"/>
    <xf numFmtId="0" fontId="33" fillId="0" borderId="308" xfId="1" applyBorder="1"/>
    <xf numFmtId="0" fontId="33" fillId="0" borderId="309" xfId="1" applyBorder="1"/>
    <xf numFmtId="0" fontId="33" fillId="13" borderId="310" xfId="1" applyFill="1" applyBorder="1"/>
    <xf numFmtId="0" fontId="33" fillId="0" borderId="155" xfId="1" applyBorder="1"/>
    <xf numFmtId="0" fontId="33" fillId="0" borderId="212" xfId="1" applyBorder="1"/>
    <xf numFmtId="0" fontId="33" fillId="0" borderId="314" xfId="1" applyBorder="1"/>
    <xf numFmtId="0" fontId="33" fillId="0" borderId="315" xfId="1" applyBorder="1"/>
    <xf numFmtId="0" fontId="33" fillId="0" borderId="316" xfId="1" applyBorder="1"/>
    <xf numFmtId="0" fontId="33" fillId="13" borderId="317" xfId="1" applyFill="1" applyBorder="1"/>
    <xf numFmtId="0" fontId="33" fillId="0" borderId="318" xfId="1" applyBorder="1"/>
    <xf numFmtId="0" fontId="16" fillId="13" borderId="0" xfId="1" applyFont="1" applyFill="1" applyAlignment="1">
      <alignment horizontal="center"/>
    </xf>
    <xf numFmtId="0" fontId="16" fillId="13" borderId="255" xfId="1" applyFont="1" applyFill="1" applyBorder="1"/>
    <xf numFmtId="0" fontId="16" fillId="13" borderId="255" xfId="1" applyFont="1" applyFill="1" applyBorder="1" applyAlignment="1">
      <alignment horizontal="center"/>
    </xf>
    <xf numFmtId="0" fontId="87" fillId="0" borderId="0" xfId="1" applyFont="1" applyAlignment="1">
      <alignment horizontal="center" vertical="center"/>
    </xf>
    <xf numFmtId="0" fontId="123" fillId="0" borderId="300" xfId="1" applyFont="1" applyBorder="1" applyAlignment="1">
      <alignment horizontal="right" vertical="center"/>
    </xf>
    <xf numFmtId="0" fontId="33" fillId="0" borderId="319" xfId="1" applyBorder="1"/>
    <xf numFmtId="0" fontId="33" fillId="0" borderId="321" xfId="1" applyBorder="1"/>
    <xf numFmtId="0" fontId="33" fillId="0" borderId="322" xfId="1" applyBorder="1"/>
    <xf numFmtId="0" fontId="111" fillId="0" borderId="0" xfId="1" applyFont="1"/>
    <xf numFmtId="0" fontId="109" fillId="0" borderId="0" xfId="1" applyFont="1"/>
    <xf numFmtId="0" fontId="16" fillId="0" borderId="10" xfId="1" applyFont="1" applyBorder="1" applyAlignment="1">
      <alignment horizontal="center"/>
    </xf>
    <xf numFmtId="0" fontId="16" fillId="0" borderId="12" xfId="1" applyFont="1" applyBorder="1" applyAlignment="1">
      <alignment horizontal="center"/>
    </xf>
    <xf numFmtId="0" fontId="33" fillId="0" borderId="91" xfId="1" applyBorder="1" applyAlignment="1">
      <alignment horizontal="right"/>
    </xf>
    <xf numFmtId="0" fontId="33" fillId="0" borderId="12" xfId="1" applyBorder="1" applyAlignment="1">
      <alignment horizontal="right"/>
    </xf>
    <xf numFmtId="0" fontId="110" fillId="0" borderId="6" xfId="1" applyFont="1" applyBorder="1"/>
    <xf numFmtId="0" fontId="110" fillId="0" borderId="0" xfId="1" applyFont="1"/>
    <xf numFmtId="0" fontId="33" fillId="0" borderId="324" xfId="1" applyBorder="1"/>
    <xf numFmtId="0" fontId="33" fillId="0" borderId="325" xfId="1" applyBorder="1"/>
    <xf numFmtId="0" fontId="33" fillId="0" borderId="311" xfId="1" applyBorder="1"/>
    <xf numFmtId="0" fontId="33" fillId="0" borderId="327" xfId="1" applyBorder="1"/>
    <xf numFmtId="0" fontId="16" fillId="0" borderId="91" xfId="1" applyFont="1" applyBorder="1" applyAlignment="1">
      <alignment horizontal="right"/>
    </xf>
    <xf numFmtId="0" fontId="16" fillId="0" borderId="313" xfId="1" applyFont="1" applyBorder="1" applyAlignment="1">
      <alignment horizontal="right"/>
    </xf>
    <xf numFmtId="0" fontId="33" fillId="13" borderId="320" xfId="1" applyFill="1" applyBorder="1"/>
    <xf numFmtId="0" fontId="16" fillId="0" borderId="205" xfId="1" applyFont="1" applyBorder="1"/>
    <xf numFmtId="0" fontId="114" fillId="0" borderId="10" xfId="1" applyFont="1" applyBorder="1"/>
    <xf numFmtId="0" fontId="16" fillId="0" borderId="11" xfId="1" applyFont="1" applyBorder="1"/>
    <xf numFmtId="0" fontId="16" fillId="0" borderId="10" xfId="1" applyFont="1" applyBorder="1" applyAlignment="1">
      <alignment horizontal="left"/>
    </xf>
    <xf numFmtId="0" fontId="16" fillId="0" borderId="312" xfId="1" applyFont="1" applyBorder="1" applyAlignment="1">
      <alignment horizontal="left"/>
    </xf>
    <xf numFmtId="0" fontId="33" fillId="0" borderId="327" xfId="1" applyBorder="1" applyAlignment="1">
      <alignment horizontal="right"/>
    </xf>
    <xf numFmtId="0" fontId="16" fillId="0" borderId="97" xfId="1" applyFont="1" applyBorder="1"/>
    <xf numFmtId="0" fontId="16" fillId="13" borderId="329" xfId="1" applyFont="1" applyFill="1" applyBorder="1"/>
    <xf numFmtId="0" fontId="16" fillId="0" borderId="106" xfId="1" applyFont="1" applyBorder="1" applyAlignment="1">
      <alignment horizontal="center" vertical="center"/>
    </xf>
    <xf numFmtId="0" fontId="16" fillId="0" borderId="107" xfId="1" applyFont="1" applyBorder="1" applyAlignment="1">
      <alignment horizontal="right" vertical="center"/>
    </xf>
    <xf numFmtId="0" fontId="33" fillId="0" borderId="107" xfId="1" applyBorder="1"/>
    <xf numFmtId="0" fontId="16" fillId="0" borderId="108" xfId="1" applyFont="1" applyBorder="1" applyAlignment="1">
      <alignment horizontal="right"/>
    </xf>
    <xf numFmtId="0" fontId="16" fillId="0" borderId="273" xfId="1" applyFont="1" applyBorder="1" applyAlignment="1">
      <alignment horizontal="center" vertical="center"/>
    </xf>
    <xf numFmtId="0" fontId="16" fillId="0" borderId="255" xfId="1" applyFont="1" applyBorder="1" applyAlignment="1">
      <alignment horizontal="right" vertical="center"/>
    </xf>
    <xf numFmtId="0" fontId="33" fillId="0" borderId="255" xfId="1" applyBorder="1"/>
    <xf numFmtId="0" fontId="16" fillId="0" borderId="274" xfId="1" applyFont="1" applyBorder="1" applyAlignment="1">
      <alignment horizontal="right"/>
    </xf>
    <xf numFmtId="0" fontId="16" fillId="0" borderId="286" xfId="1" applyFont="1" applyBorder="1" applyAlignment="1">
      <alignment horizontal="center" vertical="center"/>
    </xf>
    <xf numFmtId="0" fontId="16" fillId="0" borderId="330" xfId="1" applyFont="1" applyBorder="1" applyAlignment="1">
      <alignment horizontal="center" vertical="center"/>
    </xf>
    <xf numFmtId="0" fontId="16" fillId="0" borderId="331" xfId="1" applyFont="1" applyBorder="1" applyAlignment="1">
      <alignment horizontal="right" vertical="center"/>
    </xf>
    <xf numFmtId="0" fontId="33" fillId="0" borderId="331" xfId="1" applyBorder="1"/>
    <xf numFmtId="0" fontId="16" fillId="0" borderId="332" xfId="1" applyFont="1" applyBorder="1" applyAlignment="1">
      <alignment horizontal="right"/>
    </xf>
    <xf numFmtId="0" fontId="16" fillId="13" borderId="286" xfId="1" applyFont="1" applyFill="1" applyBorder="1"/>
    <xf numFmtId="0" fontId="33" fillId="0" borderId="107" xfId="1" applyBorder="1" applyAlignment="1">
      <alignment horizontal="right"/>
    </xf>
    <xf numFmtId="0" fontId="33" fillId="0" borderId="255" xfId="1" applyBorder="1" applyAlignment="1">
      <alignment horizontal="right"/>
    </xf>
    <xf numFmtId="0" fontId="33" fillId="0" borderId="331" xfId="1" applyBorder="1" applyAlignment="1">
      <alignment horizontal="right"/>
    </xf>
    <xf numFmtId="0" fontId="16" fillId="0" borderId="107" xfId="1" applyFont="1" applyBorder="1" applyAlignment="1">
      <alignment horizontal="center" vertical="center"/>
    </xf>
    <xf numFmtId="0" fontId="16" fillId="0" borderId="255" xfId="1" applyFont="1" applyBorder="1" applyAlignment="1">
      <alignment horizontal="center" vertical="center"/>
    </xf>
    <xf numFmtId="0" fontId="16" fillId="0" borderId="331" xfId="1" applyFont="1" applyBorder="1" applyAlignment="1">
      <alignment horizontal="center" vertical="center"/>
    </xf>
    <xf numFmtId="0" fontId="79" fillId="0" borderId="0" xfId="1" applyFont="1"/>
    <xf numFmtId="0" fontId="79" fillId="0" borderId="206" xfId="1" applyFont="1" applyBorder="1"/>
    <xf numFmtId="0" fontId="33" fillId="13" borderId="333" xfId="1" applyFill="1" applyBorder="1"/>
    <xf numFmtId="0" fontId="5" fillId="16" borderId="106" xfId="0" applyFont="1" applyFill="1" applyBorder="1" applyAlignment="1">
      <alignment horizontal="center" vertical="center"/>
    </xf>
    <xf numFmtId="0" fontId="5" fillId="16" borderId="107" xfId="0" applyFont="1" applyFill="1" applyBorder="1" applyAlignment="1">
      <alignment horizontal="left" vertical="center"/>
    </xf>
    <xf numFmtId="0" fontId="5" fillId="16" borderId="261" xfId="0" applyFont="1" applyFill="1" applyBorder="1" applyAlignment="1">
      <alignment horizontal="center" vertical="center"/>
    </xf>
    <xf numFmtId="0" fontId="5" fillId="16" borderId="255" xfId="0" applyFont="1" applyFill="1" applyBorder="1" applyAlignment="1">
      <alignment horizontal="left" vertical="center"/>
    </xf>
    <xf numFmtId="0" fontId="0" fillId="16" borderId="261" xfId="0" applyFill="1" applyBorder="1" applyAlignment="1">
      <alignment horizontal="center"/>
    </xf>
    <xf numFmtId="0" fontId="0" fillId="16" borderId="261" xfId="0" applyFill="1" applyBorder="1" applyAlignment="1">
      <alignment vertical="center"/>
    </xf>
    <xf numFmtId="0" fontId="0" fillId="16" borderId="270" xfId="0" applyFill="1" applyBorder="1" applyAlignment="1">
      <alignment vertical="center"/>
    </xf>
    <xf numFmtId="0" fontId="5" fillId="16" borderId="271" xfId="0" applyFont="1" applyFill="1" applyBorder="1" applyAlignment="1">
      <alignment horizontal="left" vertical="center"/>
    </xf>
    <xf numFmtId="0" fontId="5" fillId="16" borderId="108" xfId="0" applyFont="1" applyFill="1" applyBorder="1" applyAlignment="1">
      <alignment horizontal="left" vertical="center"/>
    </xf>
    <xf numFmtId="0" fontId="5" fillId="16" borderId="273" xfId="0" applyFont="1" applyFill="1" applyBorder="1" applyAlignment="1">
      <alignment horizontal="center" vertical="center"/>
    </xf>
    <xf numFmtId="0" fontId="5" fillId="16" borderId="274" xfId="0" applyFont="1" applyFill="1" applyBorder="1" applyAlignment="1">
      <alignment horizontal="left" vertical="center"/>
    </xf>
    <xf numFmtId="0" fontId="0" fillId="16" borderId="273" xfId="0" applyFill="1" applyBorder="1" applyAlignment="1">
      <alignment horizontal="center"/>
    </xf>
    <xf numFmtId="0" fontId="0" fillId="16" borderId="262" xfId="0" applyFill="1" applyBorder="1" applyAlignment="1">
      <alignment vertical="center"/>
    </xf>
    <xf numFmtId="0" fontId="5" fillId="16" borderId="256" xfId="0" applyFont="1" applyFill="1" applyBorder="1" applyAlignment="1">
      <alignment horizontal="left" vertical="center"/>
    </xf>
    <xf numFmtId="0" fontId="5" fillId="14" borderId="107" xfId="0" applyFont="1" applyFill="1" applyBorder="1" applyAlignment="1">
      <alignment horizontal="center" vertical="center"/>
    </xf>
    <xf numFmtId="0" fontId="5" fillId="14" borderId="108" xfId="0" applyFont="1" applyFill="1" applyBorder="1" applyAlignment="1">
      <alignment horizontal="left" vertical="center"/>
    </xf>
    <xf numFmtId="0" fontId="5" fillId="14" borderId="269" xfId="0" applyFont="1" applyFill="1" applyBorder="1" applyAlignment="1">
      <alignment horizontal="left" vertical="center"/>
    </xf>
    <xf numFmtId="0" fontId="5" fillId="14" borderId="255" xfId="0" applyFont="1" applyFill="1" applyBorder="1" applyAlignment="1">
      <alignment horizontal="center" vertical="center"/>
    </xf>
    <xf numFmtId="0" fontId="0" fillId="14" borderId="255" xfId="0" applyFill="1" applyBorder="1" applyAlignment="1">
      <alignment horizontal="center"/>
    </xf>
    <xf numFmtId="0" fontId="0" fillId="14" borderId="255" xfId="0" applyFill="1" applyBorder="1" applyAlignment="1">
      <alignment vertical="center"/>
    </xf>
    <xf numFmtId="0" fontId="0" fillId="14" borderId="271" xfId="0" applyFill="1" applyBorder="1" applyAlignment="1">
      <alignment vertical="center"/>
    </xf>
    <xf numFmtId="0" fontId="5" fillId="14" borderId="272" xfId="0" applyFont="1" applyFill="1" applyBorder="1" applyAlignment="1">
      <alignment horizontal="left" vertical="center"/>
    </xf>
    <xf numFmtId="0" fontId="26" fillId="0" borderId="202" xfId="0" applyFont="1" applyBorder="1" applyAlignment="1">
      <alignment horizontal="center" vertical="center"/>
    </xf>
    <xf numFmtId="0" fontId="26" fillId="0" borderId="237" xfId="0" applyFont="1" applyBorder="1" applyAlignment="1">
      <alignment horizontal="center" vertical="center"/>
    </xf>
    <xf numFmtId="0" fontId="26" fillId="0" borderId="266" xfId="0" applyFont="1" applyBorder="1" applyAlignment="1">
      <alignment horizontal="center" vertical="center"/>
    </xf>
    <xf numFmtId="0" fontId="27" fillId="0" borderId="266" xfId="0" applyFont="1" applyBorder="1" applyAlignment="1">
      <alignment horizontal="center" vertical="center"/>
    </xf>
    <xf numFmtId="0" fontId="27" fillId="0" borderId="268" xfId="0" applyFont="1" applyBorder="1" applyAlignment="1">
      <alignment horizontal="center" vertical="center"/>
    </xf>
    <xf numFmtId="0" fontId="26" fillId="0" borderId="106" xfId="0" applyFont="1" applyBorder="1" applyAlignment="1">
      <alignment horizontal="center" vertical="center"/>
    </xf>
    <xf numFmtId="0" fontId="26" fillId="0" borderId="107" xfId="0" applyFont="1" applyBorder="1" applyAlignment="1">
      <alignment horizontal="center" vertical="center"/>
    </xf>
    <xf numFmtId="0" fontId="26" fillId="0" borderId="108" xfId="0" applyFont="1" applyBorder="1" applyAlignment="1">
      <alignment horizontal="center" vertical="center"/>
    </xf>
    <xf numFmtId="0" fontId="20" fillId="0" borderId="7" xfId="0" applyFont="1" applyBorder="1" applyAlignment="1">
      <alignment horizontal="center" vertical="center" textRotation="90"/>
    </xf>
    <xf numFmtId="0" fontId="20" fillId="0" borderId="201" xfId="0" applyFont="1" applyBorder="1" applyAlignment="1">
      <alignment horizontal="center" vertical="center" textRotation="90"/>
    </xf>
    <xf numFmtId="0" fontId="20" fillId="0" borderId="202" xfId="0" applyFont="1" applyBorder="1" applyAlignment="1">
      <alignment horizontal="center" vertical="center" textRotation="90"/>
    </xf>
    <xf numFmtId="0" fontId="5" fillId="0" borderId="209" xfId="0" applyFont="1" applyBorder="1" applyAlignment="1">
      <alignment horizontal="center" vertical="center"/>
    </xf>
    <xf numFmtId="0" fontId="5" fillId="0" borderId="210" xfId="0" applyFont="1" applyBorder="1" applyAlignment="1">
      <alignment horizontal="center" vertical="center"/>
    </xf>
    <xf numFmtId="0" fontId="15" fillId="0" borderId="138" xfId="0" applyFont="1" applyBorder="1" applyAlignment="1">
      <alignment vertical="center"/>
    </xf>
    <xf numFmtId="0" fontId="15" fillId="0" borderId="175" xfId="0" applyFont="1" applyBorder="1" applyAlignment="1">
      <alignment vertical="center"/>
    </xf>
    <xf numFmtId="0" fontId="15" fillId="0" borderId="141" xfId="0" applyFont="1" applyBorder="1" applyAlignment="1">
      <alignment vertical="center"/>
    </xf>
    <xf numFmtId="0" fontId="15" fillId="0" borderId="179" xfId="0" applyFont="1" applyBorder="1" applyAlignment="1">
      <alignment vertical="center"/>
    </xf>
    <xf numFmtId="0" fontId="5" fillId="16" borderId="209" xfId="0" applyFont="1" applyFill="1" applyBorder="1" applyAlignment="1">
      <alignment horizontal="center" vertical="center"/>
    </xf>
    <xf numFmtId="0" fontId="5" fillId="16" borderId="210" xfId="0" applyFont="1" applyFill="1" applyBorder="1" applyAlignment="1">
      <alignment horizontal="center" vertical="center"/>
    </xf>
    <xf numFmtId="0" fontId="5" fillId="14" borderId="209" xfId="0" applyFont="1" applyFill="1" applyBorder="1" applyAlignment="1">
      <alignment horizontal="center" vertical="center"/>
    </xf>
    <xf numFmtId="0" fontId="5" fillId="14" borderId="210" xfId="0" applyFont="1" applyFill="1" applyBorder="1" applyAlignment="1">
      <alignment horizontal="center" vertical="center"/>
    </xf>
    <xf numFmtId="0" fontId="5" fillId="16" borderId="252" xfId="0" applyFont="1" applyFill="1" applyBorder="1" applyAlignment="1">
      <alignment horizontal="center" vertical="center"/>
    </xf>
    <xf numFmtId="0" fontId="5" fillId="16" borderId="253" xfId="0" applyFont="1" applyFill="1" applyBorder="1" applyAlignment="1">
      <alignment horizontal="center" vertical="center"/>
    </xf>
    <xf numFmtId="0" fontId="81" fillId="16" borderId="219" xfId="0" applyFont="1" applyFill="1" applyBorder="1" applyAlignment="1">
      <alignment horizontal="center" vertical="center"/>
    </xf>
    <xf numFmtId="0" fontId="81" fillId="16" borderId="228" xfId="0" applyFont="1" applyFill="1" applyBorder="1" applyAlignment="1">
      <alignment horizontal="center" vertical="center"/>
    </xf>
    <xf numFmtId="0" fontId="20" fillId="0" borderId="222" xfId="0" applyFont="1" applyBorder="1" applyAlignment="1">
      <alignment horizontal="center" vertical="center" textRotation="90"/>
    </xf>
    <xf numFmtId="0" fontId="20" fillId="0" borderId="13" xfId="0" applyFont="1" applyBorder="1" applyAlignment="1">
      <alignment horizontal="center" vertical="center" textRotation="90"/>
    </xf>
    <xf numFmtId="0" fontId="20" fillId="0" borderId="251" xfId="0" applyFont="1" applyBorder="1" applyAlignment="1">
      <alignment horizontal="center" vertical="center" textRotation="90"/>
    </xf>
    <xf numFmtId="0" fontId="5" fillId="0" borderId="252" xfId="0" applyFont="1" applyBorder="1" applyAlignment="1">
      <alignment horizontal="center" vertical="center"/>
    </xf>
    <xf numFmtId="0" fontId="5" fillId="0" borderId="253" xfId="0" applyFont="1" applyBorder="1" applyAlignment="1">
      <alignment horizontal="center" vertical="center"/>
    </xf>
    <xf numFmtId="0" fontId="15" fillId="0" borderId="252" xfId="0" applyFont="1" applyBorder="1" applyAlignment="1">
      <alignment vertical="center"/>
    </xf>
    <xf numFmtId="0" fontId="15" fillId="0" borderId="253" xfId="0" applyFont="1" applyBorder="1" applyAlignment="1">
      <alignment vertical="center"/>
    </xf>
    <xf numFmtId="0" fontId="15" fillId="0" borderId="258" xfId="0" applyFont="1" applyBorder="1" applyAlignment="1">
      <alignment vertical="center"/>
    </xf>
    <xf numFmtId="0" fontId="15" fillId="0" borderId="259" xfId="0" applyFont="1" applyBorder="1" applyAlignment="1">
      <alignment vertical="center"/>
    </xf>
    <xf numFmtId="0" fontId="22" fillId="0" borderId="7" xfId="0" applyFont="1" applyBorder="1" applyAlignment="1">
      <alignment horizontal="center" vertical="center" textRotation="90"/>
    </xf>
    <xf numFmtId="0" fontId="22" fillId="0" borderId="144" xfId="0" applyFont="1" applyBorder="1" applyAlignment="1">
      <alignment horizontal="center" vertical="center" textRotation="90"/>
    </xf>
    <xf numFmtId="0" fontId="22" fillId="0" borderId="127" xfId="0" applyFont="1" applyBorder="1" applyAlignment="1">
      <alignment horizontal="center" vertical="center" textRotation="90"/>
    </xf>
    <xf numFmtId="0" fontId="15" fillId="0" borderId="209" xfId="0" applyFont="1" applyBorder="1" applyAlignment="1">
      <alignment horizontal="center" vertical="center"/>
    </xf>
    <xf numFmtId="0" fontId="15" fillId="0" borderId="210" xfId="0" applyFont="1" applyBorder="1" applyAlignment="1">
      <alignment horizontal="center" vertical="center"/>
    </xf>
    <xf numFmtId="0" fontId="15" fillId="0" borderId="252" xfId="0" applyFont="1" applyBorder="1" applyAlignment="1">
      <alignment horizontal="center" vertical="center"/>
    </xf>
    <xf numFmtId="0" fontId="15" fillId="0" borderId="253" xfId="0" applyFont="1" applyBorder="1" applyAlignment="1">
      <alignment horizontal="center" vertical="center"/>
    </xf>
    <xf numFmtId="0" fontId="19" fillId="0" borderId="7" xfId="0" applyFont="1" applyBorder="1" applyAlignment="1">
      <alignment horizontal="center" vertical="center" textRotation="90"/>
    </xf>
    <xf numFmtId="0" fontId="5" fillId="0" borderId="83" xfId="0" applyFont="1" applyBorder="1" applyAlignment="1">
      <alignment horizontal="center" vertical="center" textRotation="90"/>
    </xf>
    <xf numFmtId="0" fontId="5" fillId="0" borderId="0" xfId="0" applyFont="1" applyAlignment="1">
      <alignment horizontal="center" vertical="center" textRotation="90"/>
    </xf>
    <xf numFmtId="0" fontId="5" fillId="0" borderId="8" xfId="0" applyFont="1" applyBorder="1" applyAlignment="1">
      <alignment horizontal="center" vertical="center" textRotation="90"/>
    </xf>
    <xf numFmtId="0" fontId="5" fillId="0" borderId="2" xfId="0" applyFont="1" applyBorder="1" applyAlignment="1">
      <alignment horizontal="center" vertical="center" textRotation="90"/>
    </xf>
    <xf numFmtId="0" fontId="20" fillId="0" borderId="232" xfId="0" applyFont="1" applyBorder="1" applyAlignment="1">
      <alignment horizontal="center" vertical="center" textRotation="90"/>
    </xf>
    <xf numFmtId="0" fontId="20" fillId="0" borderId="226" xfId="0" applyFont="1" applyBorder="1" applyAlignment="1">
      <alignment horizontal="center" vertical="center" textRotation="90"/>
    </xf>
    <xf numFmtId="0" fontId="19" fillId="0" borderId="6" xfId="0" applyFont="1" applyBorder="1" applyAlignment="1">
      <alignment horizontal="center" vertical="center" textRotation="90"/>
    </xf>
    <xf numFmtId="0" fontId="19" fillId="0" borderId="0" xfId="0" applyFont="1" applyAlignment="1">
      <alignment horizontal="center" vertical="center" textRotation="90"/>
    </xf>
    <xf numFmtId="0" fontId="19" fillId="0" borderId="206" xfId="0" applyFont="1" applyBorder="1" applyAlignment="1">
      <alignment horizontal="center" vertical="center" textRotation="90"/>
    </xf>
    <xf numFmtId="0" fontId="19" fillId="0" borderId="212" xfId="0" applyFont="1" applyBorder="1" applyAlignment="1">
      <alignment horizontal="center" vertical="center" textRotation="90"/>
    </xf>
    <xf numFmtId="0" fontId="5" fillId="0" borderId="97" xfId="0" applyFont="1" applyBorder="1" applyAlignment="1">
      <alignment horizontal="center" vertical="center"/>
    </xf>
    <xf numFmtId="0" fontId="5" fillId="0" borderId="96" xfId="0" applyFont="1" applyBorder="1" applyAlignment="1">
      <alignment horizontal="center" vertical="center"/>
    </xf>
    <xf numFmtId="0" fontId="5" fillId="0" borderId="201" xfId="0" applyFont="1" applyBorder="1" applyAlignment="1">
      <alignment horizontal="center" vertical="center"/>
    </xf>
    <xf numFmtId="0" fontId="5" fillId="0" borderId="202" xfId="0" applyFont="1" applyBorder="1" applyAlignment="1">
      <alignment horizontal="center" vertical="center"/>
    </xf>
    <xf numFmtId="0" fontId="19" fillId="0" borderId="242" xfId="0" applyFont="1" applyBorder="1" applyAlignment="1">
      <alignment horizontal="center" vertical="center" textRotation="90"/>
    </xf>
    <xf numFmtId="0" fontId="19" fillId="0" borderId="222" xfId="0" applyFont="1" applyBorder="1" applyAlignment="1">
      <alignment horizontal="center" vertical="center" textRotation="90" wrapText="1"/>
    </xf>
    <xf numFmtId="0" fontId="19" fillId="0" borderId="13" xfId="0" applyFont="1" applyBorder="1" applyAlignment="1">
      <alignment horizontal="center" vertical="center" textRotation="90" wrapText="1"/>
    </xf>
    <xf numFmtId="0" fontId="19" fillId="0" borderId="126" xfId="0" applyFont="1" applyBorder="1" applyAlignment="1">
      <alignment horizontal="center" vertical="center" textRotation="90" wrapText="1"/>
    </xf>
    <xf numFmtId="0" fontId="19" fillId="0" borderId="7" xfId="0" applyFont="1" applyBorder="1" applyAlignment="1">
      <alignment horizontal="center" vertical="center" textRotation="90" wrapText="1"/>
    </xf>
    <xf numFmtId="0" fontId="19" fillId="0" borderId="242" xfId="0" applyFont="1" applyBorder="1" applyAlignment="1">
      <alignment horizontal="center" vertical="center" textRotation="90" wrapText="1"/>
    </xf>
    <xf numFmtId="0" fontId="5" fillId="15" borderId="11" xfId="0" applyFont="1" applyFill="1" applyBorder="1" applyAlignment="1">
      <alignment horizontal="right" vertical="center"/>
    </xf>
    <xf numFmtId="0" fontId="32" fillId="0" borderId="7" xfId="0" applyFont="1" applyBorder="1" applyAlignment="1">
      <alignment horizontal="center" vertical="center" textRotation="90"/>
    </xf>
    <xf numFmtId="0" fontId="32" fillId="0" borderId="123" xfId="0" applyFont="1" applyBorder="1" applyAlignment="1">
      <alignment horizontal="center" vertical="center" textRotation="90"/>
    </xf>
    <xf numFmtId="0" fontId="32" fillId="0" borderId="124" xfId="0" applyFont="1" applyBorder="1" applyAlignment="1">
      <alignment horizontal="center" vertical="center" textRotation="90"/>
    </xf>
    <xf numFmtId="0" fontId="20" fillId="0" borderId="21" xfId="0" applyFont="1" applyBorder="1" applyAlignment="1">
      <alignment horizontal="center" vertical="center" textRotation="90"/>
    </xf>
    <xf numFmtId="0" fontId="20" fillId="0" borderId="126" xfId="0" applyFont="1" applyBorder="1" applyAlignment="1">
      <alignment horizontal="center" vertical="center" textRotation="90"/>
    </xf>
    <xf numFmtId="0" fontId="20" fillId="0" borderId="14" xfId="0" applyFont="1" applyBorder="1" applyAlignment="1">
      <alignment horizontal="center" vertical="center" textRotation="90"/>
    </xf>
    <xf numFmtId="0" fontId="22" fillId="0" borderId="0" xfId="0" applyFont="1" applyAlignment="1">
      <alignment horizontal="center" vertical="top" wrapText="1"/>
    </xf>
    <xf numFmtId="0" fontId="20" fillId="0" borderId="242" xfId="0" applyFont="1" applyBorder="1" applyAlignment="1">
      <alignment horizontal="center" vertical="center" textRotation="90"/>
    </xf>
    <xf numFmtId="0" fontId="38" fillId="0" borderId="93" xfId="1" applyFont="1" applyBorder="1" applyAlignment="1">
      <alignment horizontal="center" vertical="center" textRotation="90" shrinkToFit="1"/>
    </xf>
    <xf numFmtId="0" fontId="38" fillId="0" borderId="95" xfId="1" applyFont="1" applyBorder="1" applyAlignment="1">
      <alignment horizontal="center" vertical="center" textRotation="90" shrinkToFit="1"/>
    </xf>
    <xf numFmtId="0" fontId="38" fillId="0" borderId="208" xfId="1" applyFont="1" applyBorder="1" applyAlignment="1">
      <alignment horizontal="center" vertical="center" textRotation="90" shrinkToFit="1"/>
    </xf>
    <xf numFmtId="0" fontId="38" fillId="0" borderId="6" xfId="1" applyFont="1" applyBorder="1" applyAlignment="1">
      <alignment horizontal="center" vertical="center" textRotation="90" shrinkToFit="1"/>
    </xf>
    <xf numFmtId="0" fontId="38" fillId="0" borderId="219" xfId="1" applyFont="1" applyBorder="1" applyAlignment="1">
      <alignment horizontal="center" vertical="center" textRotation="90" shrinkToFit="1"/>
    </xf>
    <xf numFmtId="0" fontId="20" fillId="0" borderId="144" xfId="0" applyFont="1" applyBorder="1" applyAlignment="1">
      <alignment horizontal="center" vertical="center" textRotation="90"/>
    </xf>
    <xf numFmtId="0" fontId="20" fillId="0" borderId="127" xfId="0" applyFont="1" applyBorder="1" applyAlignment="1">
      <alignment horizontal="center" vertical="center" textRotation="90"/>
    </xf>
    <xf numFmtId="0" fontId="38" fillId="0" borderId="218" xfId="1" applyFont="1" applyBorder="1" applyAlignment="1">
      <alignment horizontal="center" vertical="center" textRotation="90" shrinkToFit="1"/>
    </xf>
    <xf numFmtId="0" fontId="38" fillId="0" borderId="210" xfId="1" applyFont="1" applyBorder="1" applyAlignment="1">
      <alignment horizontal="center" vertical="center" textRotation="90" shrinkToFit="1"/>
    </xf>
    <xf numFmtId="0" fontId="38" fillId="0" borderId="195" xfId="1" applyFont="1" applyBorder="1" applyAlignment="1">
      <alignment horizontal="center" vertical="center" textRotation="90" shrinkToFit="1"/>
    </xf>
    <xf numFmtId="0" fontId="38" fillId="0" borderId="0" xfId="1" applyFont="1" applyAlignment="1">
      <alignment horizontal="center" vertical="center" textRotation="90" shrinkToFit="1"/>
    </xf>
    <xf numFmtId="0" fontId="38" fillId="0" borderId="129" xfId="1" applyFont="1" applyBorder="1" applyAlignment="1">
      <alignment horizontal="center" vertical="center" textRotation="90" shrinkToFit="1"/>
    </xf>
    <xf numFmtId="0" fontId="46" fillId="0" borderId="95" xfId="1" applyFont="1" applyBorder="1" applyAlignment="1">
      <alignment horizontal="center" vertical="center" textRotation="90" shrinkToFit="1"/>
    </xf>
    <xf numFmtId="0" fontId="46" fillId="0" borderId="195" xfId="1" applyFont="1" applyBorder="1" applyAlignment="1">
      <alignment horizontal="center" vertical="center" textRotation="90" shrinkToFit="1"/>
    </xf>
    <xf numFmtId="0" fontId="46" fillId="0" borderId="0" xfId="1" applyFont="1" applyAlignment="1">
      <alignment horizontal="center" vertical="center" textRotation="90" shrinkToFit="1"/>
    </xf>
    <xf numFmtId="0" fontId="46" fillId="0" borderId="129" xfId="1" applyFont="1" applyBorder="1" applyAlignment="1">
      <alignment horizontal="center" vertical="center" textRotation="90" shrinkToFit="1"/>
    </xf>
    <xf numFmtId="0" fontId="0" fillId="0" borderId="197" xfId="0" applyBorder="1" applyAlignment="1">
      <alignment horizontal="center"/>
    </xf>
    <xf numFmtId="0" fontId="0" fillId="0" borderId="155" xfId="0" applyBorder="1" applyAlignment="1">
      <alignment horizontal="center"/>
    </xf>
    <xf numFmtId="0" fontId="0" fillId="0" borderId="181" xfId="0" applyBorder="1" applyAlignment="1">
      <alignment horizontal="center"/>
    </xf>
    <xf numFmtId="0" fontId="0" fillId="0" borderId="96" xfId="0" applyBorder="1" applyAlignment="1">
      <alignment horizontal="center"/>
    </xf>
    <xf numFmtId="0" fontId="0" fillId="0" borderId="195" xfId="0" applyBorder="1" applyAlignment="1">
      <alignment horizontal="center" textRotation="90"/>
    </xf>
    <xf numFmtId="0" fontId="0" fillId="0" borderId="0" xfId="0" applyAlignment="1">
      <alignment horizontal="center" textRotation="90"/>
    </xf>
    <xf numFmtId="0" fontId="15" fillId="0" borderId="195" xfId="0" applyFont="1" applyBorder="1" applyAlignment="1">
      <alignment horizontal="center" textRotation="90"/>
    </xf>
    <xf numFmtId="0" fontId="15" fillId="0" borderId="0" xfId="0" applyFont="1" applyAlignment="1">
      <alignment horizontal="center" textRotation="90"/>
    </xf>
    <xf numFmtId="0" fontId="56" fillId="0" borderId="155" xfId="1" applyFont="1" applyBorder="1" applyAlignment="1">
      <alignment horizontal="center"/>
    </xf>
    <xf numFmtId="0" fontId="14" fillId="0" borderId="0" xfId="0" applyFont="1" applyAlignment="1">
      <alignment horizontal="center"/>
    </xf>
    <xf numFmtId="0" fontId="0" fillId="0" borderId="212" xfId="0" applyBorder="1" applyAlignment="1">
      <alignment horizontal="center" textRotation="90"/>
    </xf>
    <xf numFmtId="0" fontId="56" fillId="0" borderId="97" xfId="1" applyFont="1" applyBorder="1"/>
    <xf numFmtId="0" fontId="56" fillId="0" borderId="96" xfId="1" applyFont="1" applyBorder="1"/>
    <xf numFmtId="0" fontId="14" fillId="0" borderId="203" xfId="0" applyFont="1" applyBorder="1"/>
    <xf numFmtId="0" fontId="14" fillId="0" borderId="195" xfId="0" applyFont="1" applyBorder="1"/>
    <xf numFmtId="0" fontId="26" fillId="0" borderId="219" xfId="0" applyFont="1" applyBorder="1" applyAlignment="1">
      <alignment horizontal="left" vertical="center"/>
    </xf>
    <xf numFmtId="0" fontId="26" fillId="0" borderId="129" xfId="0" applyFont="1" applyBorder="1" applyAlignment="1">
      <alignment horizontal="left" vertical="center"/>
    </xf>
    <xf numFmtId="0" fontId="25" fillId="15" borderId="13" xfId="0" applyFont="1" applyFill="1" applyBorder="1" applyAlignment="1">
      <alignment horizontal="center" vertical="center" textRotation="90"/>
    </xf>
    <xf numFmtId="0" fontId="25" fillId="15" borderId="14" xfId="0" applyFont="1" applyFill="1" applyBorder="1" applyAlignment="1">
      <alignment horizontal="center" vertical="center" textRotation="90"/>
    </xf>
    <xf numFmtId="0" fontId="26" fillId="0" borderId="225" xfId="0" applyFont="1" applyBorder="1" applyAlignment="1">
      <alignment horizontal="left" vertical="center"/>
    </xf>
    <xf numFmtId="0" fontId="26" fillId="0" borderId="209" xfId="0" applyFont="1" applyBorder="1" applyAlignment="1">
      <alignment horizontal="left" vertical="center"/>
    </xf>
    <xf numFmtId="0" fontId="26" fillId="0" borderId="210" xfId="0" applyFont="1" applyBorder="1" applyAlignment="1">
      <alignment horizontal="left" vertical="center"/>
    </xf>
    <xf numFmtId="0" fontId="26" fillId="0" borderId="211" xfId="0" applyFont="1" applyBorder="1" applyAlignment="1">
      <alignment horizontal="left" vertical="center"/>
    </xf>
    <xf numFmtId="0" fontId="26" fillId="0" borderId="201" xfId="0" applyFont="1" applyBorder="1" applyAlignment="1">
      <alignment horizontal="left" vertical="center"/>
    </xf>
    <xf numFmtId="0" fontId="26" fillId="0" borderId="202" xfId="0" applyFont="1" applyBorder="1" applyAlignment="1">
      <alignment horizontal="left" vertical="center"/>
    </xf>
    <xf numFmtId="0" fontId="26" fillId="0" borderId="237" xfId="0" applyFont="1" applyBorder="1" applyAlignment="1">
      <alignment horizontal="left" vertical="center"/>
    </xf>
    <xf numFmtId="0" fontId="26" fillId="0" borderId="219" xfId="0" applyFont="1" applyBorder="1" applyAlignment="1">
      <alignment horizontal="center" vertical="center"/>
    </xf>
    <xf numFmtId="0" fontId="26" fillId="0" borderId="129" xfId="0" applyFont="1" applyBorder="1" applyAlignment="1">
      <alignment horizontal="center" vertical="center"/>
    </xf>
    <xf numFmtId="0" fontId="26" fillId="0" borderId="228" xfId="0" applyFont="1" applyBorder="1" applyAlignment="1">
      <alignment horizontal="center" vertical="center"/>
    </xf>
    <xf numFmtId="0" fontId="25" fillId="13" borderId="13" xfId="0" applyFont="1" applyFill="1" applyBorder="1" applyAlignment="1">
      <alignment horizontal="center" vertical="center" textRotation="90"/>
    </xf>
    <xf numFmtId="0" fontId="25" fillId="0" borderId="209" xfId="0" applyFont="1" applyBorder="1" applyAlignment="1">
      <alignment horizontal="left" vertical="center"/>
    </xf>
    <xf numFmtId="0" fontId="25" fillId="0" borderId="210" xfId="0" applyFont="1" applyBorder="1" applyAlignment="1">
      <alignment horizontal="left" vertical="center"/>
    </xf>
    <xf numFmtId="0" fontId="25" fillId="0" borderId="234" xfId="0" applyFont="1" applyBorder="1" applyAlignment="1">
      <alignment horizontal="left" vertical="center"/>
    </xf>
    <xf numFmtId="0" fontId="26" fillId="0" borderId="201" xfId="0" applyFont="1" applyBorder="1" applyAlignment="1">
      <alignment horizontal="center" vertical="center"/>
    </xf>
    <xf numFmtId="0" fontId="26" fillId="0" borderId="235" xfId="0" applyFont="1" applyBorder="1" applyAlignment="1">
      <alignment horizontal="center" vertical="center"/>
    </xf>
    <xf numFmtId="0" fontId="30" fillId="0" borderId="0" xfId="0" applyFont="1" applyAlignment="1">
      <alignment horizontal="center"/>
    </xf>
    <xf numFmtId="0" fontId="7" fillId="0" borderId="224" xfId="0" applyFont="1" applyBorder="1" applyAlignment="1">
      <alignment horizontal="center" vertical="center"/>
    </xf>
    <xf numFmtId="0" fontId="7" fillId="0" borderId="211" xfId="0" applyFont="1" applyBorder="1" applyAlignment="1">
      <alignment horizontal="center" vertical="center"/>
    </xf>
    <xf numFmtId="0" fontId="26" fillId="0" borderId="219" xfId="0" applyFont="1" applyBorder="1" applyAlignment="1">
      <alignment horizontal="left"/>
    </xf>
    <xf numFmtId="0" fontId="26" fillId="0" borderId="129" xfId="0" applyFont="1" applyBorder="1" applyAlignment="1">
      <alignment horizontal="left"/>
    </xf>
    <xf numFmtId="0" fontId="26" fillId="0" borderId="225" xfId="0" applyFont="1" applyBorder="1" applyAlignment="1">
      <alignment horizontal="left"/>
    </xf>
    <xf numFmtId="0" fontId="30" fillId="0" borderId="129" xfId="0" applyFont="1" applyBorder="1" applyAlignment="1">
      <alignment horizontal="center"/>
    </xf>
    <xf numFmtId="0" fontId="0" fillId="12" borderId="232" xfId="0" applyFill="1" applyBorder="1" applyAlignment="1">
      <alignment horizontal="center" vertical="center" textRotation="90"/>
    </xf>
    <xf numFmtId="0" fontId="0" fillId="12" borderId="226" xfId="0" applyFill="1" applyBorder="1" applyAlignment="1">
      <alignment horizontal="center" vertical="center" textRotation="90"/>
    </xf>
    <xf numFmtId="0" fontId="0" fillId="12" borderId="218" xfId="0" applyFill="1" applyBorder="1" applyAlignment="1">
      <alignment horizontal="center" vertical="center" textRotation="90"/>
    </xf>
    <xf numFmtId="0" fontId="0" fillId="12" borderId="129" xfId="0" applyFill="1" applyBorder="1" applyAlignment="1">
      <alignment horizontal="center" vertical="center" textRotation="90"/>
    </xf>
    <xf numFmtId="0" fontId="0" fillId="12" borderId="210" xfId="0" applyFill="1" applyBorder="1" applyAlignment="1">
      <alignment horizontal="center" vertical="center" textRotation="90"/>
    </xf>
    <xf numFmtId="0" fontId="26" fillId="0" borderId="221" xfId="0" applyFont="1" applyBorder="1" applyAlignment="1">
      <alignment horizontal="left" vertical="center"/>
    </xf>
    <xf numFmtId="0" fontId="26" fillId="0" borderId="151" xfId="0" applyFont="1" applyBorder="1" applyAlignment="1">
      <alignment horizontal="left" vertical="center"/>
    </xf>
    <xf numFmtId="0" fontId="26" fillId="0" borderId="220" xfId="0" applyFont="1" applyBorder="1" applyAlignment="1">
      <alignment horizontal="left" vertical="center"/>
    </xf>
    <xf numFmtId="0" fontId="26" fillId="0" borderId="224" xfId="0" applyFont="1" applyBorder="1" applyAlignment="1">
      <alignment horizontal="left" vertical="center"/>
    </xf>
    <xf numFmtId="0" fontId="26" fillId="0" borderId="234" xfId="0" applyFont="1" applyBorder="1" applyAlignment="1">
      <alignment horizontal="left" vertical="center"/>
    </xf>
    <xf numFmtId="0" fontId="7" fillId="0" borderId="210" xfId="0" applyFont="1" applyBorder="1" applyAlignment="1">
      <alignment horizontal="center" vertical="center"/>
    </xf>
    <xf numFmtId="0" fontId="0" fillId="0" borderId="208" xfId="0" applyBorder="1" applyAlignment="1">
      <alignment horizontal="center" vertical="center" textRotation="90"/>
    </xf>
    <xf numFmtId="0" fontId="0" fillId="0" borderId="83" xfId="0" applyBorder="1" applyAlignment="1">
      <alignment horizontal="center" vertical="center" textRotation="90"/>
    </xf>
    <xf numFmtId="0" fontId="0" fillId="0" borderId="206" xfId="0" applyBorder="1" applyAlignment="1">
      <alignment horizontal="center" vertical="center" textRotation="90"/>
    </xf>
    <xf numFmtId="0" fontId="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4" fillId="0" borderId="208" xfId="0" applyFont="1" applyBorder="1" applyAlignment="1">
      <alignment horizontal="center" vertical="center" textRotation="90"/>
    </xf>
    <xf numFmtId="0" fontId="14" fillId="0" borderId="83" xfId="0" applyFont="1" applyBorder="1" applyAlignment="1">
      <alignment horizontal="center" vertical="center" textRotation="90"/>
    </xf>
    <xf numFmtId="0" fontId="14" fillId="0" borderId="206" xfId="0" applyFont="1" applyBorder="1" applyAlignment="1">
      <alignment horizontal="center" vertical="center" textRotation="90"/>
    </xf>
    <xf numFmtId="0" fontId="0" fillId="0" borderId="83" xfId="0" applyBorder="1" applyAlignment="1">
      <alignment horizontal="center"/>
    </xf>
    <xf numFmtId="0" fontId="0" fillId="0" borderId="6" xfId="0" applyBorder="1" applyAlignment="1">
      <alignment horizontal="center" vertical="center" textRotation="90"/>
    </xf>
    <xf numFmtId="0" fontId="7" fillId="0" borderId="83"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196" xfId="0" applyFont="1" applyBorder="1" applyAlignment="1">
      <alignment horizontal="center" vertical="center" textRotation="90"/>
    </xf>
    <xf numFmtId="0" fontId="7" fillId="0" borderId="198" xfId="0" applyFont="1" applyBorder="1" applyAlignment="1">
      <alignment horizontal="center" vertical="center" textRotation="90"/>
    </xf>
    <xf numFmtId="0" fontId="7" fillId="0" borderId="199" xfId="0" applyFont="1" applyBorder="1" applyAlignment="1">
      <alignment horizontal="center" vertical="center" textRotation="90"/>
    </xf>
    <xf numFmtId="0" fontId="0" fillId="0" borderId="208" xfId="0" applyBorder="1" applyAlignment="1">
      <alignment horizontal="center" textRotation="90"/>
    </xf>
    <xf numFmtId="0" fontId="0" fillId="0" borderId="83" xfId="0" applyBorder="1" applyAlignment="1">
      <alignment horizontal="center" textRotation="90"/>
    </xf>
    <xf numFmtId="0" fontId="0" fillId="0" borderId="206" xfId="0" applyBorder="1" applyAlignment="1">
      <alignment horizontal="center" textRotation="90"/>
    </xf>
    <xf numFmtId="0" fontId="7" fillId="0" borderId="206" xfId="0" applyFont="1" applyBorder="1" applyAlignment="1">
      <alignment horizontal="center"/>
    </xf>
    <xf numFmtId="0" fontId="7" fillId="0" borderId="212" xfId="0" applyFont="1" applyBorder="1" applyAlignment="1">
      <alignment horizontal="center"/>
    </xf>
    <xf numFmtId="0" fontId="7" fillId="0" borderId="0" xfId="0" applyFont="1" applyAlignment="1">
      <alignment horizontal="left" vertical="center"/>
    </xf>
    <xf numFmtId="0" fontId="0" fillId="0" borderId="155" xfId="0" applyBorder="1" applyAlignment="1">
      <alignment horizontal="center" vertical="center" textRotation="90"/>
    </xf>
    <xf numFmtId="0" fontId="0" fillId="0" borderId="0" xfId="0" applyAlignment="1">
      <alignment horizontal="center" vertical="center" textRotation="90"/>
    </xf>
    <xf numFmtId="0" fontId="0" fillId="0" borderId="212" xfId="0" applyBorder="1" applyAlignment="1">
      <alignment horizontal="center" vertical="center" textRotation="90"/>
    </xf>
    <xf numFmtId="0" fontId="7" fillId="0" borderId="208" xfId="0" applyFont="1" applyBorder="1" applyAlignment="1">
      <alignment horizontal="center" textRotation="90"/>
    </xf>
    <xf numFmtId="0" fontId="7" fillId="0" borderId="83" xfId="0" applyFont="1" applyBorder="1" applyAlignment="1">
      <alignment horizontal="center" textRotation="90"/>
    </xf>
    <xf numFmtId="0" fontId="7" fillId="0" borderId="206" xfId="0" applyFont="1" applyBorder="1" applyAlignment="1">
      <alignment horizontal="center" textRotation="90"/>
    </xf>
    <xf numFmtId="0" fontId="38" fillId="0" borderId="201" xfId="1" applyFont="1" applyBorder="1" applyAlignment="1">
      <alignment horizontal="center" vertical="center" textRotation="90" shrinkToFit="1"/>
    </xf>
    <xf numFmtId="0" fontId="38" fillId="0" borderId="209" xfId="1" applyFont="1" applyBorder="1" applyAlignment="1">
      <alignment horizontal="center" vertical="center" textRotation="90" shrinkToFit="1"/>
    </xf>
    <xf numFmtId="0" fontId="38" fillId="0" borderId="217" xfId="1" applyFont="1" applyBorder="1" applyAlignment="1">
      <alignment horizontal="center" vertical="center" textRotation="90" shrinkToFit="1"/>
    </xf>
    <xf numFmtId="0" fontId="56" fillId="0" borderId="0" xfId="1" applyFont="1"/>
    <xf numFmtId="0" fontId="38" fillId="0" borderId="203" xfId="1" applyFont="1" applyBorder="1" applyAlignment="1">
      <alignment horizontal="center" vertical="center" textRotation="90" shrinkToFit="1"/>
    </xf>
    <xf numFmtId="0" fontId="46" fillId="0" borderId="201" xfId="1" applyFont="1" applyBorder="1" applyAlignment="1">
      <alignment horizontal="center" vertical="center" textRotation="90" shrinkToFit="1"/>
    </xf>
    <xf numFmtId="0" fontId="46" fillId="0" borderId="209" xfId="1" applyFont="1" applyBorder="1" applyAlignment="1">
      <alignment horizontal="center" vertical="center" textRotation="90" shrinkToFit="1"/>
    </xf>
    <xf numFmtId="0" fontId="46" fillId="0" borderId="217" xfId="1" applyFont="1" applyBorder="1" applyAlignment="1">
      <alignment horizontal="center" vertical="center" textRotation="90" shrinkToFit="1"/>
    </xf>
    <xf numFmtId="0" fontId="0" fillId="0" borderId="147" xfId="0" applyBorder="1" applyAlignment="1">
      <alignment horizontal="center" vertical="center" textRotation="90"/>
    </xf>
    <xf numFmtId="0" fontId="0" fillId="0" borderId="129" xfId="0" applyBorder="1" applyAlignment="1">
      <alignment horizontal="center" vertical="center"/>
    </xf>
    <xf numFmtId="0" fontId="0" fillId="0" borderId="0" xfId="0"/>
    <xf numFmtId="0" fontId="0" fillId="16" borderId="0" xfId="0" applyFill="1"/>
    <xf numFmtId="0" fontId="0" fillId="18" borderId="129" xfId="0" applyFill="1" applyBorder="1"/>
    <xf numFmtId="0" fontId="0" fillId="16" borderId="111" xfId="0" applyFill="1" applyBorder="1" applyAlignment="1">
      <alignment horizontal="left" shrinkToFit="1"/>
    </xf>
    <xf numFmtId="0" fontId="0" fillId="16" borderId="195" xfId="0" applyFill="1" applyBorder="1" applyAlignment="1">
      <alignment horizontal="left" shrinkToFit="1"/>
    </xf>
    <xf numFmtId="0" fontId="0" fillId="16" borderId="195" xfId="0" applyFill="1" applyBorder="1"/>
    <xf numFmtId="0" fontId="0" fillId="0" borderId="85" xfId="0" applyBorder="1" applyAlignment="1">
      <alignment horizontal="center" vertical="center" textRotation="90"/>
    </xf>
    <xf numFmtId="0" fontId="7" fillId="0" borderId="85" xfId="0" applyFont="1" applyBorder="1" applyAlignment="1">
      <alignment horizontal="center" vertical="center" textRotation="90"/>
    </xf>
    <xf numFmtId="0" fontId="14" fillId="0" borderId="196" xfId="0" applyFont="1" applyBorder="1" applyAlignment="1">
      <alignment horizontal="center" vertical="center" textRotation="90"/>
    </xf>
    <xf numFmtId="0" fontId="14" fillId="0" borderId="198" xfId="0" applyFont="1" applyBorder="1" applyAlignment="1">
      <alignment horizontal="center" vertical="center" textRotation="90"/>
    </xf>
    <xf numFmtId="0" fontId="14" fillId="0" borderId="199" xfId="0" applyFont="1" applyBorder="1" applyAlignment="1">
      <alignment horizontal="center" vertical="center" textRotation="90"/>
    </xf>
    <xf numFmtId="0" fontId="0" fillId="0" borderId="2" xfId="0" applyBorder="1" applyAlignment="1">
      <alignment horizontal="center" textRotation="90"/>
    </xf>
    <xf numFmtId="0" fontId="0" fillId="0" borderId="77" xfId="0" applyBorder="1" applyAlignment="1">
      <alignment horizontal="center"/>
    </xf>
    <xf numFmtId="0" fontId="0" fillId="0" borderId="78" xfId="0" applyBorder="1" applyAlignment="1">
      <alignment horizontal="center"/>
    </xf>
    <xf numFmtId="0" fontId="0" fillId="0" borderId="129" xfId="0" applyBorder="1" applyAlignment="1">
      <alignment horizontal="center"/>
    </xf>
    <xf numFmtId="0" fontId="0" fillId="0" borderId="132" xfId="0" applyBorder="1" applyAlignment="1">
      <alignment horizontal="center"/>
    </xf>
    <xf numFmtId="0" fontId="0" fillId="0" borderId="196" xfId="0" applyBorder="1" applyAlignment="1">
      <alignment horizontal="center" vertical="center" textRotation="90"/>
    </xf>
    <xf numFmtId="0" fontId="0" fillId="0" borderId="198" xfId="0" applyBorder="1" applyAlignment="1">
      <alignment horizontal="center" vertical="center" textRotation="90"/>
    </xf>
    <xf numFmtId="0" fontId="0" fillId="0" borderId="199" xfId="0" applyBorder="1" applyAlignment="1">
      <alignment horizontal="center" vertical="center" textRotation="90"/>
    </xf>
    <xf numFmtId="0" fontId="0" fillId="0" borderId="111" xfId="0" applyBorder="1"/>
    <xf numFmtId="0" fontId="0" fillId="0" borderId="195" xfId="0" applyBorder="1" applyAlignment="1">
      <alignment horizontal="left"/>
    </xf>
    <xf numFmtId="0" fontId="0" fillId="0" borderId="204" xfId="0" applyBorder="1" applyAlignment="1">
      <alignment horizontal="left"/>
    </xf>
    <xf numFmtId="0" fontId="0" fillId="0" borderId="201" xfId="0" applyBorder="1" applyAlignment="1">
      <alignment horizontal="center" vertical="center"/>
    </xf>
    <xf numFmtId="0" fontId="0" fillId="0" borderId="202" xfId="0" applyBorder="1" applyAlignment="1">
      <alignment horizontal="center" vertical="center"/>
    </xf>
    <xf numFmtId="0" fontId="0" fillId="16" borderId="129" xfId="0" applyFill="1" applyBorder="1"/>
    <xf numFmtId="0" fontId="20" fillId="0" borderId="111" xfId="0" applyFont="1" applyBorder="1"/>
    <xf numFmtId="0" fontId="20" fillId="0" borderId="195" xfId="0" applyFont="1" applyBorder="1"/>
    <xf numFmtId="0" fontId="0" fillId="0" borderId="4" xfId="0" applyBorder="1" applyAlignment="1">
      <alignment horizontal="center" vertical="center" textRotation="90"/>
    </xf>
    <xf numFmtId="0" fontId="0" fillId="0" borderId="8" xfId="0" applyBorder="1" applyAlignment="1">
      <alignment horizontal="center" vertical="center" textRotation="90"/>
    </xf>
    <xf numFmtId="0" fontId="7" fillId="0" borderId="4" xfId="0" applyFont="1" applyBorder="1" applyAlignment="1">
      <alignment horizontal="center" vertical="center" textRotation="90"/>
    </xf>
    <xf numFmtId="0" fontId="7" fillId="0" borderId="8" xfId="0" applyFont="1" applyBorder="1" applyAlignment="1">
      <alignment horizontal="center" vertical="center" textRotation="90"/>
    </xf>
    <xf numFmtId="0" fontId="0" fillId="15" borderId="111" xfId="0" applyFill="1" applyBorder="1" applyAlignment="1">
      <alignment horizontal="left"/>
    </xf>
    <xf numFmtId="0" fontId="0" fillId="15" borderId="195" xfId="0" applyFill="1" applyBorder="1" applyAlignment="1">
      <alignment horizontal="left"/>
    </xf>
    <xf numFmtId="0" fontId="0" fillId="7" borderId="133" xfId="0" applyFill="1" applyBorder="1" applyAlignment="1">
      <alignment horizontal="center"/>
    </xf>
    <xf numFmtId="0" fontId="0" fillId="7" borderId="111" xfId="0" applyFill="1" applyBorder="1" applyAlignment="1">
      <alignment horizontal="center"/>
    </xf>
    <xf numFmtId="0" fontId="0" fillId="7" borderId="101" xfId="0" applyFill="1" applyBorder="1" applyAlignment="1">
      <alignment horizontal="center"/>
    </xf>
    <xf numFmtId="0" fontId="0" fillId="7" borderId="0" xfId="0" applyFill="1" applyAlignment="1">
      <alignment horizontal="center"/>
    </xf>
    <xf numFmtId="0" fontId="0" fillId="7" borderId="102" xfId="0" applyFill="1" applyBorder="1" applyAlignment="1">
      <alignment horizontal="center"/>
    </xf>
    <xf numFmtId="0" fontId="0" fillId="7" borderId="129" xfId="0" applyFill="1" applyBorder="1" applyAlignment="1">
      <alignment horizontal="center"/>
    </xf>
    <xf numFmtId="0" fontId="13" fillId="0" borderId="0" xfId="0" applyFont="1" applyAlignment="1">
      <alignment horizontal="center" vertical="center"/>
    </xf>
    <xf numFmtId="0" fontId="0" fillId="18" borderId="111" xfId="0" applyFill="1" applyBorder="1"/>
    <xf numFmtId="0" fontId="0" fillId="18" borderId="195" xfId="0" applyFill="1" applyBorder="1"/>
    <xf numFmtId="0" fontId="25" fillId="0" borderId="0" xfId="0" applyFont="1"/>
    <xf numFmtId="0" fontId="11" fillId="0" borderId="209" xfId="0" applyFont="1" applyBorder="1" applyAlignment="1">
      <alignment horizontal="center"/>
    </xf>
    <xf numFmtId="0" fontId="11" fillId="0" borderId="210" xfId="0" applyFont="1" applyBorder="1" applyAlignment="1">
      <alignment horizontal="center"/>
    </xf>
    <xf numFmtId="0" fontId="0" fillId="18" borderId="0" xfId="0" applyFill="1"/>
    <xf numFmtId="0" fontId="0" fillId="18" borderId="7" xfId="0" applyFill="1" applyBorder="1"/>
    <xf numFmtId="0" fontId="0" fillId="18" borderId="2" xfId="0" applyFill="1" applyBorder="1"/>
    <xf numFmtId="0" fontId="0" fillId="18" borderId="9" xfId="0" applyFill="1" applyBorder="1"/>
    <xf numFmtId="0" fontId="0" fillId="0" borderId="7" xfId="0" applyBorder="1"/>
    <xf numFmtId="0" fontId="7" fillId="18" borderId="0" xfId="0" applyFont="1" applyFill="1"/>
    <xf numFmtId="0" fontId="7" fillId="18" borderId="7" xfId="0" applyFont="1" applyFill="1" applyBorder="1"/>
    <xf numFmtId="0" fontId="96" fillId="0" borderId="300" xfId="1" applyFont="1" applyBorder="1" applyAlignment="1">
      <alignment horizontal="left" vertical="center"/>
    </xf>
    <xf numFmtId="0" fontId="92" fillId="0" borderId="0" xfId="1" applyFont="1" applyAlignment="1">
      <alignment horizontal="center" vertical="center"/>
    </xf>
    <xf numFmtId="0" fontId="16" fillId="13" borderId="0" xfId="1" applyFont="1" applyFill="1" applyAlignment="1">
      <alignment horizontal="center"/>
    </xf>
    <xf numFmtId="0" fontId="107" fillId="0" borderId="6" xfId="1" applyFont="1" applyBorder="1"/>
    <xf numFmtId="0" fontId="107" fillId="0" borderId="0" xfId="1" applyFont="1"/>
    <xf numFmtId="0" fontId="109" fillId="0" borderId="0" xfId="1" applyFont="1" applyAlignment="1">
      <alignment horizontal="left"/>
    </xf>
    <xf numFmtId="0" fontId="107" fillId="0" borderId="208" xfId="1" applyFont="1" applyBorder="1"/>
    <xf numFmtId="0" fontId="107" fillId="0" borderId="155" xfId="1" applyFont="1" applyBorder="1"/>
    <xf numFmtId="0" fontId="87" fillId="0" borderId="0" xfId="1" applyFont="1" applyAlignment="1">
      <alignment shrinkToFit="1"/>
    </xf>
    <xf numFmtId="0" fontId="87" fillId="0" borderId="242" xfId="1" applyFont="1" applyBorder="1" applyAlignment="1">
      <alignment shrinkToFit="1"/>
    </xf>
    <xf numFmtId="0" fontId="107" fillId="0" borderId="206" xfId="1" applyFont="1" applyBorder="1"/>
    <xf numFmtId="0" fontId="107" fillId="0" borderId="212" xfId="1" applyFont="1" applyBorder="1"/>
    <xf numFmtId="0" fontId="113" fillId="0" borderId="212" xfId="1" applyFont="1" applyBorder="1" applyAlignment="1">
      <alignment horizontal="left"/>
    </xf>
    <xf numFmtId="0" fontId="113" fillId="0" borderId="205" xfId="1" applyFont="1" applyBorder="1" applyAlignment="1">
      <alignment horizontal="left"/>
    </xf>
    <xf numFmtId="0" fontId="111" fillId="0" borderId="0" xfId="1" applyFont="1" applyAlignment="1">
      <alignment horizontal="center"/>
    </xf>
    <xf numFmtId="0" fontId="104" fillId="0" borderId="0" xfId="1" applyFont="1" applyAlignment="1">
      <alignment horizontal="center" vertical="center"/>
    </xf>
    <xf numFmtId="0" fontId="104" fillId="0" borderId="114" xfId="1" applyFont="1" applyBorder="1" applyAlignment="1">
      <alignment horizontal="center" vertical="center"/>
    </xf>
    <xf numFmtId="0" fontId="33" fillId="0" borderId="202" xfId="1" applyBorder="1"/>
    <xf numFmtId="0" fontId="33" fillId="0" borderId="237" xfId="1" applyBorder="1"/>
    <xf numFmtId="0" fontId="16" fillId="0" borderId="208" xfId="1" applyFont="1" applyBorder="1"/>
    <xf numFmtId="0" fontId="16" fillId="0" borderId="155" xfId="1" applyFont="1" applyBorder="1"/>
    <xf numFmtId="0" fontId="105" fillId="0" borderId="0" xfId="1" applyFont="1" applyAlignment="1">
      <alignment horizontal="center"/>
    </xf>
    <xf numFmtId="0" fontId="105" fillId="0" borderId="242" xfId="1" applyFont="1" applyBorder="1" applyAlignment="1">
      <alignment horizontal="center"/>
    </xf>
    <xf numFmtId="0" fontId="107" fillId="0" borderId="326" xfId="1" applyFont="1" applyBorder="1"/>
    <xf numFmtId="0" fontId="107" fillId="0" borderId="311" xfId="1" applyFont="1" applyBorder="1"/>
    <xf numFmtId="0" fontId="107" fillId="0" borderId="323" xfId="1" applyFont="1" applyBorder="1"/>
    <xf numFmtId="0" fontId="107" fillId="0" borderId="324" xfId="1" applyFont="1" applyBorder="1"/>
    <xf numFmtId="0" fontId="16" fillId="0" borderId="10" xfId="1" applyFont="1" applyBorder="1" applyAlignment="1">
      <alignment horizontal="center"/>
    </xf>
    <xf numFmtId="0" fontId="16" fillId="0" borderId="12" xfId="1" applyFont="1" applyBorder="1" applyAlignment="1">
      <alignment horizontal="center"/>
    </xf>
    <xf numFmtId="0" fontId="16" fillId="13" borderId="328" xfId="1" applyFont="1" applyFill="1" applyBorder="1" applyAlignment="1">
      <alignment horizontal="center"/>
    </xf>
    <xf numFmtId="0" fontId="16" fillId="0" borderId="155" xfId="1" applyFont="1" applyBorder="1" applyAlignment="1">
      <alignment vertical="center" shrinkToFit="1"/>
    </xf>
    <xf numFmtId="0" fontId="16" fillId="0" borderId="212" xfId="1" applyFont="1" applyBorder="1" applyAlignment="1">
      <alignment shrinkToFit="1"/>
    </xf>
    <xf numFmtId="0" fontId="16" fillId="0" borderId="0" xfId="1" applyFont="1"/>
    <xf numFmtId="0" fontId="0" fillId="0" borderId="212" xfId="0" applyBorder="1" applyAlignment="1">
      <alignment horizontal="left"/>
    </xf>
    <xf numFmtId="0" fontId="93" fillId="0" borderId="0" xfId="1" applyFont="1" applyAlignment="1">
      <alignment horizontal="center"/>
    </xf>
    <xf numFmtId="0" fontId="92" fillId="0" borderId="0" xfId="1" applyFont="1" applyAlignment="1">
      <alignment horizontal="center"/>
    </xf>
    <xf numFmtId="0" fontId="94" fillId="0" borderId="243" xfId="1" applyFont="1" applyBorder="1" applyAlignment="1">
      <alignment horizontal="center"/>
    </xf>
    <xf numFmtId="0" fontId="95" fillId="0" borderId="0" xfId="1" applyFont="1" applyAlignment="1">
      <alignment horizontal="center" vertical="center"/>
    </xf>
    <xf numFmtId="0" fontId="96" fillId="0" borderId="243" xfId="1" applyFont="1" applyBorder="1" applyAlignment="1">
      <alignment horizontal="center" vertical="center"/>
    </xf>
    <xf numFmtId="0" fontId="33" fillId="0" borderId="263" xfId="1" applyBorder="1" applyAlignment="1">
      <alignment horizontal="center"/>
    </xf>
    <xf numFmtId="0" fontId="33" fillId="0" borderId="264" xfId="1" applyBorder="1" applyAlignment="1">
      <alignment horizontal="center"/>
    </xf>
    <xf numFmtId="0" fontId="33" fillId="0" borderId="265" xfId="1" applyBorder="1" applyAlignment="1">
      <alignment horizontal="center"/>
    </xf>
    <xf numFmtId="0" fontId="95" fillId="0" borderId="249" xfId="1" applyFont="1" applyBorder="1" applyAlignment="1">
      <alignment horizontal="center" vertical="center"/>
    </xf>
    <xf numFmtId="0" fontId="95" fillId="0" borderId="250" xfId="1" applyFont="1" applyBorder="1" applyAlignment="1">
      <alignment horizontal="center" vertical="center"/>
    </xf>
    <xf numFmtId="0" fontId="87" fillId="0" borderId="0" xfId="1" applyFont="1" applyAlignment="1">
      <alignment horizontal="center"/>
    </xf>
    <xf numFmtId="0" fontId="87" fillId="0" borderId="114" xfId="1"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9" xfId="0" applyBorder="1" applyAlignment="1">
      <alignment horizontal="center" vertical="center"/>
    </xf>
    <xf numFmtId="0" fontId="1" fillId="2" borderId="79" xfId="0" applyFont="1" applyFill="1" applyBorder="1" applyAlignment="1">
      <alignment horizontal="center" vertical="center" shrinkToFit="1"/>
    </xf>
    <xf numFmtId="0" fontId="6" fillId="0" borderId="0" xfId="0" applyFont="1" applyAlignment="1">
      <alignment horizontal="center" vertical="center" shrinkToFit="1"/>
    </xf>
    <xf numFmtId="0" fontId="0" fillId="2" borderId="79" xfId="0" applyFill="1" applyBorder="1" applyAlignment="1">
      <alignment horizontal="center" vertical="center" shrinkToFit="1"/>
    </xf>
    <xf numFmtId="0" fontId="0" fillId="0" borderId="106" xfId="0" applyBorder="1" applyAlignment="1">
      <alignment horizontal="center" vertical="center"/>
    </xf>
    <xf numFmtId="0" fontId="1" fillId="0" borderId="108" xfId="0" applyFont="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textRotation="90" shrinkToFit="1"/>
    </xf>
    <xf numFmtId="0" fontId="9" fillId="0" borderId="0" xfId="0" applyFont="1" applyAlignment="1">
      <alignment horizontal="center" vertical="center"/>
    </xf>
    <xf numFmtId="0" fontId="0" fillId="0" borderId="0" xfId="0" applyAlignment="1">
      <alignment horizontal="center" vertical="center" textRotation="90" shrinkToFit="1"/>
    </xf>
    <xf numFmtId="0" fontId="1" fillId="0" borderId="103" xfId="0" applyFont="1" applyBorder="1" applyAlignment="1">
      <alignment horizontal="right" vertical="center"/>
    </xf>
    <xf numFmtId="0" fontId="1" fillId="0" borderId="105" xfId="0" applyFont="1" applyBorder="1" applyAlignment="1">
      <alignment horizontal="right" vertical="center"/>
    </xf>
    <xf numFmtId="0" fontId="1" fillId="0" borderId="104" xfId="0" applyFont="1" applyBorder="1" applyAlignment="1">
      <alignment horizontal="right" vertical="center"/>
    </xf>
    <xf numFmtId="0" fontId="0" fillId="0" borderId="80" xfId="0" applyBorder="1" applyAlignment="1">
      <alignment horizontal="right" vertical="center"/>
    </xf>
    <xf numFmtId="0" fontId="0" fillId="0" borderId="78" xfId="0" applyBorder="1" applyAlignment="1">
      <alignment horizontal="right" vertical="center"/>
    </xf>
    <xf numFmtId="0" fontId="7" fillId="0" borderId="103" xfId="0" applyFont="1" applyBorder="1" applyAlignment="1">
      <alignment horizontal="right" vertical="center"/>
    </xf>
    <xf numFmtId="0" fontId="7" fillId="0" borderId="105" xfId="0" applyFont="1" applyBorder="1" applyAlignment="1">
      <alignment horizontal="right" vertical="center"/>
    </xf>
    <xf numFmtId="0" fontId="0" fillId="0" borderId="105" xfId="0" applyBorder="1" applyAlignment="1">
      <alignment horizontal="right" vertical="center"/>
    </xf>
    <xf numFmtId="0" fontId="14" fillId="0" borderId="105" xfId="0" applyFont="1" applyBorder="1" applyAlignment="1">
      <alignment horizontal="right" vertical="center" wrapText="1"/>
    </xf>
    <xf numFmtId="0" fontId="14" fillId="0" borderId="104" xfId="0" applyFont="1" applyBorder="1" applyAlignment="1">
      <alignment horizontal="right" vertical="center" wrapText="1"/>
    </xf>
    <xf numFmtId="0" fontId="1" fillId="0" borderId="103" xfId="0" applyFont="1" applyBorder="1" applyAlignment="1">
      <alignment vertical="center"/>
    </xf>
    <xf numFmtId="0" fontId="1" fillId="0" borderId="105" xfId="0" applyFont="1" applyBorder="1" applyAlignment="1">
      <alignment vertical="center"/>
    </xf>
    <xf numFmtId="0" fontId="1" fillId="0" borderId="104" xfId="0" applyFont="1" applyBorder="1" applyAlignment="1">
      <alignment vertical="center"/>
    </xf>
    <xf numFmtId="0" fontId="0" fillId="0" borderId="0" xfId="0" applyAlignment="1">
      <alignment vertical="center"/>
    </xf>
    <xf numFmtId="0" fontId="0" fillId="0" borderId="85" xfId="0" applyBorder="1" applyAlignment="1">
      <alignment vertical="center"/>
    </xf>
    <xf numFmtId="0" fontId="7" fillId="0" borderId="103" xfId="0" applyFont="1" applyBorder="1" applyAlignment="1">
      <alignment vertical="center"/>
    </xf>
    <xf numFmtId="0" fontId="7" fillId="0" borderId="105" xfId="0" applyFont="1" applyBorder="1" applyAlignment="1">
      <alignment vertical="center"/>
    </xf>
    <xf numFmtId="0" fontId="0" fillId="0" borderId="105" xfId="0" applyBorder="1" applyAlignment="1">
      <alignment vertical="center"/>
    </xf>
    <xf numFmtId="0" fontId="14" fillId="0" borderId="105" xfId="0" applyFont="1" applyBorder="1" applyAlignment="1">
      <alignment vertical="center" wrapText="1"/>
    </xf>
    <xf numFmtId="0" fontId="14" fillId="0" borderId="104" xfId="0" applyFont="1" applyBorder="1" applyAlignment="1">
      <alignment vertical="center" wrapText="1"/>
    </xf>
    <xf numFmtId="0" fontId="33" fillId="0" borderId="120" xfId="0" applyFont="1" applyBorder="1" applyAlignment="1">
      <alignment horizontal="center" vertical="center" textRotation="90" wrapText="1"/>
    </xf>
    <xf numFmtId="0" fontId="33" fillId="0" borderId="114" xfId="0" applyFont="1" applyBorder="1" applyAlignment="1">
      <alignment horizontal="center" vertical="center" textRotation="90" wrapText="1"/>
    </xf>
    <xf numFmtId="0" fontId="33" fillId="0" borderId="116" xfId="0" applyFont="1" applyBorder="1" applyAlignment="1">
      <alignment horizontal="center" vertical="center" textRotation="90" wrapText="1"/>
    </xf>
    <xf numFmtId="0" fontId="0" fillId="0" borderId="114" xfId="0" applyBorder="1" applyAlignment="1">
      <alignment horizontal="center" vertical="center" textRotation="90"/>
    </xf>
    <xf numFmtId="0" fontId="0" fillId="0" borderId="122" xfId="0" applyBorder="1" applyAlignment="1">
      <alignment horizontal="center" vertical="center" textRotation="90"/>
    </xf>
    <xf numFmtId="0" fontId="33" fillId="0" borderId="113" xfId="0" applyFont="1" applyBorder="1" applyAlignment="1">
      <alignment horizontal="center" vertical="center" textRotation="90" wrapText="1"/>
    </xf>
    <xf numFmtId="0" fontId="33" fillId="0" borderId="117" xfId="0" applyFont="1" applyBorder="1" applyAlignment="1">
      <alignment horizontal="center" vertical="center" textRotation="90"/>
    </xf>
    <xf numFmtId="0" fontId="33" fillId="0" borderId="114" xfId="0" applyFont="1" applyBorder="1" applyAlignment="1">
      <alignment horizontal="center" vertical="center" textRotation="90"/>
    </xf>
    <xf numFmtId="0" fontId="33" fillId="0" borderId="116" xfId="0" applyFont="1" applyBorder="1" applyAlignment="1">
      <alignment horizontal="center" vertical="center" textRotation="90"/>
    </xf>
    <xf numFmtId="0" fontId="33" fillId="0" borderId="118" xfId="0" applyFont="1" applyBorder="1" applyAlignment="1">
      <alignment horizontal="center" vertical="center" textRotation="90"/>
    </xf>
    <xf numFmtId="0" fontId="0" fillId="0" borderId="0" xfId="0" applyAlignment="1">
      <alignment horizontal="center" wrapText="1"/>
    </xf>
    <xf numFmtId="0" fontId="79" fillId="0" borderId="134" xfId="3" applyFont="1" applyBorder="1" applyAlignment="1">
      <alignment horizontal="center" vertical="center"/>
    </xf>
    <xf numFmtId="0" fontId="79" fillId="0" borderId="189" xfId="3" applyFont="1" applyBorder="1" applyAlignment="1">
      <alignment horizontal="center" vertical="center"/>
    </xf>
    <xf numFmtId="0" fontId="79" fillId="0" borderId="190" xfId="3" applyFont="1" applyBorder="1" applyAlignment="1">
      <alignment horizontal="center" vertical="center"/>
    </xf>
    <xf numFmtId="0" fontId="79" fillId="0" borderId="191" xfId="3" applyFont="1" applyBorder="1" applyAlignment="1">
      <alignment horizontal="center" vertical="center"/>
    </xf>
    <xf numFmtId="0" fontId="79" fillId="0" borderId="192" xfId="3" applyFont="1" applyBorder="1" applyAlignment="1">
      <alignment horizontal="center" vertical="center"/>
    </xf>
    <xf numFmtId="0" fontId="79" fillId="0" borderId="115" xfId="3" applyFont="1" applyBorder="1" applyAlignment="1">
      <alignment horizontal="center" vertical="center"/>
    </xf>
    <xf numFmtId="0" fontId="7" fillId="0" borderId="0" xfId="0" applyFont="1" applyAlignment="1">
      <alignment horizontal="center" vertical="center" textRotation="90"/>
    </xf>
    <xf numFmtId="0" fontId="76" fillId="0" borderId="0" xfId="0" applyFont="1" applyAlignment="1">
      <alignment horizontal="center"/>
    </xf>
    <xf numFmtId="0" fontId="7" fillId="0" borderId="7" xfId="0" applyFont="1" applyBorder="1" applyAlignment="1">
      <alignment horizontal="center" vertical="center" textRotation="90"/>
    </xf>
    <xf numFmtId="0" fontId="77" fillId="0" borderId="0" xfId="0" applyFont="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3" xfId="0" applyBorder="1" applyAlignment="1">
      <alignment horizontal="center" vertical="center" textRotation="90"/>
    </xf>
    <xf numFmtId="0" fontId="0" fillId="0" borderId="7" xfId="0" applyBorder="1" applyAlignment="1">
      <alignment horizontal="center" vertical="center" textRotation="90"/>
    </xf>
    <xf numFmtId="0" fontId="0" fillId="0" borderId="9" xfId="0" applyBorder="1" applyAlignment="1">
      <alignment horizontal="center" vertical="center" textRotation="90"/>
    </xf>
    <xf numFmtId="0" fontId="0" fillId="0" borderId="0" xfId="0" applyAlignment="1">
      <alignment horizontal="left"/>
    </xf>
    <xf numFmtId="0" fontId="0" fillId="0" borderId="7" xfId="0" applyBorder="1" applyAlignment="1">
      <alignment horizontal="left"/>
    </xf>
    <xf numFmtId="0" fontId="0" fillId="0" borderId="21" xfId="0" applyBorder="1" applyAlignment="1">
      <alignment horizontal="center" vertical="center" textRotation="90"/>
    </xf>
    <xf numFmtId="0" fontId="0" fillId="0" borderId="13" xfId="0" applyBorder="1" applyAlignment="1">
      <alignment horizontal="center" vertical="center" textRotation="90"/>
    </xf>
    <xf numFmtId="0" fontId="0" fillId="0" borderId="14" xfId="0" applyBorder="1" applyAlignment="1">
      <alignment horizontal="center" vertical="center" textRotation="90"/>
    </xf>
    <xf numFmtId="0" fontId="7" fillId="0" borderId="126"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7" fillId="2" borderId="126" xfId="0" applyFont="1" applyFill="1" applyBorder="1" applyAlignment="1">
      <alignment horizontal="center" vertical="center" textRotation="90"/>
    </xf>
    <xf numFmtId="0" fontId="7" fillId="0" borderId="37" xfId="0" applyFont="1" applyBorder="1" applyAlignment="1">
      <alignment horizontal="center" vertical="center" textRotation="90"/>
    </xf>
    <xf numFmtId="0" fontId="7" fillId="0" borderId="14" xfId="0" applyFont="1" applyBorder="1" applyAlignment="1">
      <alignment horizontal="center" vertical="center" textRotation="90"/>
    </xf>
    <xf numFmtId="0" fontId="7" fillId="0" borderId="164" xfId="0" applyFont="1" applyBorder="1" applyAlignment="1">
      <alignment horizontal="center" vertical="center" textRotation="90"/>
    </xf>
    <xf numFmtId="0" fontId="7" fillId="0" borderId="166" xfId="0" applyFont="1" applyBorder="1" applyAlignment="1">
      <alignment horizontal="center" vertical="center" textRotation="90"/>
    </xf>
    <xf numFmtId="0" fontId="7" fillId="0" borderId="13" xfId="0" applyFont="1" applyBorder="1" applyAlignment="1">
      <alignment horizontal="center" vertical="center" textRotation="90"/>
    </xf>
    <xf numFmtId="0" fontId="14" fillId="0" borderId="168" xfId="0" applyFont="1" applyBorder="1" applyAlignment="1">
      <alignment horizontal="center" vertical="center" textRotation="90"/>
    </xf>
    <xf numFmtId="0" fontId="14" fillId="0" borderId="20" xfId="0" applyFont="1" applyBorder="1" applyAlignment="1">
      <alignment horizontal="center" vertical="center" textRotation="90"/>
    </xf>
    <xf numFmtId="0" fontId="14" fillId="0" borderId="162" xfId="0" applyFont="1" applyBorder="1" applyAlignment="1">
      <alignment horizontal="center" vertical="center" textRotation="90"/>
    </xf>
    <xf numFmtId="0" fontId="0" fillId="0" borderId="30" xfId="0" applyBorder="1"/>
    <xf numFmtId="0" fontId="0" fillId="0" borderId="20" xfId="0" applyBorder="1"/>
    <xf numFmtId="0" fontId="0" fillId="0" borderId="15" xfId="0" applyBorder="1"/>
    <xf numFmtId="0" fontId="0" fillId="0" borderId="22" xfId="0" applyBorder="1"/>
    <xf numFmtId="0" fontId="0" fillId="0" borderId="1" xfId="0" applyBorder="1"/>
    <xf numFmtId="0" fontId="0" fillId="0" borderId="162" xfId="0" applyBorder="1"/>
    <xf numFmtId="0" fontId="0" fillId="0" borderId="18" xfId="0" applyBorder="1"/>
    <xf numFmtId="0" fontId="0" fillId="13" borderId="1" xfId="0" applyFill="1" applyBorder="1" applyAlignment="1">
      <alignment horizontal="center" vertical="center"/>
    </xf>
    <xf numFmtId="0" fontId="0" fillId="13" borderId="18" xfId="0" applyFill="1" applyBorder="1" applyAlignment="1">
      <alignment horizontal="center"/>
    </xf>
    <xf numFmtId="0" fontId="0" fillId="0" borderId="46" xfId="0" applyBorder="1" applyAlignment="1">
      <alignment horizontal="center"/>
    </xf>
    <xf numFmtId="0" fontId="0" fillId="0" borderId="171" xfId="0" applyBorder="1" applyAlignment="1">
      <alignment horizontal="center"/>
    </xf>
    <xf numFmtId="0" fontId="0" fillId="0" borderId="172" xfId="0" applyBorder="1" applyAlignment="1">
      <alignment horizontal="center"/>
    </xf>
    <xf numFmtId="0" fontId="0" fillId="0" borderId="286" xfId="0" applyBorder="1"/>
    <xf numFmtId="0" fontId="0" fillId="0" borderId="255" xfId="0" applyBorder="1"/>
    <xf numFmtId="0" fontId="7" fillId="19" borderId="126" xfId="0" applyFont="1" applyFill="1" applyBorder="1" applyAlignment="1">
      <alignment horizontal="center" vertical="center" textRotation="90"/>
    </xf>
    <xf numFmtId="0" fontId="0" fillId="13" borderId="286" xfId="0" applyFill="1" applyBorder="1"/>
    <xf numFmtId="0" fontId="0" fillId="13" borderId="255" xfId="0" applyFill="1" applyBorder="1"/>
    <xf numFmtId="0" fontId="0" fillId="13" borderId="287" xfId="0" applyFill="1" applyBorder="1"/>
    <xf numFmtId="0" fontId="0" fillId="13" borderId="280" xfId="0" applyFill="1" applyBorder="1"/>
    <xf numFmtId="0" fontId="0" fillId="0" borderId="287" xfId="0" applyBorder="1"/>
    <xf numFmtId="0" fontId="0" fillId="0" borderId="280" xfId="0" applyBorder="1"/>
    <xf numFmtId="0" fontId="0" fillId="0" borderId="285" xfId="0" applyBorder="1"/>
    <xf numFmtId="0" fontId="0" fillId="0" borderId="277" xfId="0" applyBorder="1"/>
    <xf numFmtId="0" fontId="14" fillId="0" borderId="288" xfId="0" applyFont="1" applyBorder="1" applyAlignment="1">
      <alignment horizontal="center" vertical="center" textRotation="90"/>
    </xf>
    <xf numFmtId="0" fontId="14" fillId="0" borderId="289" xfId="0" applyFont="1" applyBorder="1" applyAlignment="1">
      <alignment horizontal="center" vertical="center" textRotation="90"/>
    </xf>
    <xf numFmtId="0" fontId="0" fillId="13" borderId="282" xfId="0" applyFill="1" applyBorder="1" applyAlignment="1">
      <alignment horizontal="center" vertical="center"/>
    </xf>
    <xf numFmtId="0" fontId="0" fillId="13" borderId="277" xfId="0" applyFill="1" applyBorder="1" applyAlignment="1">
      <alignment horizontal="center" vertical="center"/>
    </xf>
    <xf numFmtId="0" fontId="0" fillId="13" borderId="283" xfId="0" applyFill="1" applyBorder="1" applyAlignment="1">
      <alignment horizontal="center" vertical="center"/>
    </xf>
    <xf numFmtId="0" fontId="0" fillId="13" borderId="255" xfId="0" applyFill="1" applyBorder="1" applyAlignment="1">
      <alignment horizontal="center" vertical="center"/>
    </xf>
    <xf numFmtId="0" fontId="0" fillId="13" borderId="284" xfId="0" applyFill="1" applyBorder="1" applyAlignment="1">
      <alignment horizontal="center" vertical="center"/>
    </xf>
    <xf numFmtId="0" fontId="0" fillId="13" borderId="280" xfId="0" applyFill="1" applyBorder="1" applyAlignment="1">
      <alignment horizontal="center" vertical="center"/>
    </xf>
    <xf numFmtId="0" fontId="14" fillId="0" borderId="290" xfId="0" applyFont="1" applyBorder="1" applyAlignment="1">
      <alignment horizontal="center" vertical="center" textRotation="90"/>
    </xf>
    <xf numFmtId="0" fontId="7" fillId="2" borderId="1" xfId="0" applyFont="1" applyFill="1" applyBorder="1" applyAlignment="1">
      <alignment horizontal="center" vertical="center" textRotation="90" wrapText="1"/>
    </xf>
    <xf numFmtId="0" fontId="7" fillId="3" borderId="126" xfId="0" applyFont="1" applyFill="1" applyBorder="1" applyAlignment="1">
      <alignment horizontal="center" vertical="center" textRotation="90"/>
    </xf>
    <xf numFmtId="0" fontId="73" fillId="0" borderId="0" xfId="0" applyFont="1" applyAlignment="1">
      <alignment horizontal="center" vertical="center"/>
    </xf>
    <xf numFmtId="0" fontId="0" fillId="0" borderId="1" xfId="0" applyBorder="1" applyAlignment="1">
      <alignment horizontal="center" wrapText="1"/>
    </xf>
    <xf numFmtId="0" fontId="61" fillId="0" borderId="0" xfId="2" applyAlignment="1">
      <alignment horizontal="center"/>
    </xf>
    <xf numFmtId="0" fontId="38" fillId="0" borderId="131" xfId="1" applyFont="1" applyBorder="1" applyAlignment="1">
      <alignment horizontal="center" vertical="center" textRotation="90" shrinkToFit="1"/>
    </xf>
    <xf numFmtId="0" fontId="46" fillId="0" borderId="131" xfId="1" applyFont="1" applyBorder="1" applyAlignment="1">
      <alignment horizontal="center" vertical="center" textRotation="90" shrinkToFit="1"/>
    </xf>
    <xf numFmtId="0" fontId="47" fillId="0" borderId="80" xfId="0" applyFont="1" applyBorder="1" applyAlignment="1">
      <alignment horizontal="center"/>
    </xf>
    <xf numFmtId="0" fontId="47" fillId="0" borderId="81" xfId="0" applyFont="1" applyBorder="1" applyAlignment="1">
      <alignment horizontal="center"/>
    </xf>
    <xf numFmtId="0" fontId="47" fillId="0" borderId="80" xfId="0" applyFont="1" applyBorder="1"/>
    <xf numFmtId="0" fontId="47" fillId="0" borderId="81" xfId="0" applyFont="1" applyBorder="1"/>
    <xf numFmtId="0" fontId="47" fillId="0" borderId="79" xfId="0" applyFont="1" applyBorder="1"/>
    <xf numFmtId="0" fontId="54" fillId="0" borderId="79" xfId="0" applyFont="1" applyBorder="1" applyAlignment="1">
      <alignment horizontal="center" vertical="center"/>
    </xf>
    <xf numFmtId="0" fontId="47" fillId="0" borderId="79" xfId="0" applyFont="1" applyBorder="1" applyAlignment="1">
      <alignment horizontal="center"/>
    </xf>
    <xf numFmtId="0" fontId="47" fillId="0" borderId="77" xfId="1" quotePrefix="1" applyFont="1" applyBorder="1" applyAlignment="1">
      <alignment horizontal="center" vertical="center"/>
    </xf>
    <xf numFmtId="0" fontId="45" fillId="0" borderId="0" xfId="1" applyFont="1" applyAlignment="1">
      <alignment horizontal="center"/>
    </xf>
    <xf numFmtId="0" fontId="43" fillId="0" borderId="153" xfId="1" applyFont="1" applyBorder="1" applyAlignment="1">
      <alignment horizontal="center"/>
    </xf>
    <xf numFmtId="0" fontId="38" fillId="0" borderId="0" xfId="1" applyFont="1" applyAlignment="1">
      <alignment horizontal="left"/>
    </xf>
    <xf numFmtId="0" fontId="38" fillId="0" borderId="82" xfId="1" applyFont="1" applyBorder="1" applyAlignment="1">
      <alignment horizontal="left" vertical="center" wrapText="1"/>
    </xf>
    <xf numFmtId="0" fontId="38" fillId="0" borderId="0" xfId="1" applyFont="1" applyAlignment="1">
      <alignment horizontal="left" vertical="center" wrapText="1"/>
    </xf>
    <xf numFmtId="0" fontId="39" fillId="0" borderId="0" xfId="1" applyFont="1" applyAlignment="1">
      <alignment horizontal="center" vertical="center"/>
    </xf>
    <xf numFmtId="0" fontId="40" fillId="0" borderId="0" xfId="1" applyFont="1" applyAlignment="1">
      <alignment horizontal="center"/>
    </xf>
    <xf numFmtId="0" fontId="43" fillId="0" borderId="0" xfId="1" applyFont="1"/>
    <xf numFmtId="0" fontId="47" fillId="0" borderId="78" xfId="1" quotePrefix="1" applyFont="1" applyBorder="1" applyAlignment="1">
      <alignment horizontal="center" vertical="center"/>
    </xf>
    <xf numFmtId="0" fontId="47" fillId="0" borderId="77" xfId="1" applyFont="1" applyBorder="1" applyAlignment="1">
      <alignment horizontal="center" vertical="center"/>
    </xf>
    <xf numFmtId="0" fontId="47" fillId="0" borderId="0" xfId="1" applyFont="1" applyAlignment="1">
      <alignment horizontal="left"/>
    </xf>
    <xf numFmtId="0" fontId="47" fillId="0" borderId="0" xfId="1" applyFont="1" applyAlignment="1">
      <alignment horizontal="center"/>
    </xf>
    <xf numFmtId="0" fontId="46" fillId="0" borderId="0" xfId="1" applyFont="1" applyAlignment="1">
      <alignment horizontal="left"/>
    </xf>
    <xf numFmtId="0" fontId="38" fillId="0" borderId="77" xfId="1" applyFont="1" applyBorder="1" applyAlignment="1">
      <alignment horizontal="left"/>
    </xf>
    <xf numFmtId="0" fontId="47" fillId="0" borderId="77" xfId="1" applyFont="1" applyBorder="1" applyAlignment="1">
      <alignment horizontal="center"/>
    </xf>
    <xf numFmtId="0" fontId="47" fillId="0" borderId="80" xfId="1" applyFont="1" applyBorder="1"/>
    <xf numFmtId="0" fontId="47" fillId="0" borderId="81" xfId="1" applyFont="1" applyBorder="1"/>
    <xf numFmtId="0" fontId="47" fillId="0" borderId="79" xfId="1" applyFont="1" applyBorder="1"/>
    <xf numFmtId="0" fontId="54" fillId="0" borderId="79" xfId="1" applyFont="1" applyBorder="1" applyAlignment="1">
      <alignment horizontal="center" vertical="center"/>
    </xf>
    <xf numFmtId="0" fontId="47" fillId="0" borderId="79" xfId="1" applyFont="1" applyBorder="1" applyAlignment="1">
      <alignment horizontal="center"/>
    </xf>
    <xf numFmtId="0" fontId="47" fillId="0" borderId="80" xfId="1" applyFont="1" applyBorder="1" applyAlignment="1">
      <alignment horizontal="center"/>
    </xf>
    <xf numFmtId="0" fontId="47" fillId="0" borderId="81" xfId="1" applyFont="1" applyBorder="1" applyAlignment="1">
      <alignment horizontal="center"/>
    </xf>
    <xf numFmtId="0" fontId="47" fillId="0" borderId="82" xfId="1" applyFont="1" applyBorder="1" applyAlignment="1">
      <alignment horizontal="right"/>
    </xf>
    <xf numFmtId="0" fontId="45" fillId="0" borderId="101" xfId="1" applyFont="1" applyBorder="1" applyAlignment="1">
      <alignment horizontal="center"/>
    </xf>
    <xf numFmtId="0" fontId="47" fillId="0" borderId="0" xfId="0" applyFont="1" applyAlignment="1">
      <alignment horizontal="center"/>
    </xf>
    <xf numFmtId="0" fontId="47" fillId="0" borderId="77" xfId="0" applyFont="1" applyBorder="1" applyAlignment="1">
      <alignment horizontal="center"/>
    </xf>
    <xf numFmtId="0" fontId="66" fillId="0" borderId="0" xfId="0" applyFont="1" applyAlignment="1">
      <alignment horizontal="center"/>
    </xf>
    <xf numFmtId="0" fontId="66" fillId="0" borderId="0" xfId="0" applyFont="1"/>
    <xf numFmtId="0" fontId="66" fillId="0" borderId="0" xfId="0" applyFont="1" applyAlignment="1">
      <alignment horizontal="center" vertical="center"/>
    </xf>
    <xf numFmtId="0" fontId="38" fillId="0" borderId="133" xfId="1" applyFont="1" applyBorder="1" applyAlignment="1">
      <alignment horizontal="center" vertical="center" textRotation="90" shrinkToFit="1"/>
    </xf>
    <xf numFmtId="0" fontId="38" fillId="0" borderId="101" xfId="1" applyFont="1" applyBorder="1" applyAlignment="1">
      <alignment horizontal="center" vertical="center" textRotation="90" shrinkToFit="1"/>
    </xf>
    <xf numFmtId="0" fontId="38" fillId="0" borderId="102" xfId="1" applyFont="1" applyBorder="1" applyAlignment="1">
      <alignment horizontal="center" vertical="center" textRotation="90" shrinkToFit="1"/>
    </xf>
    <xf numFmtId="0" fontId="38" fillId="0" borderId="0" xfId="1" applyFont="1" applyAlignment="1">
      <alignment horizontal="left" vertical="center"/>
    </xf>
    <xf numFmtId="0" fontId="38" fillId="0" borderId="85" xfId="1" applyFont="1" applyBorder="1" applyAlignment="1">
      <alignment horizontal="left" vertical="center" wrapText="1"/>
    </xf>
    <xf numFmtId="0" fontId="38" fillId="0" borderId="85" xfId="1" applyFont="1" applyBorder="1" applyAlignment="1">
      <alignment horizontal="left"/>
    </xf>
    <xf numFmtId="0" fontId="19" fillId="0" borderId="83" xfId="0" applyFont="1" applyBorder="1" applyAlignment="1">
      <alignment horizontal="center" vertical="center" textRotation="90"/>
    </xf>
    <xf numFmtId="0" fontId="19" fillId="0" borderId="8" xfId="0" applyFont="1" applyBorder="1" applyAlignment="1">
      <alignment horizontal="center" vertical="center" textRotation="90"/>
    </xf>
    <xf numFmtId="0" fontId="19" fillId="0" borderId="2" xfId="0" applyFont="1" applyBorder="1" applyAlignment="1">
      <alignment horizontal="center" vertical="center" textRotation="90"/>
    </xf>
    <xf numFmtId="0" fontId="0" fillId="13" borderId="83" xfId="0" applyFill="1" applyBorder="1" applyAlignment="1">
      <alignment horizontal="left"/>
    </xf>
    <xf numFmtId="0" fontId="0" fillId="13" borderId="0" xfId="0" applyFill="1" applyAlignment="1">
      <alignment horizontal="left"/>
    </xf>
    <xf numFmtId="0" fontId="0" fillId="13" borderId="83" xfId="0" applyFill="1" applyBorder="1"/>
    <xf numFmtId="0" fontId="0" fillId="13" borderId="0" xfId="0" applyFill="1"/>
    <xf numFmtId="0" fontId="0" fillId="13" borderId="128" xfId="0" applyFill="1" applyBorder="1" applyAlignment="1">
      <alignment horizontal="left"/>
    </xf>
    <xf numFmtId="0" fontId="0" fillId="13" borderId="129" xfId="0" applyFill="1" applyBorder="1" applyAlignment="1">
      <alignment horizontal="left"/>
    </xf>
    <xf numFmtId="0" fontId="26" fillId="0" borderId="141" xfId="0" applyFont="1" applyBorder="1" applyAlignment="1">
      <alignment vertical="center"/>
    </xf>
    <xf numFmtId="0" fontId="26" fillId="0" borderId="142" xfId="0" applyFont="1" applyBorder="1" applyAlignment="1">
      <alignment vertical="center"/>
    </xf>
    <xf numFmtId="0" fontId="20" fillId="0" borderId="97" xfId="0" applyFont="1" applyBorder="1" applyAlignment="1">
      <alignment horizontal="center" vertical="center" textRotation="90"/>
    </xf>
    <xf numFmtId="0" fontId="20" fillId="0" borderId="96" xfId="0" applyFont="1" applyBorder="1" applyAlignment="1">
      <alignment horizontal="center" vertical="center" textRotation="90"/>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0" fillId="0" borderId="2" xfId="0" applyBorder="1"/>
    <xf numFmtId="0" fontId="0" fillId="0" borderId="5" xfId="0" applyBorder="1" applyAlignment="1">
      <alignment horizontal="left"/>
    </xf>
    <xf numFmtId="0" fontId="20" fillId="0" borderId="95" xfId="0" applyFont="1" applyBorder="1" applyAlignment="1">
      <alignment horizontal="center" vertical="center" textRotation="90"/>
    </xf>
    <xf numFmtId="0" fontId="20" fillId="0" borderId="94" xfId="0" applyFont="1" applyBorder="1" applyAlignment="1">
      <alignment horizontal="center" vertical="center" textRotation="90"/>
    </xf>
    <xf numFmtId="0" fontId="0" fillId="0" borderId="1" xfId="0" applyBorder="1" applyAlignment="1">
      <alignment horizontal="center" vertical="center" textRotation="90"/>
    </xf>
    <xf numFmtId="0" fontId="0" fillId="0" borderId="126" xfId="0" applyBorder="1" applyAlignment="1">
      <alignment horizontal="center" vertical="center" textRotation="90"/>
    </xf>
    <xf numFmtId="0" fontId="46" fillId="0" borderId="146" xfId="1" applyFont="1" applyBorder="1" applyAlignment="1">
      <alignment horizontal="center" vertical="center" textRotation="90" shrinkToFit="1"/>
    </xf>
    <xf numFmtId="0" fontId="46" fillId="0" borderId="101" xfId="1" applyFont="1" applyBorder="1" applyAlignment="1">
      <alignment horizontal="center" vertical="center" textRotation="90" shrinkToFit="1"/>
    </xf>
    <xf numFmtId="0" fontId="46" fillId="0" borderId="102" xfId="1" applyFont="1" applyBorder="1" applyAlignment="1">
      <alignment horizontal="center" vertical="center" textRotation="90" shrinkToFit="1"/>
    </xf>
    <xf numFmtId="0" fontId="38" fillId="0" borderId="146" xfId="1" applyFont="1" applyBorder="1" applyAlignment="1">
      <alignment horizontal="center" vertical="center" textRotation="90" shrinkToFit="1"/>
    </xf>
    <xf numFmtId="0" fontId="38" fillId="0" borderId="145" xfId="1" applyFont="1" applyBorder="1" applyAlignment="1">
      <alignment horizontal="center" vertical="center" textRotation="90" shrinkToFit="1"/>
    </xf>
    <xf numFmtId="0" fontId="7" fillId="0" borderId="127" xfId="0" applyFont="1" applyBorder="1" applyAlignment="1">
      <alignment horizontal="center" vertical="center" textRotation="90"/>
    </xf>
    <xf numFmtId="0" fontId="7" fillId="0" borderId="95" xfId="0" applyFont="1" applyBorder="1" applyAlignment="1">
      <alignment horizontal="center" vertical="center" textRotation="90"/>
    </xf>
    <xf numFmtId="0" fontId="0" fillId="0" borderId="139" xfId="0" applyBorder="1" applyAlignment="1">
      <alignment horizontal="right" vertical="center"/>
    </xf>
    <xf numFmtId="0" fontId="19" fillId="0" borderId="144" xfId="0" applyFont="1" applyBorder="1" applyAlignment="1">
      <alignment horizontal="center" vertical="center" textRotation="90" wrapText="1"/>
    </xf>
    <xf numFmtId="0" fontId="19" fillId="0" borderId="127" xfId="0" applyFont="1" applyBorder="1" applyAlignment="1">
      <alignment horizontal="center" vertical="center" textRotation="90" wrapText="1"/>
    </xf>
    <xf numFmtId="0" fontId="19" fillId="0" borderId="93" xfId="0" applyFont="1" applyBorder="1" applyAlignment="1">
      <alignment horizontal="center" vertical="center" textRotation="90"/>
    </xf>
    <xf numFmtId="0" fontId="19" fillId="0" borderId="95" xfId="0" applyFont="1" applyBorder="1" applyAlignment="1">
      <alignment horizontal="center" vertical="center" textRotation="90"/>
    </xf>
    <xf numFmtId="0" fontId="19" fillId="0" borderId="123" xfId="0" applyFont="1" applyBorder="1" applyAlignment="1">
      <alignment horizontal="center" vertical="center" textRotation="90"/>
    </xf>
    <xf numFmtId="0" fontId="19" fillId="0" borderId="124" xfId="0" applyFont="1" applyBorder="1" applyAlignment="1">
      <alignment horizontal="center" vertical="center" textRotation="90"/>
    </xf>
    <xf numFmtId="0" fontId="7" fillId="0" borderId="83" xfId="0" applyFont="1" applyBorder="1" applyAlignment="1">
      <alignment horizontal="center" vertical="center"/>
    </xf>
    <xf numFmtId="0" fontId="7" fillId="0" borderId="7" xfId="0" applyFont="1" applyBorder="1" applyAlignment="1">
      <alignment horizontal="center" vertical="center"/>
    </xf>
    <xf numFmtId="0" fontId="20" fillId="0" borderId="123" xfId="0" applyFont="1" applyBorder="1" applyAlignment="1">
      <alignment horizontal="center" vertical="center" textRotation="90"/>
    </xf>
    <xf numFmtId="0" fontId="20" fillId="0" borderId="124" xfId="0" applyFont="1" applyBorder="1" applyAlignment="1">
      <alignment horizontal="center" vertical="center" textRotation="90"/>
    </xf>
    <xf numFmtId="0" fontId="21" fillId="0" borderId="123" xfId="0" applyFont="1" applyBorder="1" applyAlignment="1">
      <alignment horizontal="center" vertical="center" textRotation="90"/>
    </xf>
    <xf numFmtId="0" fontId="21" fillId="0" borderId="124" xfId="0" applyFont="1" applyBorder="1" applyAlignment="1">
      <alignment horizontal="center" vertical="center" textRotation="90"/>
    </xf>
    <xf numFmtId="0" fontId="5" fillId="0" borderId="84" xfId="0" applyFont="1" applyBorder="1" applyAlignment="1">
      <alignment horizontal="center" vertical="center" textRotation="90"/>
    </xf>
    <xf numFmtId="0" fontId="5" fillId="0" borderId="112" xfId="0" applyFont="1" applyBorder="1" applyAlignment="1">
      <alignment horizontal="center" vertical="center" textRotation="90"/>
    </xf>
    <xf numFmtId="0" fontId="0" fillId="0" borderId="64" xfId="0" applyBorder="1" applyAlignment="1">
      <alignment horizontal="center" vertical="center" textRotation="90"/>
    </xf>
    <xf numFmtId="0" fontId="0" fillId="0" borderId="71" xfId="0" applyBorder="1" applyAlignment="1">
      <alignment horizontal="center" vertical="center" textRotation="90"/>
    </xf>
    <xf numFmtId="0" fontId="33" fillId="0" borderId="72" xfId="0" applyFont="1" applyBorder="1" applyAlignment="1">
      <alignment horizontal="center" vertical="center" textRotation="90"/>
    </xf>
    <xf numFmtId="0" fontId="33" fillId="0" borderId="73" xfId="0" applyFont="1" applyBorder="1" applyAlignment="1">
      <alignment horizontal="center" vertical="center" textRotation="90"/>
    </xf>
    <xf numFmtId="0" fontId="33" fillId="0" borderId="74" xfId="0" applyFont="1" applyBorder="1" applyAlignment="1">
      <alignment horizontal="center" vertical="center" textRotation="90"/>
    </xf>
    <xf numFmtId="0" fontId="0" fillId="0" borderId="72" xfId="0" applyBorder="1" applyAlignment="1">
      <alignment horizontal="center" vertical="center" textRotation="90"/>
    </xf>
    <xf numFmtId="0" fontId="0" fillId="0" borderId="75" xfId="0" applyBorder="1" applyAlignment="1">
      <alignment horizontal="center" vertical="center" textRotation="90"/>
    </xf>
    <xf numFmtId="0" fontId="33" fillId="0" borderId="76" xfId="0" applyFont="1" applyBorder="1" applyAlignment="1">
      <alignment horizontal="center" vertical="center" textRotation="90" wrapText="1"/>
    </xf>
    <xf numFmtId="0" fontId="33" fillId="0" borderId="73" xfId="0" applyFont="1" applyBorder="1" applyAlignment="1">
      <alignment horizontal="center" vertical="center" textRotation="90" wrapText="1"/>
    </xf>
    <xf numFmtId="0" fontId="0" fillId="0" borderId="76" xfId="0" applyBorder="1" applyAlignment="1">
      <alignment horizontal="center" vertical="center" textRotation="90" wrapText="1"/>
    </xf>
    <xf numFmtId="0" fontId="0" fillId="0" borderId="73" xfId="0" applyBorder="1" applyAlignment="1">
      <alignment horizontal="center" vertical="center" textRotation="90" wrapText="1"/>
    </xf>
    <xf numFmtId="0" fontId="0" fillId="0" borderId="74" xfId="0" applyBorder="1" applyAlignment="1">
      <alignment horizontal="center" vertical="center" textRotation="90" wrapText="1"/>
    </xf>
    <xf numFmtId="0" fontId="26" fillId="0" borderId="2" xfId="0" applyFont="1" applyBorder="1" applyAlignment="1">
      <alignment horizontal="right" vertical="center"/>
    </xf>
    <xf numFmtId="0" fontId="26" fillId="0" borderId="143" xfId="0" applyFont="1" applyBorder="1" applyAlignment="1">
      <alignment horizontal="right" vertical="center"/>
    </xf>
    <xf numFmtId="0" fontId="7" fillId="0" borderId="20" xfId="0" applyFont="1" applyBorder="1" applyAlignment="1">
      <alignment horizontal="center" vertical="center" textRotation="90"/>
    </xf>
    <xf numFmtId="0" fontId="7" fillId="0" borderId="22" xfId="0" applyFont="1" applyBorder="1" applyAlignment="1">
      <alignment horizontal="center" vertical="center" textRotation="90"/>
    </xf>
    <xf numFmtId="0" fontId="0" fillId="0" borderId="6" xfId="0" applyBorder="1" applyAlignment="1">
      <alignment horizontal="right"/>
    </xf>
    <xf numFmtId="0" fontId="0" fillId="0" borderId="0" xfId="0" applyAlignment="1">
      <alignment horizontal="right"/>
    </xf>
    <xf numFmtId="0" fontId="0" fillId="0" borderId="27" xfId="0" applyBorder="1" applyAlignment="1">
      <alignment horizontal="right"/>
    </xf>
    <xf numFmtId="0" fontId="26" fillId="0" borderId="45" xfId="0" applyFont="1" applyBorder="1" applyAlignment="1">
      <alignment horizontal="center" vertical="center"/>
    </xf>
    <xf numFmtId="0" fontId="26" fillId="0" borderId="38"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39" xfId="0" applyFont="1" applyBorder="1" applyAlignment="1">
      <alignment horizontal="center" vertical="center"/>
    </xf>
    <xf numFmtId="0" fontId="20" fillId="0" borderId="31" xfId="0" applyFont="1" applyBorder="1" applyAlignment="1">
      <alignment horizontal="center" vertical="center" textRotation="90"/>
    </xf>
    <xf numFmtId="0" fontId="20" fillId="0" borderId="34" xfId="0" applyFont="1" applyBorder="1" applyAlignment="1">
      <alignment horizontal="center" vertical="center" textRotation="90"/>
    </xf>
    <xf numFmtId="0" fontId="20" fillId="0" borderId="36" xfId="0" applyFont="1" applyBorder="1" applyAlignment="1">
      <alignment horizontal="center" vertical="center" textRotation="90"/>
    </xf>
    <xf numFmtId="0" fontId="7" fillId="0" borderId="15" xfId="0" applyFont="1" applyBorder="1" applyAlignment="1">
      <alignment horizontal="center" vertical="center" textRotation="90"/>
    </xf>
    <xf numFmtId="0" fontId="7" fillId="0" borderId="1" xfId="0" applyFont="1" applyBorder="1" applyAlignment="1">
      <alignment horizontal="center" vertical="center" textRotation="90"/>
    </xf>
    <xf numFmtId="0" fontId="7" fillId="0" borderId="18" xfId="0" applyFont="1" applyBorder="1" applyAlignment="1">
      <alignment horizontal="center" vertical="center" textRotation="90"/>
    </xf>
    <xf numFmtId="0" fontId="26" fillId="0" borderId="1" xfId="0" applyFont="1" applyBorder="1" applyAlignment="1">
      <alignment horizontal="left" vertical="center"/>
    </xf>
    <xf numFmtId="0" fontId="26" fillId="0" borderId="17" xfId="0" applyFont="1" applyBorder="1" applyAlignment="1">
      <alignment horizontal="left" vertical="center"/>
    </xf>
    <xf numFmtId="0" fontId="20" fillId="0" borderId="41" xfId="0" applyFont="1" applyBorder="1" applyAlignment="1">
      <alignment horizontal="center" vertical="center" textRotation="90"/>
    </xf>
    <xf numFmtId="0" fontId="20" fillId="0" borderId="26" xfId="0" applyFont="1" applyBorder="1" applyAlignment="1">
      <alignment horizontal="center" vertical="center" textRotation="90"/>
    </xf>
    <xf numFmtId="0" fontId="20" fillId="0" borderId="28" xfId="0" applyFont="1" applyBorder="1" applyAlignment="1">
      <alignment horizontal="center" vertical="center" textRotation="90"/>
    </xf>
    <xf numFmtId="0" fontId="19" fillId="0" borderId="42" xfId="0" applyFont="1" applyBorder="1" applyAlignment="1">
      <alignment horizontal="center" vertical="center" textRotation="90"/>
    </xf>
    <xf numFmtId="0" fontId="19" fillId="0" borderId="43" xfId="0" applyFont="1" applyBorder="1" applyAlignment="1">
      <alignment horizontal="center" vertical="center" textRotation="90"/>
    </xf>
    <xf numFmtId="0" fontId="19" fillId="0" borderId="22" xfId="0" applyFont="1" applyBorder="1" applyAlignment="1">
      <alignment horizontal="center" vertical="center" textRotation="90" wrapText="1"/>
    </xf>
    <xf numFmtId="0" fontId="19" fillId="0" borderId="42" xfId="0" applyFont="1" applyBorder="1" applyAlignment="1">
      <alignment horizontal="right" vertical="center" textRotation="90" wrapText="1"/>
    </xf>
    <xf numFmtId="0" fontId="19" fillId="0" borderId="34" xfId="0" applyFont="1" applyBorder="1" applyAlignment="1">
      <alignment horizontal="right" vertical="center" textRotation="90" wrapText="1"/>
    </xf>
    <xf numFmtId="0" fontId="19" fillId="0" borderId="43" xfId="0" applyFont="1" applyBorder="1" applyAlignment="1">
      <alignment horizontal="right" vertical="center" textRotation="90" wrapText="1"/>
    </xf>
    <xf numFmtId="0" fontId="21" fillId="0" borderId="22" xfId="0" applyFont="1" applyBorder="1" applyAlignment="1">
      <alignment horizontal="right" vertical="center" textRotation="90"/>
    </xf>
    <xf numFmtId="0" fontId="21" fillId="0" borderId="22" xfId="0" applyFont="1" applyBorder="1" applyAlignment="1">
      <alignment horizontal="center" vertical="center" textRotation="90"/>
    </xf>
    <xf numFmtId="0" fontId="0" fillId="0" borderId="37" xfId="0" applyBorder="1" applyAlignment="1">
      <alignment horizontal="right"/>
    </xf>
    <xf numFmtId="0" fontId="0" fillId="0" borderId="30" xfId="0" applyBorder="1" applyAlignment="1">
      <alignment horizontal="right"/>
    </xf>
    <xf numFmtId="0" fontId="0" fillId="0" borderId="29" xfId="0" applyBorder="1" applyAlignment="1">
      <alignment horizontal="right"/>
    </xf>
    <xf numFmtId="0" fontId="20" fillId="0" borderId="20" xfId="0" applyFont="1" applyBorder="1" applyAlignment="1">
      <alignment horizontal="center" vertical="center" textRotation="90"/>
    </xf>
    <xf numFmtId="0" fontId="20" fillId="0" borderId="22" xfId="0" applyFont="1" applyBorder="1" applyAlignment="1">
      <alignment horizontal="center" vertical="center" textRotation="90"/>
    </xf>
    <xf numFmtId="0" fontId="20" fillId="0" borderId="42" xfId="0" applyFont="1" applyBorder="1" applyAlignment="1">
      <alignment horizontal="center" vertical="center" textRotation="90"/>
    </xf>
    <xf numFmtId="0" fontId="19" fillId="0" borderId="1" xfId="0" applyFont="1" applyBorder="1" applyAlignment="1">
      <alignment horizontal="center" vertical="center" textRotation="90" wrapText="1"/>
    </xf>
    <xf numFmtId="0" fontId="19" fillId="0" borderId="21" xfId="0" applyFont="1" applyBorder="1" applyAlignment="1">
      <alignment horizontal="right" vertical="center" textRotation="90" wrapText="1"/>
    </xf>
    <xf numFmtId="0" fontId="19" fillId="0" borderId="13" xfId="0" applyFont="1" applyBorder="1" applyAlignment="1">
      <alignment horizontal="right" vertical="center" textRotation="90" wrapText="1"/>
    </xf>
    <xf numFmtId="0" fontId="19" fillId="0" borderId="14" xfId="0" applyFont="1" applyBorder="1" applyAlignment="1">
      <alignment horizontal="right" vertical="center" textRotation="90" wrapText="1"/>
    </xf>
    <xf numFmtId="0" fontId="21" fillId="0" borderId="1" xfId="0" applyFont="1" applyBorder="1" applyAlignment="1">
      <alignment horizontal="center" vertical="center" textRotation="90"/>
    </xf>
    <xf numFmtId="0" fontId="15" fillId="0" borderId="1" xfId="0" applyFont="1" applyBorder="1" applyAlignment="1">
      <alignment horizontal="left" vertical="center"/>
    </xf>
    <xf numFmtId="0" fontId="21" fillId="0" borderId="1" xfId="0" applyFont="1" applyBorder="1" applyAlignment="1">
      <alignment horizontal="right" vertical="center" textRotation="90"/>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7" fillId="0" borderId="21" xfId="0" applyFont="1" applyBorder="1" applyAlignment="1">
      <alignment horizontal="center" vertical="center" textRotation="90"/>
    </xf>
    <xf numFmtId="0" fontId="20" fillId="0" borderId="4" xfId="0" applyFont="1" applyBorder="1" applyAlignment="1">
      <alignment horizontal="center" vertical="center" textRotation="90"/>
    </xf>
    <xf numFmtId="0" fontId="20" fillId="0" borderId="6" xfId="0" applyFont="1" applyBorder="1" applyAlignment="1">
      <alignment horizontal="center" vertical="center" textRotation="90"/>
    </xf>
    <xf numFmtId="0" fontId="20" fillId="0" borderId="8" xfId="0" applyFont="1" applyBorder="1" applyAlignment="1">
      <alignment horizontal="center" vertical="center" textRotation="90"/>
    </xf>
    <xf numFmtId="0" fontId="20" fillId="0" borderId="1" xfId="0" applyFont="1" applyBorder="1" applyAlignment="1">
      <alignment horizontal="center" vertical="center" textRotation="90"/>
    </xf>
    <xf numFmtId="0" fontId="22" fillId="0" borderId="0" xfId="0" applyFont="1" applyAlignment="1">
      <alignment horizontal="center" wrapText="1"/>
    </xf>
    <xf numFmtId="0" fontId="5" fillId="0" borderId="0" xfId="0" applyFont="1" applyAlignment="1">
      <alignment horizontal="center" wrapText="1"/>
    </xf>
    <xf numFmtId="0" fontId="13" fillId="0" borderId="0" xfId="0" applyFont="1" applyAlignment="1">
      <alignment horizontal="center"/>
    </xf>
    <xf numFmtId="0" fontId="14" fillId="0" borderId="129" xfId="0" applyFont="1" applyBorder="1" applyAlignment="1">
      <alignment horizontal="center" vertical="center"/>
    </xf>
    <xf numFmtId="0" fontId="0" fillId="13" borderId="111" xfId="0" applyFill="1" applyBorder="1"/>
    <xf numFmtId="0" fontId="0" fillId="13" borderId="100" xfId="0" applyFill="1" applyBorder="1"/>
    <xf numFmtId="0" fontId="0" fillId="0" borderId="85" xfId="0" applyBorder="1"/>
    <xf numFmtId="0" fontId="7" fillId="0" borderId="101" xfId="0" applyFont="1" applyBorder="1" applyAlignment="1">
      <alignment horizontal="center" vertical="center" textRotation="90"/>
    </xf>
    <xf numFmtId="0" fontId="0" fillId="13" borderId="129" xfId="0" applyFill="1" applyBorder="1"/>
    <xf numFmtId="0" fontId="0" fillId="13" borderId="130" xfId="0" applyFill="1" applyBorder="1"/>
    <xf numFmtId="0" fontId="20" fillId="0" borderId="100" xfId="0" applyFont="1" applyBorder="1"/>
    <xf numFmtId="0" fontId="7" fillId="13" borderId="0" xfId="0" applyFont="1" applyFill="1"/>
    <xf numFmtId="0" fontId="7" fillId="13" borderId="85" xfId="0" applyFont="1" applyFill="1" applyBorder="1"/>
    <xf numFmtId="0" fontId="0" fillId="13" borderId="85" xfId="0" applyFill="1" applyBorder="1"/>
    <xf numFmtId="0" fontId="0" fillId="13" borderId="111" xfId="0" applyFill="1" applyBorder="1" applyAlignment="1">
      <alignment horizontal="left" shrinkToFit="1"/>
    </xf>
    <xf numFmtId="0" fontId="0" fillId="13" borderId="100" xfId="0" applyFill="1" applyBorder="1" applyAlignment="1">
      <alignment horizontal="left" shrinkToFit="1"/>
    </xf>
    <xf numFmtId="0" fontId="0" fillId="0" borderId="129" xfId="0" applyBorder="1"/>
    <xf numFmtId="0" fontId="0" fillId="0" borderId="130" xfId="0" applyBorder="1"/>
    <xf numFmtId="0" fontId="0" fillId="13" borderId="111" xfId="0" applyFill="1" applyBorder="1" applyAlignment="1">
      <alignment horizontal="left"/>
    </xf>
    <xf numFmtId="0" fontId="0" fillId="13" borderId="100" xfId="0" applyFill="1" applyBorder="1" applyAlignment="1">
      <alignment horizontal="left"/>
    </xf>
    <xf numFmtId="0" fontId="25" fillId="0" borderId="85" xfId="0" applyFont="1" applyBorder="1"/>
    <xf numFmtId="0" fontId="0" fillId="0" borderId="0" xfId="0" applyAlignment="1">
      <alignment horizontal="center" vertical="top"/>
    </xf>
    <xf numFmtId="0" fontId="8" fillId="6" borderId="1" xfId="0" applyFont="1" applyFill="1" applyBorder="1" applyAlignment="1">
      <alignment horizontal="center" vertical="center" textRotation="90"/>
    </xf>
    <xf numFmtId="0" fontId="8" fillId="0" borderId="1" xfId="0" applyFont="1" applyBorder="1" applyAlignment="1">
      <alignment horizontal="center"/>
    </xf>
    <xf numFmtId="0" fontId="8" fillId="0" borderId="1" xfId="0" applyFont="1" applyBorder="1" applyAlignment="1">
      <alignment horizontal="center" vertical="center" textRotation="90"/>
    </xf>
    <xf numFmtId="0" fontId="0" fillId="4" borderId="1" xfId="0" applyFill="1" applyBorder="1" applyAlignment="1">
      <alignment horizontal="center" vertical="center" textRotation="90"/>
    </xf>
    <xf numFmtId="0" fontId="0" fillId="4" borderId="2" xfId="0" applyFill="1" applyBorder="1" applyAlignment="1">
      <alignment horizontal="left"/>
    </xf>
    <xf numFmtId="0" fontId="0" fillId="4" borderId="9" xfId="0" applyFill="1" applyBorder="1" applyAlignment="1">
      <alignment horizontal="left"/>
    </xf>
    <xf numFmtId="0" fontId="5" fillId="14" borderId="104" xfId="0" applyFont="1" applyFill="1" applyBorder="1" applyAlignment="1">
      <alignment horizontal="center" vertical="center"/>
    </xf>
  </cellXfs>
  <cellStyles count="4">
    <cellStyle name="Hyperlink" xfId="2" builtinId="8"/>
    <cellStyle name="Normal" xfId="0" builtinId="0"/>
    <cellStyle name="Normal 2" xfId="1" xr:uid="{8CE3C45E-8395-4946-9E9C-445446DC8A30}"/>
    <cellStyle name="Normal 3" xfId="3" xr:uid="{D7529895-DB8B-4892-8344-D09FF5913D97}"/>
  </cellStyles>
  <dxfs count="0"/>
  <tableStyles count="0" defaultTableStyle="TableStyleMedium2" defaultPivotStyle="PivotStyleLight16"/>
  <colors>
    <mruColors>
      <color rgb="FFFEB0A8"/>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CheckBox" lockText="1" noThreeD="1"/>
</file>

<file path=xl/ctrlProps/ctrlProp2097.xml><?xml version="1.0" encoding="utf-8"?>
<formControlPr xmlns="http://schemas.microsoft.com/office/spreadsheetml/2009/9/main" objectType="CheckBox" lockText="1" noThreeD="1"/>
</file>

<file path=xl/ctrlProps/ctrlProp2098.xml><?xml version="1.0" encoding="utf-8"?>
<formControlPr xmlns="http://schemas.microsoft.com/office/spreadsheetml/2009/9/main" objectType="CheckBox" lockText="1"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CheckBox" lockText="1" noThreeD="1"/>
</file>

<file path=xl/ctrlProps/ctrlProp2105.xml><?xml version="1.0" encoding="utf-8"?>
<formControlPr xmlns="http://schemas.microsoft.com/office/spreadsheetml/2009/9/main" objectType="CheckBox" lockText="1" noThreeD="1"/>
</file>

<file path=xl/ctrlProps/ctrlProp2106.xml><?xml version="1.0" encoding="utf-8"?>
<formControlPr xmlns="http://schemas.microsoft.com/office/spreadsheetml/2009/9/main" objectType="CheckBox" lockText="1" noThreeD="1"/>
</file>

<file path=xl/ctrlProps/ctrlProp2107.xml><?xml version="1.0" encoding="utf-8"?>
<formControlPr xmlns="http://schemas.microsoft.com/office/spreadsheetml/2009/9/main" objectType="CheckBox" lockText="1" noThreeD="1"/>
</file>

<file path=xl/ctrlProps/ctrlProp2108.xml><?xml version="1.0" encoding="utf-8"?>
<formControlPr xmlns="http://schemas.microsoft.com/office/spreadsheetml/2009/9/main" objectType="CheckBox" lockText="1"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CheckBox" lockText="1" noThreeD="1"/>
</file>

<file path=xl/ctrlProps/ctrlProp2113.xml><?xml version="1.0" encoding="utf-8"?>
<formControlPr xmlns="http://schemas.microsoft.com/office/spreadsheetml/2009/9/main" objectType="CheckBox" lockText="1" noThreeD="1"/>
</file>

<file path=xl/ctrlProps/ctrlProp2114.xml><?xml version="1.0" encoding="utf-8"?>
<formControlPr xmlns="http://schemas.microsoft.com/office/spreadsheetml/2009/9/main" objectType="CheckBox" lockText="1" noThreeD="1"/>
</file>

<file path=xl/ctrlProps/ctrlProp2115.xml><?xml version="1.0" encoding="utf-8"?>
<formControlPr xmlns="http://schemas.microsoft.com/office/spreadsheetml/2009/9/main" objectType="CheckBox" lockText="1"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CheckBox" lockText="1" noThreeD="1"/>
</file>

<file path=xl/ctrlProps/ctrlProp2122.xml><?xml version="1.0" encoding="utf-8"?>
<formControlPr xmlns="http://schemas.microsoft.com/office/spreadsheetml/2009/9/main" objectType="CheckBox" lockText="1" noThreeD="1"/>
</file>

<file path=xl/ctrlProps/ctrlProp2123.xml><?xml version="1.0" encoding="utf-8"?>
<formControlPr xmlns="http://schemas.microsoft.com/office/spreadsheetml/2009/9/main" objectType="CheckBox" lockText="1" noThreeD="1"/>
</file>

<file path=xl/ctrlProps/ctrlProp2124.xml><?xml version="1.0" encoding="utf-8"?>
<formControlPr xmlns="http://schemas.microsoft.com/office/spreadsheetml/2009/9/main" objectType="CheckBox" lockText="1" noThreeD="1"/>
</file>

<file path=xl/ctrlProps/ctrlProp2125.xml><?xml version="1.0" encoding="utf-8"?>
<formControlPr xmlns="http://schemas.microsoft.com/office/spreadsheetml/2009/9/main" objectType="CheckBox" lockText="1" noThreeD="1"/>
</file>

<file path=xl/ctrlProps/ctrlProp2126.xml><?xml version="1.0" encoding="utf-8"?>
<formControlPr xmlns="http://schemas.microsoft.com/office/spreadsheetml/2009/9/main" objectType="CheckBox" lockText="1" noThreeD="1"/>
</file>

<file path=xl/ctrlProps/ctrlProp2127.xml><?xml version="1.0" encoding="utf-8"?>
<formControlPr xmlns="http://schemas.microsoft.com/office/spreadsheetml/2009/9/main" objectType="CheckBox" lockText="1" noThreeD="1"/>
</file>

<file path=xl/ctrlProps/ctrlProp2128.xml><?xml version="1.0" encoding="utf-8"?>
<formControlPr xmlns="http://schemas.microsoft.com/office/spreadsheetml/2009/9/main" objectType="CheckBox" lockText="1" noThreeD="1"/>
</file>

<file path=xl/ctrlProps/ctrlProp2129.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CheckBox" lockText="1" noThreeD="1"/>
</file>

<file path=xl/ctrlProps/ctrlProp2131.xml><?xml version="1.0" encoding="utf-8"?>
<formControlPr xmlns="http://schemas.microsoft.com/office/spreadsheetml/2009/9/main" objectType="CheckBox" lockText="1" noThreeD="1"/>
</file>

<file path=xl/ctrlProps/ctrlProp2132.xml><?xml version="1.0" encoding="utf-8"?>
<formControlPr xmlns="http://schemas.microsoft.com/office/spreadsheetml/2009/9/main" objectType="CheckBox" lockText="1" noThreeD="1"/>
</file>

<file path=xl/ctrlProps/ctrlProp2133.xml><?xml version="1.0" encoding="utf-8"?>
<formControlPr xmlns="http://schemas.microsoft.com/office/spreadsheetml/2009/9/main" objectType="CheckBox" lockText="1" noThreeD="1"/>
</file>

<file path=xl/ctrlProps/ctrlProp2134.xml><?xml version="1.0" encoding="utf-8"?>
<formControlPr xmlns="http://schemas.microsoft.com/office/spreadsheetml/2009/9/main" objectType="CheckBox" lockText="1" noThreeD="1"/>
</file>

<file path=xl/ctrlProps/ctrlProp2135.xml><?xml version="1.0" encoding="utf-8"?>
<formControlPr xmlns="http://schemas.microsoft.com/office/spreadsheetml/2009/9/main" objectType="CheckBox" lockText="1" noThreeD="1"/>
</file>

<file path=xl/ctrlProps/ctrlProp2136.xml><?xml version="1.0" encoding="utf-8"?>
<formControlPr xmlns="http://schemas.microsoft.com/office/spreadsheetml/2009/9/main" objectType="CheckBox" lockText="1" noThreeD="1"/>
</file>

<file path=xl/ctrlProps/ctrlProp2137.xml><?xml version="1.0" encoding="utf-8"?>
<formControlPr xmlns="http://schemas.microsoft.com/office/spreadsheetml/2009/9/main" objectType="CheckBox" lockText="1" noThreeD="1"/>
</file>

<file path=xl/ctrlProps/ctrlProp2138.xml><?xml version="1.0" encoding="utf-8"?>
<formControlPr xmlns="http://schemas.microsoft.com/office/spreadsheetml/2009/9/main" objectType="CheckBox" lockText="1" noThreeD="1"/>
</file>

<file path=xl/ctrlProps/ctrlProp2139.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noThreeD="1"/>
</file>

<file path=xl/ctrlProps/ctrlProp2141.xml><?xml version="1.0" encoding="utf-8"?>
<formControlPr xmlns="http://schemas.microsoft.com/office/spreadsheetml/2009/9/main" objectType="CheckBox" lockText="1" noThreeD="1"/>
</file>

<file path=xl/ctrlProps/ctrlProp2142.xml><?xml version="1.0" encoding="utf-8"?>
<formControlPr xmlns="http://schemas.microsoft.com/office/spreadsheetml/2009/9/main" objectType="CheckBox" lockText="1" noThreeD="1"/>
</file>

<file path=xl/ctrlProps/ctrlProp2143.xml><?xml version="1.0" encoding="utf-8"?>
<formControlPr xmlns="http://schemas.microsoft.com/office/spreadsheetml/2009/9/main" objectType="CheckBox" lockText="1" noThreeD="1"/>
</file>

<file path=xl/ctrlProps/ctrlProp2144.xml><?xml version="1.0" encoding="utf-8"?>
<formControlPr xmlns="http://schemas.microsoft.com/office/spreadsheetml/2009/9/main" objectType="CheckBox" lockText="1" noThreeD="1"/>
</file>

<file path=xl/ctrlProps/ctrlProp2145.xml><?xml version="1.0" encoding="utf-8"?>
<formControlPr xmlns="http://schemas.microsoft.com/office/spreadsheetml/2009/9/main" objectType="CheckBox" lockText="1" noThreeD="1"/>
</file>

<file path=xl/ctrlProps/ctrlProp2146.xml><?xml version="1.0" encoding="utf-8"?>
<formControlPr xmlns="http://schemas.microsoft.com/office/spreadsheetml/2009/9/main" objectType="CheckBox" lockText="1" noThreeD="1"/>
</file>

<file path=xl/ctrlProps/ctrlProp2147.xml><?xml version="1.0" encoding="utf-8"?>
<formControlPr xmlns="http://schemas.microsoft.com/office/spreadsheetml/2009/9/main" objectType="CheckBox" lockText="1" noThreeD="1"/>
</file>

<file path=xl/ctrlProps/ctrlProp2148.xml><?xml version="1.0" encoding="utf-8"?>
<formControlPr xmlns="http://schemas.microsoft.com/office/spreadsheetml/2009/9/main" objectType="CheckBox" lockText="1" noThreeD="1"/>
</file>

<file path=xl/ctrlProps/ctrlProp2149.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CheckBox" lockText="1" noThreeD="1"/>
</file>

<file path=xl/ctrlProps/ctrlProp2151.xml><?xml version="1.0" encoding="utf-8"?>
<formControlPr xmlns="http://schemas.microsoft.com/office/spreadsheetml/2009/9/main" objectType="CheckBox" lockText="1" noThreeD="1"/>
</file>

<file path=xl/ctrlProps/ctrlProp2152.xml><?xml version="1.0" encoding="utf-8"?>
<formControlPr xmlns="http://schemas.microsoft.com/office/spreadsheetml/2009/9/main" objectType="CheckBox" lockText="1" noThreeD="1"/>
</file>

<file path=xl/ctrlProps/ctrlProp2153.xml><?xml version="1.0" encoding="utf-8"?>
<formControlPr xmlns="http://schemas.microsoft.com/office/spreadsheetml/2009/9/main" objectType="CheckBox" lockText="1" noThreeD="1"/>
</file>

<file path=xl/ctrlProps/ctrlProp2154.xml><?xml version="1.0" encoding="utf-8"?>
<formControlPr xmlns="http://schemas.microsoft.com/office/spreadsheetml/2009/9/main" objectType="CheckBox" lockText="1" noThreeD="1"/>
</file>

<file path=xl/ctrlProps/ctrlProp2155.xml><?xml version="1.0" encoding="utf-8"?>
<formControlPr xmlns="http://schemas.microsoft.com/office/spreadsheetml/2009/9/main" objectType="CheckBox" lockText="1" noThreeD="1"/>
</file>

<file path=xl/ctrlProps/ctrlProp2156.xml><?xml version="1.0" encoding="utf-8"?>
<formControlPr xmlns="http://schemas.microsoft.com/office/spreadsheetml/2009/9/main" objectType="CheckBox" lockText="1" noThreeD="1"/>
</file>

<file path=xl/ctrlProps/ctrlProp2157.xml><?xml version="1.0" encoding="utf-8"?>
<formControlPr xmlns="http://schemas.microsoft.com/office/spreadsheetml/2009/9/main" objectType="CheckBox" lockText="1" noThreeD="1"/>
</file>

<file path=xl/ctrlProps/ctrlProp2158.xml><?xml version="1.0" encoding="utf-8"?>
<formControlPr xmlns="http://schemas.microsoft.com/office/spreadsheetml/2009/9/main" objectType="CheckBox" lockText="1" noThreeD="1"/>
</file>

<file path=xl/ctrlProps/ctrlProp2159.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noThreeD="1"/>
</file>

<file path=xl/ctrlProps/ctrlProp2161.xml><?xml version="1.0" encoding="utf-8"?>
<formControlPr xmlns="http://schemas.microsoft.com/office/spreadsheetml/2009/9/main" objectType="CheckBox" lockText="1" noThreeD="1"/>
</file>

<file path=xl/ctrlProps/ctrlProp2162.xml><?xml version="1.0" encoding="utf-8"?>
<formControlPr xmlns="http://schemas.microsoft.com/office/spreadsheetml/2009/9/main" objectType="CheckBox" lockText="1" noThreeD="1"/>
</file>

<file path=xl/ctrlProps/ctrlProp2163.xml><?xml version="1.0" encoding="utf-8"?>
<formControlPr xmlns="http://schemas.microsoft.com/office/spreadsheetml/2009/9/main" objectType="CheckBox" lockText="1" noThreeD="1"/>
</file>

<file path=xl/ctrlProps/ctrlProp2164.xml><?xml version="1.0" encoding="utf-8"?>
<formControlPr xmlns="http://schemas.microsoft.com/office/spreadsheetml/2009/9/main" objectType="CheckBox" lockText="1" noThreeD="1"/>
</file>

<file path=xl/ctrlProps/ctrlProp2165.xml><?xml version="1.0" encoding="utf-8"?>
<formControlPr xmlns="http://schemas.microsoft.com/office/spreadsheetml/2009/9/main" objectType="CheckBox" lockText="1" noThreeD="1"/>
</file>

<file path=xl/ctrlProps/ctrlProp2166.xml><?xml version="1.0" encoding="utf-8"?>
<formControlPr xmlns="http://schemas.microsoft.com/office/spreadsheetml/2009/9/main" objectType="CheckBox" lockText="1" noThreeD="1"/>
</file>

<file path=xl/ctrlProps/ctrlProp2167.xml><?xml version="1.0" encoding="utf-8"?>
<formControlPr xmlns="http://schemas.microsoft.com/office/spreadsheetml/2009/9/main" objectType="CheckBox" lockText="1" noThreeD="1"/>
</file>

<file path=xl/ctrlProps/ctrlProp2168.xml><?xml version="1.0" encoding="utf-8"?>
<formControlPr xmlns="http://schemas.microsoft.com/office/spreadsheetml/2009/9/main" objectType="CheckBox" lockText="1" noThreeD="1"/>
</file>

<file path=xl/ctrlProps/ctrlProp2169.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noThreeD="1"/>
</file>

<file path=xl/ctrlProps/ctrlProp2171.xml><?xml version="1.0" encoding="utf-8"?>
<formControlPr xmlns="http://schemas.microsoft.com/office/spreadsheetml/2009/9/main" objectType="CheckBox" lockText="1" noThreeD="1"/>
</file>

<file path=xl/ctrlProps/ctrlProp2172.xml><?xml version="1.0" encoding="utf-8"?>
<formControlPr xmlns="http://schemas.microsoft.com/office/spreadsheetml/2009/9/main" objectType="CheckBox" lockText="1" noThreeD="1"/>
</file>

<file path=xl/ctrlProps/ctrlProp2173.xml><?xml version="1.0" encoding="utf-8"?>
<formControlPr xmlns="http://schemas.microsoft.com/office/spreadsheetml/2009/9/main" objectType="CheckBox" lockText="1" noThreeD="1"/>
</file>

<file path=xl/ctrlProps/ctrlProp2174.xml><?xml version="1.0" encoding="utf-8"?>
<formControlPr xmlns="http://schemas.microsoft.com/office/spreadsheetml/2009/9/main" objectType="CheckBox" lockText="1" noThreeD="1"/>
</file>

<file path=xl/ctrlProps/ctrlProp2175.xml><?xml version="1.0" encoding="utf-8"?>
<formControlPr xmlns="http://schemas.microsoft.com/office/spreadsheetml/2009/9/main" objectType="CheckBox" lockText="1" noThreeD="1"/>
</file>

<file path=xl/ctrlProps/ctrlProp2176.xml><?xml version="1.0" encoding="utf-8"?>
<formControlPr xmlns="http://schemas.microsoft.com/office/spreadsheetml/2009/9/main" objectType="CheckBox" lockText="1" noThreeD="1"/>
</file>

<file path=xl/ctrlProps/ctrlProp2177.xml><?xml version="1.0" encoding="utf-8"?>
<formControlPr xmlns="http://schemas.microsoft.com/office/spreadsheetml/2009/9/main" objectType="CheckBox" lockText="1" noThreeD="1"/>
</file>

<file path=xl/ctrlProps/ctrlProp2178.xml><?xml version="1.0" encoding="utf-8"?>
<formControlPr xmlns="http://schemas.microsoft.com/office/spreadsheetml/2009/9/main" objectType="CheckBox" lockText="1" noThreeD="1"/>
</file>

<file path=xl/ctrlProps/ctrlProp2179.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noThreeD="1"/>
</file>

<file path=xl/ctrlProps/ctrlProp2181.xml><?xml version="1.0" encoding="utf-8"?>
<formControlPr xmlns="http://schemas.microsoft.com/office/spreadsheetml/2009/9/main" objectType="CheckBox" lockText="1" noThreeD="1"/>
</file>

<file path=xl/ctrlProps/ctrlProp2182.xml><?xml version="1.0" encoding="utf-8"?>
<formControlPr xmlns="http://schemas.microsoft.com/office/spreadsheetml/2009/9/main" objectType="CheckBox" lockText="1" noThreeD="1"/>
</file>

<file path=xl/ctrlProps/ctrlProp2183.xml><?xml version="1.0" encoding="utf-8"?>
<formControlPr xmlns="http://schemas.microsoft.com/office/spreadsheetml/2009/9/main" objectType="CheckBox" lockText="1" noThreeD="1"/>
</file>

<file path=xl/ctrlProps/ctrlProp2184.xml><?xml version="1.0" encoding="utf-8"?>
<formControlPr xmlns="http://schemas.microsoft.com/office/spreadsheetml/2009/9/main" objectType="CheckBox" lockText="1" noThreeD="1"/>
</file>

<file path=xl/ctrlProps/ctrlProp2185.xml><?xml version="1.0" encoding="utf-8"?>
<formControlPr xmlns="http://schemas.microsoft.com/office/spreadsheetml/2009/9/main" objectType="CheckBox" lockText="1" noThreeD="1"/>
</file>

<file path=xl/ctrlProps/ctrlProp2186.xml><?xml version="1.0" encoding="utf-8"?>
<formControlPr xmlns="http://schemas.microsoft.com/office/spreadsheetml/2009/9/main" objectType="CheckBox" lockText="1" noThreeD="1"/>
</file>

<file path=xl/ctrlProps/ctrlProp2187.xml><?xml version="1.0" encoding="utf-8"?>
<formControlPr xmlns="http://schemas.microsoft.com/office/spreadsheetml/2009/9/main" objectType="CheckBox" lockText="1" noThreeD="1"/>
</file>

<file path=xl/ctrlProps/ctrlProp2188.xml><?xml version="1.0" encoding="utf-8"?>
<formControlPr xmlns="http://schemas.microsoft.com/office/spreadsheetml/2009/9/main" objectType="CheckBox" lockText="1" noThreeD="1"/>
</file>

<file path=xl/ctrlProps/ctrlProp2189.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190.xml><?xml version="1.0" encoding="utf-8"?>
<formControlPr xmlns="http://schemas.microsoft.com/office/spreadsheetml/2009/9/main" objectType="CheckBox" lockText="1" noThreeD="1"/>
</file>

<file path=xl/ctrlProps/ctrlProp2191.xml><?xml version="1.0" encoding="utf-8"?>
<formControlPr xmlns="http://schemas.microsoft.com/office/spreadsheetml/2009/9/main" objectType="CheckBox" lockText="1" noThreeD="1"/>
</file>

<file path=xl/ctrlProps/ctrlProp2192.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838200</xdr:colOff>
          <xdr:row>23</xdr:row>
          <xdr:rowOff>19050</xdr:rowOff>
        </xdr:from>
        <xdr:to>
          <xdr:col>3</xdr:col>
          <xdr:colOff>228600</xdr:colOff>
          <xdr:row>23</xdr:row>
          <xdr:rowOff>190500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19050</xdr:rowOff>
        </xdr:from>
        <xdr:to>
          <xdr:col>2</xdr:col>
          <xdr:colOff>476250</xdr:colOff>
          <xdr:row>22</xdr:row>
          <xdr:rowOff>190500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22</xdr:row>
          <xdr:rowOff>19050</xdr:rowOff>
        </xdr:from>
        <xdr:to>
          <xdr:col>2</xdr:col>
          <xdr:colOff>962025</xdr:colOff>
          <xdr:row>22</xdr:row>
          <xdr:rowOff>190500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23</xdr:row>
          <xdr:rowOff>19050</xdr:rowOff>
        </xdr:from>
        <xdr:to>
          <xdr:col>2</xdr:col>
          <xdr:colOff>885825</xdr:colOff>
          <xdr:row>23</xdr:row>
          <xdr:rowOff>190500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85725</xdr:rowOff>
        </xdr:from>
        <xdr:to>
          <xdr:col>2</xdr:col>
          <xdr:colOff>0</xdr:colOff>
          <xdr:row>32</xdr:row>
          <xdr:rowOff>28575</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32</xdr:row>
          <xdr:rowOff>38100</xdr:rowOff>
        </xdr:from>
        <xdr:to>
          <xdr:col>4</xdr:col>
          <xdr:colOff>85725</xdr:colOff>
          <xdr:row>32</xdr:row>
          <xdr:rowOff>200025</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1099-Misc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30</xdr:row>
          <xdr:rowOff>114300</xdr:rowOff>
        </xdr:from>
        <xdr:to>
          <xdr:col>4</xdr:col>
          <xdr:colOff>57150</xdr:colOff>
          <xdr:row>31</xdr:row>
          <xdr:rowOff>57150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31</xdr:row>
          <xdr:rowOff>76200</xdr:rowOff>
        </xdr:from>
        <xdr:to>
          <xdr:col>4</xdr:col>
          <xdr:colOff>114300</xdr:colOff>
          <xdr:row>32</xdr:row>
          <xdr:rowOff>28575</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29</xdr:row>
          <xdr:rowOff>133350</xdr:rowOff>
        </xdr:from>
        <xdr:to>
          <xdr:col>4</xdr:col>
          <xdr:colOff>914400</xdr:colOff>
          <xdr:row>30</xdr:row>
          <xdr:rowOff>104775</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0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123825</xdr:rowOff>
        </xdr:from>
        <xdr:to>
          <xdr:col>2</xdr:col>
          <xdr:colOff>609600</xdr:colOff>
          <xdr:row>31</xdr:row>
          <xdr:rowOff>47625</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0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19050</xdr:rowOff>
        </xdr:from>
        <xdr:to>
          <xdr:col>2</xdr:col>
          <xdr:colOff>638175</xdr:colOff>
          <xdr:row>34</xdr:row>
          <xdr:rowOff>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0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1042-S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95250</xdr:rowOff>
        </xdr:from>
        <xdr:to>
          <xdr:col>2</xdr:col>
          <xdr:colOff>647700</xdr:colOff>
          <xdr:row>32</xdr:row>
          <xdr:rowOff>19050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0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38100</xdr:rowOff>
        </xdr:from>
        <xdr:to>
          <xdr:col>2</xdr:col>
          <xdr:colOff>657225</xdr:colOff>
          <xdr:row>33</xdr:row>
          <xdr:rowOff>19050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0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32</xdr:row>
          <xdr:rowOff>28575</xdr:rowOff>
        </xdr:from>
        <xdr:to>
          <xdr:col>4</xdr:col>
          <xdr:colOff>962025</xdr:colOff>
          <xdr:row>33</xdr:row>
          <xdr:rowOff>9525</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0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30</xdr:row>
          <xdr:rowOff>114300</xdr:rowOff>
        </xdr:from>
        <xdr:to>
          <xdr:col>4</xdr:col>
          <xdr:colOff>1095375</xdr:colOff>
          <xdr:row>31</xdr:row>
          <xdr:rowOff>66675</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0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60</xdr:row>
          <xdr:rowOff>9525</xdr:rowOff>
        </xdr:from>
        <xdr:to>
          <xdr:col>15</xdr:col>
          <xdr:colOff>447675</xdr:colOff>
          <xdr:row>60</xdr:row>
          <xdr:rowOff>171450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0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Signatory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53</xdr:row>
          <xdr:rowOff>19050</xdr:rowOff>
        </xdr:from>
        <xdr:to>
          <xdr:col>15</xdr:col>
          <xdr:colOff>409575</xdr:colOff>
          <xdr:row>53</xdr:row>
          <xdr:rowOff>161925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0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Inherited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58</xdr:row>
          <xdr:rowOff>19050</xdr:rowOff>
        </xdr:from>
        <xdr:to>
          <xdr:col>15</xdr:col>
          <xdr:colOff>219075</xdr:colOff>
          <xdr:row>58</xdr:row>
          <xdr:rowOff>161925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0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Executor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981075</xdr:colOff>
          <xdr:row>58</xdr:row>
          <xdr:rowOff>19050</xdr:rowOff>
        </xdr:from>
        <xdr:to>
          <xdr:col>15</xdr:col>
          <xdr:colOff>476250</xdr:colOff>
          <xdr:row>58</xdr:row>
          <xdr:rowOff>161925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0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Beneficiary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56</xdr:row>
          <xdr:rowOff>19050</xdr:rowOff>
        </xdr:from>
        <xdr:to>
          <xdr:col>15</xdr:col>
          <xdr:colOff>533400</xdr:colOff>
          <xdr:row>56</xdr:row>
          <xdr:rowOff>161925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0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59</xdr:row>
          <xdr:rowOff>180975</xdr:rowOff>
        </xdr:from>
        <xdr:to>
          <xdr:col>17</xdr:col>
          <xdr:colOff>257175</xdr:colOff>
          <xdr:row>60</xdr:row>
          <xdr:rowOff>142875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0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Shareholder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60</xdr:row>
          <xdr:rowOff>9525</xdr:rowOff>
        </xdr:from>
        <xdr:to>
          <xdr:col>15</xdr:col>
          <xdr:colOff>304800</xdr:colOff>
          <xdr:row>60</xdr:row>
          <xdr:rowOff>161925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0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Partner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61</xdr:row>
          <xdr:rowOff>9525</xdr:rowOff>
        </xdr:from>
        <xdr:to>
          <xdr:col>17</xdr:col>
          <xdr:colOff>295275</xdr:colOff>
          <xdr:row>61</xdr:row>
          <xdr:rowOff>190500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0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55</xdr:row>
          <xdr:rowOff>19050</xdr:rowOff>
        </xdr:from>
        <xdr:to>
          <xdr:col>15</xdr:col>
          <xdr:colOff>542925</xdr:colOff>
          <xdr:row>55</xdr:row>
          <xdr:rowOff>171450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0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54</xdr:row>
          <xdr:rowOff>19050</xdr:rowOff>
        </xdr:from>
        <xdr:to>
          <xdr:col>15</xdr:col>
          <xdr:colOff>533400</xdr:colOff>
          <xdr:row>54</xdr:row>
          <xdr:rowOff>161925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0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9525</xdr:rowOff>
        </xdr:from>
        <xdr:to>
          <xdr:col>11</xdr:col>
          <xdr:colOff>180975</xdr:colOff>
          <xdr:row>60</xdr:row>
          <xdr:rowOff>152400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0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9525</xdr:rowOff>
        </xdr:from>
        <xdr:to>
          <xdr:col>11</xdr:col>
          <xdr:colOff>180975</xdr:colOff>
          <xdr:row>59</xdr:row>
          <xdr:rowOff>152400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0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58</xdr:row>
          <xdr:rowOff>9525</xdr:rowOff>
        </xdr:from>
        <xdr:to>
          <xdr:col>17</xdr:col>
          <xdr:colOff>257175</xdr:colOff>
          <xdr:row>58</xdr:row>
          <xdr:rowOff>171450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0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Distribution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9525</xdr:rowOff>
        </xdr:from>
        <xdr:to>
          <xdr:col>11</xdr:col>
          <xdr:colOff>180975</xdr:colOff>
          <xdr:row>58</xdr:row>
          <xdr:rowOff>152400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0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9525</xdr:rowOff>
        </xdr:from>
        <xdr:to>
          <xdr:col>11</xdr:col>
          <xdr:colOff>180975</xdr:colOff>
          <xdr:row>57</xdr:row>
          <xdr:rowOff>152400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0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28575</xdr:rowOff>
        </xdr:from>
        <xdr:to>
          <xdr:col>15</xdr:col>
          <xdr:colOff>161925</xdr:colOff>
          <xdr:row>53</xdr:row>
          <xdr:rowOff>152400</xdr:rowOff>
        </xdr:to>
        <xdr:sp macro="" textlink="">
          <xdr:nvSpPr>
            <xdr:cNvPr id="76850" name="Check Box 50" hidden="1">
              <a:extLst>
                <a:ext uri="{63B3BB69-23CF-44E3-9099-C40C66FF867C}">
                  <a14:compatExt spid="_x0000_s76850"/>
                </a:ext>
                <a:ext uri="{FF2B5EF4-FFF2-40B4-BE49-F238E27FC236}">
                  <a16:creationId xmlns:a16="http://schemas.microsoft.com/office/drawing/2014/main" id="{00000000-0008-0000-0000-00003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Prior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19050</xdr:rowOff>
        </xdr:from>
        <xdr:to>
          <xdr:col>2</xdr:col>
          <xdr:colOff>19050</xdr:colOff>
          <xdr:row>23</xdr:row>
          <xdr:rowOff>190500</xdr:rowOff>
        </xdr:to>
        <xdr:sp macro="" textlink="">
          <xdr:nvSpPr>
            <xdr:cNvPr id="76854" name="Check Box 54" hidden="1">
              <a:extLst>
                <a:ext uri="{63B3BB69-23CF-44E3-9099-C40C66FF867C}">
                  <a14:compatExt spid="_x0000_s76854"/>
                </a:ext>
                <a:ext uri="{FF2B5EF4-FFF2-40B4-BE49-F238E27FC236}">
                  <a16:creationId xmlns:a16="http://schemas.microsoft.com/office/drawing/2014/main" id="{00000000-0008-0000-0000-00003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First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52</xdr:row>
          <xdr:rowOff>28575</xdr:rowOff>
        </xdr:from>
        <xdr:to>
          <xdr:col>17</xdr:col>
          <xdr:colOff>266700</xdr:colOff>
          <xdr:row>53</xdr:row>
          <xdr:rowOff>0</xdr:rowOff>
        </xdr:to>
        <xdr:sp macro="" textlink="">
          <xdr:nvSpPr>
            <xdr:cNvPr id="76856" name="Check Box 56" hidden="1">
              <a:extLst>
                <a:ext uri="{63B3BB69-23CF-44E3-9099-C40C66FF867C}">
                  <a14:compatExt spid="_x0000_s76856"/>
                </a:ext>
                <a:ext uri="{FF2B5EF4-FFF2-40B4-BE49-F238E27FC236}">
                  <a16:creationId xmlns:a16="http://schemas.microsoft.com/office/drawing/2014/main" id="{00000000-0008-0000-0000-00003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Medical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53</xdr:row>
          <xdr:rowOff>28575</xdr:rowOff>
        </xdr:from>
        <xdr:to>
          <xdr:col>17</xdr:col>
          <xdr:colOff>114300</xdr:colOff>
          <xdr:row>53</xdr:row>
          <xdr:rowOff>180975</xdr:rowOff>
        </xdr:to>
        <xdr:sp macro="" textlink="">
          <xdr:nvSpPr>
            <xdr:cNvPr id="76857" name="Check Box 57" hidden="1">
              <a:extLst>
                <a:ext uri="{63B3BB69-23CF-44E3-9099-C40C66FF867C}">
                  <a14:compatExt spid="_x0000_s76857"/>
                </a:ext>
                <a:ext uri="{FF2B5EF4-FFF2-40B4-BE49-F238E27FC236}">
                  <a16:creationId xmlns:a16="http://schemas.microsoft.com/office/drawing/2014/main" id="{00000000-0008-0000-0000-00003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Travel (Medical)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56</xdr:row>
          <xdr:rowOff>9525</xdr:rowOff>
        </xdr:from>
        <xdr:to>
          <xdr:col>17</xdr:col>
          <xdr:colOff>85725</xdr:colOff>
          <xdr:row>57</xdr:row>
          <xdr:rowOff>0</xdr:rowOff>
        </xdr:to>
        <xdr:sp macro="" textlink="">
          <xdr:nvSpPr>
            <xdr:cNvPr id="76858" name="Check Box 58" hidden="1">
              <a:extLst>
                <a:ext uri="{63B3BB69-23CF-44E3-9099-C40C66FF867C}">
                  <a14:compatExt spid="_x0000_s76858"/>
                </a:ext>
                <a:ext uri="{FF2B5EF4-FFF2-40B4-BE49-F238E27FC236}">
                  <a16:creationId xmlns:a16="http://schemas.microsoft.com/office/drawing/2014/main" id="{00000000-0008-0000-0000-00003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Charitable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54</xdr:row>
          <xdr:rowOff>19050</xdr:rowOff>
        </xdr:from>
        <xdr:to>
          <xdr:col>17</xdr:col>
          <xdr:colOff>133350</xdr:colOff>
          <xdr:row>54</xdr:row>
          <xdr:rowOff>171450</xdr:rowOff>
        </xdr:to>
        <xdr:sp macro="" textlink="">
          <xdr:nvSpPr>
            <xdr:cNvPr id="76859" name="Check Box 59" hidden="1">
              <a:extLst>
                <a:ext uri="{63B3BB69-23CF-44E3-9099-C40C66FF867C}">
                  <a14:compatExt spid="_x0000_s76859"/>
                </a:ext>
                <a:ext uri="{FF2B5EF4-FFF2-40B4-BE49-F238E27FC236}">
                  <a16:creationId xmlns:a16="http://schemas.microsoft.com/office/drawing/2014/main" id="{00000000-0008-0000-0000-00003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State Taxes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55</xdr:row>
          <xdr:rowOff>28575</xdr:rowOff>
        </xdr:from>
        <xdr:to>
          <xdr:col>17</xdr:col>
          <xdr:colOff>104775</xdr:colOff>
          <xdr:row>55</xdr:row>
          <xdr:rowOff>171450</xdr:rowOff>
        </xdr:to>
        <xdr:sp macro="" textlink="">
          <xdr:nvSpPr>
            <xdr:cNvPr id="76860" name="Check Box 60" hidden="1">
              <a:extLst>
                <a:ext uri="{63B3BB69-23CF-44E3-9099-C40C66FF867C}">
                  <a14:compatExt spid="_x0000_s76860"/>
                </a:ext>
                <a:ext uri="{FF2B5EF4-FFF2-40B4-BE49-F238E27FC236}">
                  <a16:creationId xmlns:a16="http://schemas.microsoft.com/office/drawing/2014/main" id="{00000000-0008-0000-0000-00003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28575</xdr:rowOff>
        </xdr:from>
        <xdr:to>
          <xdr:col>2</xdr:col>
          <xdr:colOff>771525</xdr:colOff>
          <xdr:row>21</xdr:row>
          <xdr:rowOff>161925</xdr:rowOff>
        </xdr:to>
        <xdr:sp macro="" textlink="">
          <xdr:nvSpPr>
            <xdr:cNvPr id="76866" name="Check Box 66" hidden="1">
              <a:extLst>
                <a:ext uri="{63B3BB69-23CF-44E3-9099-C40C66FF867C}">
                  <a14:compatExt spid="_x0000_s76866"/>
                </a:ext>
                <a:ext uri="{FF2B5EF4-FFF2-40B4-BE49-F238E27FC236}">
                  <a16:creationId xmlns:a16="http://schemas.microsoft.com/office/drawing/2014/main" id="{00000000-0008-0000-0000-00004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xdr:row>
          <xdr:rowOff>38100</xdr:rowOff>
        </xdr:from>
        <xdr:to>
          <xdr:col>2</xdr:col>
          <xdr:colOff>238125</xdr:colOff>
          <xdr:row>21</xdr:row>
          <xdr:rowOff>171450</xdr:rowOff>
        </xdr:to>
        <xdr:sp macro="" textlink="">
          <xdr:nvSpPr>
            <xdr:cNvPr id="76867" name="Check Box 67" hidden="1">
              <a:extLst>
                <a:ext uri="{63B3BB69-23CF-44E3-9099-C40C66FF867C}">
                  <a14:compatExt spid="_x0000_s76867"/>
                </a:ext>
                <a:ext uri="{FF2B5EF4-FFF2-40B4-BE49-F238E27FC236}">
                  <a16:creationId xmlns:a16="http://schemas.microsoft.com/office/drawing/2014/main" id="{00000000-0008-0000-0000-00004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Dependant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28575</xdr:rowOff>
        </xdr:from>
        <xdr:to>
          <xdr:col>9</xdr:col>
          <xdr:colOff>857250</xdr:colOff>
          <xdr:row>57</xdr:row>
          <xdr:rowOff>171450</xdr:rowOff>
        </xdr:to>
        <xdr:sp macro="" textlink="">
          <xdr:nvSpPr>
            <xdr:cNvPr id="76879" name="Check Box 79" hidden="1">
              <a:extLst>
                <a:ext uri="{63B3BB69-23CF-44E3-9099-C40C66FF867C}">
                  <a14:compatExt spid="_x0000_s76879"/>
                </a:ext>
                <a:ext uri="{FF2B5EF4-FFF2-40B4-BE49-F238E27FC236}">
                  <a16:creationId xmlns:a16="http://schemas.microsoft.com/office/drawing/2014/main" id="{00000000-0008-0000-0000-00004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Visa limits your stay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22</xdr:row>
          <xdr:rowOff>28575</xdr:rowOff>
        </xdr:from>
        <xdr:to>
          <xdr:col>4</xdr:col>
          <xdr:colOff>1143000</xdr:colOff>
          <xdr:row>22</xdr:row>
          <xdr:rowOff>171450</xdr:rowOff>
        </xdr:to>
        <xdr:sp macro="" textlink="">
          <xdr:nvSpPr>
            <xdr:cNvPr id="76880" name="Check Box 80" hidden="1">
              <a:extLst>
                <a:ext uri="{63B3BB69-23CF-44E3-9099-C40C66FF867C}">
                  <a14:compatExt spid="_x0000_s76880"/>
                </a:ext>
                <a:ext uri="{FF2B5EF4-FFF2-40B4-BE49-F238E27FC236}">
                  <a16:creationId xmlns:a16="http://schemas.microsoft.com/office/drawing/2014/main" id="{00000000-0008-0000-0000-00005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Fbar/8938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23</xdr:row>
          <xdr:rowOff>9525</xdr:rowOff>
        </xdr:from>
        <xdr:to>
          <xdr:col>4</xdr:col>
          <xdr:colOff>1181100</xdr:colOff>
          <xdr:row>23</xdr:row>
          <xdr:rowOff>171450</xdr:rowOff>
        </xdr:to>
        <xdr:sp macro="" textlink="">
          <xdr:nvSpPr>
            <xdr:cNvPr id="76882" name="Check Box 82" hidden="1">
              <a:extLst>
                <a:ext uri="{63B3BB69-23CF-44E3-9099-C40C66FF867C}">
                  <a14:compatExt spid="_x0000_s76882"/>
                </a:ext>
                <a:ext uri="{FF2B5EF4-FFF2-40B4-BE49-F238E27FC236}">
                  <a16:creationId xmlns:a16="http://schemas.microsoft.com/office/drawing/2014/main" id="{00000000-0008-0000-0000-00005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5471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9525</xdr:rowOff>
        </xdr:from>
        <xdr:to>
          <xdr:col>4</xdr:col>
          <xdr:colOff>828675</xdr:colOff>
          <xdr:row>23</xdr:row>
          <xdr:rowOff>180975</xdr:rowOff>
        </xdr:to>
        <xdr:sp macro="" textlink="">
          <xdr:nvSpPr>
            <xdr:cNvPr id="76883" name="Check Box 83" hidden="1">
              <a:extLst>
                <a:ext uri="{63B3BB69-23CF-44E3-9099-C40C66FF867C}">
                  <a14:compatExt spid="_x0000_s76883"/>
                </a:ext>
                <a:ext uri="{FF2B5EF4-FFF2-40B4-BE49-F238E27FC236}">
                  <a16:creationId xmlns:a16="http://schemas.microsoft.com/office/drawing/2014/main" id="{00000000-0008-0000-0000-00005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9525</xdr:rowOff>
        </xdr:from>
        <xdr:to>
          <xdr:col>4</xdr:col>
          <xdr:colOff>361950</xdr:colOff>
          <xdr:row>23</xdr:row>
          <xdr:rowOff>180975</xdr:rowOff>
        </xdr:to>
        <xdr:sp macro="" textlink="">
          <xdr:nvSpPr>
            <xdr:cNvPr id="76884" name="Check Box 84" hidden="1">
              <a:extLst>
                <a:ext uri="{63B3BB69-23CF-44E3-9099-C40C66FF867C}">
                  <a14:compatExt spid="_x0000_s76884"/>
                </a:ext>
                <a:ext uri="{FF2B5EF4-FFF2-40B4-BE49-F238E27FC236}">
                  <a16:creationId xmlns:a16="http://schemas.microsoft.com/office/drawing/2014/main" id="{00000000-0008-0000-0000-00005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19050</xdr:rowOff>
        </xdr:from>
        <xdr:to>
          <xdr:col>4</xdr:col>
          <xdr:colOff>571500</xdr:colOff>
          <xdr:row>22</xdr:row>
          <xdr:rowOff>190500</xdr:rowOff>
        </xdr:to>
        <xdr:sp macro="" textlink="">
          <xdr:nvSpPr>
            <xdr:cNvPr id="76885" name="Check Box 85" hidden="1">
              <a:extLst>
                <a:ext uri="{63B3BB69-23CF-44E3-9099-C40C66FF867C}">
                  <a14:compatExt spid="_x0000_s76885"/>
                </a:ext>
                <a:ext uri="{FF2B5EF4-FFF2-40B4-BE49-F238E27FC236}">
                  <a16:creationId xmlns:a16="http://schemas.microsoft.com/office/drawing/2014/main" id="{00000000-0008-0000-0000-00005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2555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22</xdr:row>
          <xdr:rowOff>19050</xdr:rowOff>
        </xdr:from>
        <xdr:to>
          <xdr:col>4</xdr:col>
          <xdr:colOff>123825</xdr:colOff>
          <xdr:row>22</xdr:row>
          <xdr:rowOff>190500</xdr:rowOff>
        </xdr:to>
        <xdr:sp macro="" textlink="">
          <xdr:nvSpPr>
            <xdr:cNvPr id="76886" name="Check Box 86" hidden="1">
              <a:extLst>
                <a:ext uri="{63B3BB69-23CF-44E3-9099-C40C66FF867C}">
                  <a14:compatExt spid="_x0000_s76886"/>
                </a:ext>
                <a:ext uri="{FF2B5EF4-FFF2-40B4-BE49-F238E27FC236}">
                  <a16:creationId xmlns:a16="http://schemas.microsoft.com/office/drawing/2014/main" id="{00000000-0008-0000-0000-00005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28575</xdr:rowOff>
        </xdr:from>
        <xdr:to>
          <xdr:col>9</xdr:col>
          <xdr:colOff>857250</xdr:colOff>
          <xdr:row>57</xdr:row>
          <xdr:rowOff>0</xdr:rowOff>
        </xdr:to>
        <xdr:sp macro="" textlink="">
          <xdr:nvSpPr>
            <xdr:cNvPr id="76901" name="Check Box 101" hidden="1">
              <a:extLst>
                <a:ext uri="{63B3BB69-23CF-44E3-9099-C40C66FF867C}">
                  <a14:compatExt spid="_x0000_s76901"/>
                </a:ext>
                <a:ext uri="{FF2B5EF4-FFF2-40B4-BE49-F238E27FC236}">
                  <a16:creationId xmlns:a16="http://schemas.microsoft.com/office/drawing/2014/main" id="{00000000-0008-0000-0000-00006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Rented house/apt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28575</xdr:rowOff>
        </xdr:from>
        <xdr:to>
          <xdr:col>8</xdr:col>
          <xdr:colOff>114300</xdr:colOff>
          <xdr:row>57</xdr:row>
          <xdr:rowOff>0</xdr:rowOff>
        </xdr:to>
        <xdr:sp macro="" textlink="">
          <xdr:nvSpPr>
            <xdr:cNvPr id="76902" name="Check Box 102" hidden="1">
              <a:extLst>
                <a:ext uri="{63B3BB69-23CF-44E3-9099-C40C66FF867C}">
                  <a14:compatExt spid="_x0000_s76902"/>
                </a:ext>
                <a:ext uri="{FF2B5EF4-FFF2-40B4-BE49-F238E27FC236}">
                  <a16:creationId xmlns:a16="http://schemas.microsoft.com/office/drawing/2014/main" id="{00000000-0008-0000-0000-00006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Purchased 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52</xdr:row>
          <xdr:rowOff>28575</xdr:rowOff>
        </xdr:from>
        <xdr:to>
          <xdr:col>15</xdr:col>
          <xdr:colOff>104775</xdr:colOff>
          <xdr:row>52</xdr:row>
          <xdr:rowOff>152400</xdr:rowOff>
        </xdr:to>
        <xdr:sp macro="" textlink="">
          <xdr:nvSpPr>
            <xdr:cNvPr id="76903" name="Check Box 103" hidden="1">
              <a:extLst>
                <a:ext uri="{63B3BB69-23CF-44E3-9099-C40C66FF867C}">
                  <a14:compatExt spid="_x0000_s76903"/>
                </a:ext>
                <a:ext uri="{FF2B5EF4-FFF2-40B4-BE49-F238E27FC236}">
                  <a16:creationId xmlns:a16="http://schemas.microsoft.com/office/drawing/2014/main" id="{00000000-0008-0000-0000-00006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Checkings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800100</xdr:colOff>
          <xdr:row>52</xdr:row>
          <xdr:rowOff>28575</xdr:rowOff>
        </xdr:from>
        <xdr:to>
          <xdr:col>15</xdr:col>
          <xdr:colOff>190500</xdr:colOff>
          <xdr:row>52</xdr:row>
          <xdr:rowOff>152400</xdr:rowOff>
        </xdr:to>
        <xdr:sp macro="" textlink="">
          <xdr:nvSpPr>
            <xdr:cNvPr id="76904" name="Check Box 104" hidden="1">
              <a:extLst>
                <a:ext uri="{63B3BB69-23CF-44E3-9099-C40C66FF867C}">
                  <a14:compatExt spid="_x0000_s76904"/>
                </a:ext>
                <a:ext uri="{FF2B5EF4-FFF2-40B4-BE49-F238E27FC236}">
                  <a16:creationId xmlns:a16="http://schemas.microsoft.com/office/drawing/2014/main" id="{00000000-0008-0000-0000-00006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59</xdr:row>
          <xdr:rowOff>0</xdr:rowOff>
        </xdr:from>
        <xdr:to>
          <xdr:col>17</xdr:col>
          <xdr:colOff>257175</xdr:colOff>
          <xdr:row>59</xdr:row>
          <xdr:rowOff>161925</xdr:rowOff>
        </xdr:to>
        <xdr:sp macro="" textlink="">
          <xdr:nvSpPr>
            <xdr:cNvPr id="76986" name="Check Box 186" hidden="1">
              <a:extLst>
                <a:ext uri="{63B3BB69-23CF-44E3-9099-C40C66FF867C}">
                  <a14:compatExt spid="_x0000_s76986"/>
                </a:ext>
                <a:ext uri="{FF2B5EF4-FFF2-40B4-BE49-F238E27FC236}">
                  <a16:creationId xmlns:a16="http://schemas.microsoft.com/office/drawing/2014/main" id="{00000000-0008-0000-0000-0000B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Mutual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61</xdr:row>
          <xdr:rowOff>9525</xdr:rowOff>
        </xdr:from>
        <xdr:to>
          <xdr:col>11</xdr:col>
          <xdr:colOff>180975</xdr:colOff>
          <xdr:row>61</xdr:row>
          <xdr:rowOff>152400</xdr:rowOff>
        </xdr:to>
        <xdr:sp macro="" textlink="">
          <xdr:nvSpPr>
            <xdr:cNvPr id="76987" name="Check Box 187" hidden="1">
              <a:extLst>
                <a:ext uri="{63B3BB69-23CF-44E3-9099-C40C66FF867C}">
                  <a14:compatExt spid="_x0000_s76987"/>
                </a:ext>
                <a:ext uri="{FF2B5EF4-FFF2-40B4-BE49-F238E27FC236}">
                  <a16:creationId xmlns:a16="http://schemas.microsoft.com/office/drawing/2014/main" id="{00000000-0008-0000-0000-0000B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542925</xdr:colOff>
          <xdr:row>13</xdr:row>
          <xdr:rowOff>0</xdr:rowOff>
        </xdr:from>
        <xdr:to>
          <xdr:col>9</xdr:col>
          <xdr:colOff>1247775</xdr:colOff>
          <xdr:row>14</xdr:row>
          <xdr:rowOff>0</xdr:rowOff>
        </xdr:to>
        <xdr:grpSp>
          <xdr:nvGrpSpPr>
            <xdr:cNvPr id="55" name="Group 54">
              <a:extLst>
                <a:ext uri="{FF2B5EF4-FFF2-40B4-BE49-F238E27FC236}">
                  <a16:creationId xmlns:a16="http://schemas.microsoft.com/office/drawing/2014/main" id="{00000000-0008-0000-0000-000037000000}"/>
                </a:ext>
              </a:extLst>
            </xdr:cNvPr>
            <xdr:cNvGrpSpPr/>
          </xdr:nvGrpSpPr>
          <xdr:grpSpPr>
            <a:xfrm>
              <a:off x="4457700" y="2695575"/>
              <a:ext cx="2114550" cy="209550"/>
              <a:chOff x="5372100" y="12763500"/>
              <a:chExt cx="2114550" cy="161925"/>
            </a:xfrm>
          </xdr:grpSpPr>
          <xdr:sp macro="" textlink="">
            <xdr:nvSpPr>
              <xdr:cNvPr id="77064" name="Check Box 264" hidden="1">
                <a:extLst>
                  <a:ext uri="{63B3BB69-23CF-44E3-9099-C40C66FF867C}">
                    <a14:compatExt spid="_x0000_s77064"/>
                  </a:ext>
                  <a:ext uri="{FF2B5EF4-FFF2-40B4-BE49-F238E27FC236}">
                    <a16:creationId xmlns:a16="http://schemas.microsoft.com/office/drawing/2014/main" id="{00000000-0008-0000-0000-0000082D0100}"/>
                  </a:ext>
                </a:extLst>
              </xdr:cNvPr>
              <xdr:cNvSpPr/>
            </xdr:nvSpPr>
            <xdr:spPr bwMode="auto">
              <a:xfrm>
                <a:off x="6096000"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77065" name="Check Box 265" hidden="1">
                <a:extLst>
                  <a:ext uri="{63B3BB69-23CF-44E3-9099-C40C66FF867C}">
                    <a14:compatExt spid="_x0000_s77065"/>
                  </a:ext>
                  <a:ext uri="{FF2B5EF4-FFF2-40B4-BE49-F238E27FC236}">
                    <a16:creationId xmlns:a16="http://schemas.microsoft.com/office/drawing/2014/main" id="{00000000-0008-0000-0000-0000092D01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Filed</a:t>
                </a:r>
              </a:p>
            </xdr:txBody>
          </xdr:sp>
          <xdr:sp macro="" textlink="">
            <xdr:nvSpPr>
              <xdr:cNvPr id="77066" name="Check Box 266" hidden="1">
                <a:extLst>
                  <a:ext uri="{63B3BB69-23CF-44E3-9099-C40C66FF867C}">
                    <a14:compatExt spid="_x0000_s77066"/>
                  </a:ext>
                  <a:ext uri="{FF2B5EF4-FFF2-40B4-BE49-F238E27FC236}">
                    <a16:creationId xmlns:a16="http://schemas.microsoft.com/office/drawing/2014/main" id="{00000000-0008-0000-0000-00000A2D0100}"/>
                  </a:ext>
                </a:extLst>
              </xdr:cNvPr>
              <xdr:cNvSpPr/>
            </xdr:nvSpPr>
            <xdr:spPr bwMode="auto">
              <a:xfrm>
                <a:off x="5372100" y="12773025"/>
                <a:ext cx="7239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77067" name="Check Box 267" hidden="1">
                <a:extLst>
                  <a:ext uri="{63B3BB69-23CF-44E3-9099-C40C66FF867C}">
                    <a14:compatExt spid="_x0000_s77067"/>
                  </a:ext>
                  <a:ext uri="{FF2B5EF4-FFF2-40B4-BE49-F238E27FC236}">
                    <a16:creationId xmlns:a16="http://schemas.microsoft.com/office/drawing/2014/main" id="{00000000-0008-0000-0000-00000B2D0100}"/>
                  </a:ext>
                </a:extLst>
              </xdr:cNvPr>
              <xdr:cNvSpPr/>
            </xdr:nvSpPr>
            <xdr:spPr bwMode="auto">
              <a:xfrm>
                <a:off x="7010400" y="12763500"/>
                <a:ext cx="4762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561959</xdr:colOff>
          <xdr:row>18</xdr:row>
          <xdr:rowOff>190500</xdr:rowOff>
        </xdr:from>
        <xdr:to>
          <xdr:col>4</xdr:col>
          <xdr:colOff>1285859</xdr:colOff>
          <xdr:row>20</xdr:row>
          <xdr:rowOff>0</xdr:rowOff>
        </xdr:to>
        <xdr:grpSp>
          <xdr:nvGrpSpPr>
            <xdr:cNvPr id="56" name="Group 55">
              <a:extLst>
                <a:ext uri="{FF2B5EF4-FFF2-40B4-BE49-F238E27FC236}">
                  <a16:creationId xmlns:a16="http://schemas.microsoft.com/office/drawing/2014/main" id="{00000000-0008-0000-0000-000038000000}"/>
                </a:ext>
              </a:extLst>
            </xdr:cNvPr>
            <xdr:cNvGrpSpPr/>
          </xdr:nvGrpSpPr>
          <xdr:grpSpPr>
            <a:xfrm>
              <a:off x="1171559" y="3933825"/>
              <a:ext cx="2133600" cy="228600"/>
              <a:chOff x="5445009" y="12763500"/>
              <a:chExt cx="2041642" cy="161925"/>
            </a:xfrm>
          </xdr:grpSpPr>
          <xdr:sp macro="" textlink="">
            <xdr:nvSpPr>
              <xdr:cNvPr id="77068" name="Check Box 268" hidden="1">
                <a:extLst>
                  <a:ext uri="{63B3BB69-23CF-44E3-9099-C40C66FF867C}">
                    <a14:compatExt spid="_x0000_s77068"/>
                  </a:ext>
                  <a:ext uri="{FF2B5EF4-FFF2-40B4-BE49-F238E27FC236}">
                    <a16:creationId xmlns:a16="http://schemas.microsoft.com/office/drawing/2014/main" id="{00000000-0008-0000-0000-00000C2D0100}"/>
                  </a:ext>
                </a:extLst>
              </xdr:cNvPr>
              <xdr:cNvSpPr/>
            </xdr:nvSpPr>
            <xdr:spPr bwMode="auto">
              <a:xfrm>
                <a:off x="6141572"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77069" name="Check Box 269" hidden="1">
                <a:extLst>
                  <a:ext uri="{63B3BB69-23CF-44E3-9099-C40C66FF867C}">
                    <a14:compatExt spid="_x0000_s77069"/>
                  </a:ext>
                  <a:ext uri="{FF2B5EF4-FFF2-40B4-BE49-F238E27FC236}">
                    <a16:creationId xmlns:a16="http://schemas.microsoft.com/office/drawing/2014/main" id="{00000000-0008-0000-0000-00000D2D01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Filed</a:t>
                </a:r>
              </a:p>
            </xdr:txBody>
          </xdr:sp>
          <xdr:sp macro="" textlink="">
            <xdr:nvSpPr>
              <xdr:cNvPr id="77070" name="Check Box 270" hidden="1">
                <a:extLst>
                  <a:ext uri="{63B3BB69-23CF-44E3-9099-C40C66FF867C}">
                    <a14:compatExt spid="_x0000_s77070"/>
                  </a:ext>
                  <a:ext uri="{FF2B5EF4-FFF2-40B4-BE49-F238E27FC236}">
                    <a16:creationId xmlns:a16="http://schemas.microsoft.com/office/drawing/2014/main" id="{00000000-0008-0000-0000-00000E2D0100}"/>
                  </a:ext>
                </a:extLst>
              </xdr:cNvPr>
              <xdr:cNvSpPr/>
            </xdr:nvSpPr>
            <xdr:spPr bwMode="auto">
              <a:xfrm>
                <a:off x="5445009" y="12773025"/>
                <a:ext cx="72389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77071" name="Check Box 271" hidden="1">
                <a:extLst>
                  <a:ext uri="{63B3BB69-23CF-44E3-9099-C40C66FF867C}">
                    <a14:compatExt spid="_x0000_s77071"/>
                  </a:ext>
                  <a:ext uri="{FF2B5EF4-FFF2-40B4-BE49-F238E27FC236}">
                    <a16:creationId xmlns:a16="http://schemas.microsoft.com/office/drawing/2014/main" id="{00000000-0008-0000-0000-00000F2D0100}"/>
                  </a:ext>
                </a:extLst>
              </xdr:cNvPr>
              <xdr:cNvSpPr/>
            </xdr:nvSpPr>
            <xdr:spPr bwMode="auto">
              <a:xfrm>
                <a:off x="7010399" y="12763500"/>
                <a:ext cx="476252"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381000</xdr:colOff>
          <xdr:row>6</xdr:row>
          <xdr:rowOff>200025</xdr:rowOff>
        </xdr:to>
        <xdr:sp macro="" textlink="">
          <xdr:nvSpPr>
            <xdr:cNvPr id="77072" name="Check Box 272" hidden="1">
              <a:extLst>
                <a:ext uri="{63B3BB69-23CF-44E3-9099-C40C66FF867C}">
                  <a14:compatExt spid="_x0000_s77072"/>
                </a:ext>
                <a:ext uri="{FF2B5EF4-FFF2-40B4-BE49-F238E27FC236}">
                  <a16:creationId xmlns:a16="http://schemas.microsoft.com/office/drawing/2014/main" id="{00000000-0008-0000-0000-00001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200025</xdr:rowOff>
        </xdr:from>
        <xdr:to>
          <xdr:col>1</xdr:col>
          <xdr:colOff>381000</xdr:colOff>
          <xdr:row>7</xdr:row>
          <xdr:rowOff>190500</xdr:rowOff>
        </xdr:to>
        <xdr:sp macro="" textlink="">
          <xdr:nvSpPr>
            <xdr:cNvPr id="77073" name="Check Box 273" hidden="1">
              <a:extLst>
                <a:ext uri="{63B3BB69-23CF-44E3-9099-C40C66FF867C}">
                  <a14:compatExt spid="_x0000_s77073"/>
                </a:ext>
                <a:ext uri="{FF2B5EF4-FFF2-40B4-BE49-F238E27FC236}">
                  <a16:creationId xmlns:a16="http://schemas.microsoft.com/office/drawing/2014/main" id="{00000000-0008-0000-0000-00001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xdr:row>
          <xdr:rowOff>0</xdr:rowOff>
        </xdr:from>
        <xdr:to>
          <xdr:col>4</xdr:col>
          <xdr:colOff>209550</xdr:colOff>
          <xdr:row>6</xdr:row>
          <xdr:rowOff>200025</xdr:rowOff>
        </xdr:to>
        <xdr:sp macro="" textlink="">
          <xdr:nvSpPr>
            <xdr:cNvPr id="77074" name="Check Box 274" hidden="1">
              <a:extLst>
                <a:ext uri="{63B3BB69-23CF-44E3-9099-C40C66FF867C}">
                  <a14:compatExt spid="_x0000_s77074"/>
                </a:ext>
                <a:ext uri="{FF2B5EF4-FFF2-40B4-BE49-F238E27FC236}">
                  <a16:creationId xmlns:a16="http://schemas.microsoft.com/office/drawing/2014/main" id="{00000000-0008-0000-0000-00001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6</xdr:col>
          <xdr:colOff>381000</xdr:colOff>
          <xdr:row>6</xdr:row>
          <xdr:rowOff>200025</xdr:rowOff>
        </xdr:to>
        <xdr:sp macro="" textlink="">
          <xdr:nvSpPr>
            <xdr:cNvPr id="77075" name="Check Box 275" hidden="1">
              <a:extLst>
                <a:ext uri="{63B3BB69-23CF-44E3-9099-C40C66FF867C}">
                  <a14:compatExt spid="_x0000_s77075"/>
                </a:ext>
                <a:ext uri="{FF2B5EF4-FFF2-40B4-BE49-F238E27FC236}">
                  <a16:creationId xmlns:a16="http://schemas.microsoft.com/office/drawing/2014/main" id="{00000000-0008-0000-0000-00001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200025</xdr:rowOff>
        </xdr:from>
        <xdr:to>
          <xdr:col>6</xdr:col>
          <xdr:colOff>381000</xdr:colOff>
          <xdr:row>7</xdr:row>
          <xdr:rowOff>190500</xdr:rowOff>
        </xdr:to>
        <xdr:sp macro="" textlink="">
          <xdr:nvSpPr>
            <xdr:cNvPr id="77076" name="Check Box 276" hidden="1">
              <a:extLst>
                <a:ext uri="{63B3BB69-23CF-44E3-9099-C40C66FF867C}">
                  <a14:compatExt spid="_x0000_s77076"/>
                </a:ext>
                <a:ext uri="{FF2B5EF4-FFF2-40B4-BE49-F238E27FC236}">
                  <a16:creationId xmlns:a16="http://schemas.microsoft.com/office/drawing/2014/main" id="{00000000-0008-0000-0000-00001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1066800</xdr:colOff>
          <xdr:row>6</xdr:row>
          <xdr:rowOff>0</xdr:rowOff>
        </xdr:from>
        <xdr:to>
          <xdr:col>9</xdr:col>
          <xdr:colOff>209550</xdr:colOff>
          <xdr:row>6</xdr:row>
          <xdr:rowOff>200025</xdr:rowOff>
        </xdr:to>
        <xdr:sp macro="" textlink="">
          <xdr:nvSpPr>
            <xdr:cNvPr id="77077" name="Check Box 277" hidden="1">
              <a:extLst>
                <a:ext uri="{63B3BB69-23CF-44E3-9099-C40C66FF867C}">
                  <a14:compatExt spid="_x0000_s77077"/>
                </a:ext>
                <a:ext uri="{FF2B5EF4-FFF2-40B4-BE49-F238E27FC236}">
                  <a16:creationId xmlns:a16="http://schemas.microsoft.com/office/drawing/2014/main" id="{00000000-0008-0000-0000-00001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xdr:rowOff>
        </xdr:from>
        <xdr:to>
          <xdr:col>7</xdr:col>
          <xdr:colOff>533400</xdr:colOff>
          <xdr:row>9</xdr:row>
          <xdr:rowOff>190500</xdr:rowOff>
        </xdr:to>
        <xdr:sp macro="" textlink="">
          <xdr:nvSpPr>
            <xdr:cNvPr id="77078" name="Check Box 278" hidden="1">
              <a:extLst>
                <a:ext uri="{63B3BB69-23CF-44E3-9099-C40C66FF867C}">
                  <a14:compatExt spid="_x0000_s77078"/>
                </a:ext>
                <a:ext uri="{FF2B5EF4-FFF2-40B4-BE49-F238E27FC236}">
                  <a16:creationId xmlns:a16="http://schemas.microsoft.com/office/drawing/2014/main" id="{00000000-0008-0000-0000-00001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0</xdr:rowOff>
        </xdr:from>
        <xdr:to>
          <xdr:col>9</xdr:col>
          <xdr:colOff>1190625</xdr:colOff>
          <xdr:row>9</xdr:row>
          <xdr:rowOff>200025</xdr:rowOff>
        </xdr:to>
        <xdr:sp macro="" textlink="">
          <xdr:nvSpPr>
            <xdr:cNvPr id="77080" name="Check Box 280" hidden="1">
              <a:extLst>
                <a:ext uri="{63B3BB69-23CF-44E3-9099-C40C66FF867C}">
                  <a14:compatExt spid="_x0000_s77080"/>
                </a:ext>
                <a:ext uri="{FF2B5EF4-FFF2-40B4-BE49-F238E27FC236}">
                  <a16:creationId xmlns:a16="http://schemas.microsoft.com/office/drawing/2014/main" id="{00000000-0008-0000-0000-00001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xdr:row>
          <xdr:rowOff>28575</xdr:rowOff>
        </xdr:from>
        <xdr:to>
          <xdr:col>9</xdr:col>
          <xdr:colOff>1190625</xdr:colOff>
          <xdr:row>10</xdr:row>
          <xdr:rowOff>161925</xdr:rowOff>
        </xdr:to>
        <xdr:sp macro="" textlink="">
          <xdr:nvSpPr>
            <xdr:cNvPr id="77081" name="Check Box 281" hidden="1">
              <a:extLst>
                <a:ext uri="{63B3BB69-23CF-44E3-9099-C40C66FF867C}">
                  <a14:compatExt spid="_x0000_s77081"/>
                </a:ext>
                <a:ext uri="{FF2B5EF4-FFF2-40B4-BE49-F238E27FC236}">
                  <a16:creationId xmlns:a16="http://schemas.microsoft.com/office/drawing/2014/main" id="{00000000-0008-0000-0000-00001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xdr:row>
          <xdr:rowOff>28575</xdr:rowOff>
        </xdr:from>
        <xdr:to>
          <xdr:col>9</xdr:col>
          <xdr:colOff>600075</xdr:colOff>
          <xdr:row>10</xdr:row>
          <xdr:rowOff>161925</xdr:rowOff>
        </xdr:to>
        <xdr:sp macro="" textlink="">
          <xdr:nvSpPr>
            <xdr:cNvPr id="77082" name="Check Box 282" hidden="1">
              <a:extLst>
                <a:ext uri="{63B3BB69-23CF-44E3-9099-C40C66FF867C}">
                  <a14:compatExt spid="_x0000_s77082"/>
                </a:ext>
                <a:ext uri="{FF2B5EF4-FFF2-40B4-BE49-F238E27FC236}">
                  <a16:creationId xmlns:a16="http://schemas.microsoft.com/office/drawing/2014/main" id="{00000000-0008-0000-0000-00001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59</xdr:row>
          <xdr:rowOff>9525</xdr:rowOff>
        </xdr:from>
        <xdr:to>
          <xdr:col>15</xdr:col>
          <xdr:colOff>514350</xdr:colOff>
          <xdr:row>59</xdr:row>
          <xdr:rowOff>171450</xdr:rowOff>
        </xdr:to>
        <xdr:sp macro="" textlink="">
          <xdr:nvSpPr>
            <xdr:cNvPr id="77091" name="Check Box 291" hidden="1">
              <a:extLst>
                <a:ext uri="{63B3BB69-23CF-44E3-9099-C40C66FF867C}">
                  <a14:compatExt spid="_x0000_s77091"/>
                </a:ext>
                <a:ext uri="{FF2B5EF4-FFF2-40B4-BE49-F238E27FC236}">
                  <a16:creationId xmlns:a16="http://schemas.microsoft.com/office/drawing/2014/main" id="{00000000-0008-0000-0000-00002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TFSA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4</xdr:row>
          <xdr:rowOff>28575</xdr:rowOff>
        </xdr:from>
        <xdr:to>
          <xdr:col>4</xdr:col>
          <xdr:colOff>1228725</xdr:colOff>
          <xdr:row>4</xdr:row>
          <xdr:rowOff>161925</xdr:rowOff>
        </xdr:to>
        <xdr:sp macro="" textlink="">
          <xdr:nvSpPr>
            <xdr:cNvPr id="77095" name="Check Box 295" hidden="1">
              <a:extLst>
                <a:ext uri="{63B3BB69-23CF-44E3-9099-C40C66FF867C}">
                  <a14:compatExt spid="_x0000_s77095"/>
                </a:ext>
                <a:ext uri="{FF2B5EF4-FFF2-40B4-BE49-F238E27FC236}">
                  <a16:creationId xmlns:a16="http://schemas.microsoft.com/office/drawing/2014/main" id="{00000000-0008-0000-0000-00002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POA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847725</xdr:colOff>
          <xdr:row>7</xdr:row>
          <xdr:rowOff>28575</xdr:rowOff>
        </xdr:from>
        <xdr:to>
          <xdr:col>9</xdr:col>
          <xdr:colOff>1247775</xdr:colOff>
          <xdr:row>7</xdr:row>
          <xdr:rowOff>180975</xdr:rowOff>
        </xdr:to>
        <xdr:sp macro="" textlink="">
          <xdr:nvSpPr>
            <xdr:cNvPr id="77096" name="Check Box 296" hidden="1">
              <a:extLst>
                <a:ext uri="{63B3BB69-23CF-44E3-9099-C40C66FF867C}">
                  <a14:compatExt spid="_x0000_s77096"/>
                </a:ext>
                <a:ext uri="{FF2B5EF4-FFF2-40B4-BE49-F238E27FC236}">
                  <a16:creationId xmlns:a16="http://schemas.microsoft.com/office/drawing/2014/main" id="{00000000-0008-0000-0000-00002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4</xdr:row>
          <xdr:rowOff>38100</xdr:rowOff>
        </xdr:from>
        <xdr:to>
          <xdr:col>9</xdr:col>
          <xdr:colOff>800100</xdr:colOff>
          <xdr:row>4</xdr:row>
          <xdr:rowOff>171450</xdr:rowOff>
        </xdr:to>
        <xdr:sp macro="" textlink="">
          <xdr:nvSpPr>
            <xdr:cNvPr id="77097" name="Check Box 297" hidden="1">
              <a:extLst>
                <a:ext uri="{63B3BB69-23CF-44E3-9099-C40C66FF867C}">
                  <a14:compatExt spid="_x0000_s77097"/>
                </a:ext>
                <a:ext uri="{FF2B5EF4-FFF2-40B4-BE49-F238E27FC236}">
                  <a16:creationId xmlns:a16="http://schemas.microsoft.com/office/drawing/2014/main" id="{00000000-0008-0000-0000-00002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T1M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4</xdr:row>
          <xdr:rowOff>28575</xdr:rowOff>
        </xdr:from>
        <xdr:to>
          <xdr:col>9</xdr:col>
          <xdr:colOff>1219200</xdr:colOff>
          <xdr:row>4</xdr:row>
          <xdr:rowOff>171450</xdr:rowOff>
        </xdr:to>
        <xdr:sp macro="" textlink="">
          <xdr:nvSpPr>
            <xdr:cNvPr id="77098" name="Check Box 298" hidden="1">
              <a:extLst>
                <a:ext uri="{63B3BB69-23CF-44E3-9099-C40C66FF867C}">
                  <a14:compatExt spid="_x0000_s77098"/>
                </a:ext>
                <a:ext uri="{FF2B5EF4-FFF2-40B4-BE49-F238E27FC236}">
                  <a16:creationId xmlns:a16="http://schemas.microsoft.com/office/drawing/2014/main" id="{00000000-0008-0000-0000-00002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847725</xdr:colOff>
          <xdr:row>8</xdr:row>
          <xdr:rowOff>28575</xdr:rowOff>
        </xdr:from>
        <xdr:to>
          <xdr:col>9</xdr:col>
          <xdr:colOff>1247775</xdr:colOff>
          <xdr:row>8</xdr:row>
          <xdr:rowOff>180975</xdr:rowOff>
        </xdr:to>
        <xdr:sp macro="" textlink="">
          <xdr:nvSpPr>
            <xdr:cNvPr id="77099" name="Check Box 299" hidden="1">
              <a:extLst>
                <a:ext uri="{63B3BB69-23CF-44E3-9099-C40C66FF867C}">
                  <a14:compatExt spid="_x0000_s77099"/>
                </a:ext>
                <a:ext uri="{FF2B5EF4-FFF2-40B4-BE49-F238E27FC236}">
                  <a16:creationId xmlns:a16="http://schemas.microsoft.com/office/drawing/2014/main" id="{00000000-0008-0000-0000-00002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7</xdr:row>
          <xdr:rowOff>28575</xdr:rowOff>
        </xdr:from>
        <xdr:to>
          <xdr:col>4</xdr:col>
          <xdr:colOff>1257300</xdr:colOff>
          <xdr:row>7</xdr:row>
          <xdr:rowOff>180975</xdr:rowOff>
        </xdr:to>
        <xdr:sp macro="" textlink="">
          <xdr:nvSpPr>
            <xdr:cNvPr id="77100" name="Check Box 300" hidden="1">
              <a:extLst>
                <a:ext uri="{63B3BB69-23CF-44E3-9099-C40C66FF867C}">
                  <a14:compatExt spid="_x0000_s77100"/>
                </a:ext>
                <a:ext uri="{FF2B5EF4-FFF2-40B4-BE49-F238E27FC236}">
                  <a16:creationId xmlns:a16="http://schemas.microsoft.com/office/drawing/2014/main" id="{00000000-0008-0000-0000-00002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xdr:row>
          <xdr:rowOff>9525</xdr:rowOff>
        </xdr:from>
        <xdr:to>
          <xdr:col>4</xdr:col>
          <xdr:colOff>1257300</xdr:colOff>
          <xdr:row>8</xdr:row>
          <xdr:rowOff>161925</xdr:rowOff>
        </xdr:to>
        <xdr:sp macro="" textlink="">
          <xdr:nvSpPr>
            <xdr:cNvPr id="77101" name="Check Box 301" hidden="1">
              <a:extLst>
                <a:ext uri="{63B3BB69-23CF-44E3-9099-C40C66FF867C}">
                  <a14:compatExt spid="_x0000_s77101"/>
                </a:ext>
                <a:ext uri="{FF2B5EF4-FFF2-40B4-BE49-F238E27FC236}">
                  <a16:creationId xmlns:a16="http://schemas.microsoft.com/office/drawing/2014/main" id="{00000000-0008-0000-0000-00002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38100</xdr:rowOff>
        </xdr:from>
        <xdr:to>
          <xdr:col>7</xdr:col>
          <xdr:colOff>161925</xdr:colOff>
          <xdr:row>16</xdr:row>
          <xdr:rowOff>190500</xdr:rowOff>
        </xdr:to>
        <xdr:sp macro="" textlink="">
          <xdr:nvSpPr>
            <xdr:cNvPr id="77103" name="Check Box 303" hidden="1">
              <a:extLst>
                <a:ext uri="{63B3BB69-23CF-44E3-9099-C40C66FF867C}">
                  <a14:compatExt spid="_x0000_s77103"/>
                </a:ext>
                <a:ext uri="{FF2B5EF4-FFF2-40B4-BE49-F238E27FC236}">
                  <a16:creationId xmlns:a16="http://schemas.microsoft.com/office/drawing/2014/main" id="{00000000-0008-0000-0000-00002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Elections?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16</xdr:row>
          <xdr:rowOff>38100</xdr:rowOff>
        </xdr:from>
        <xdr:to>
          <xdr:col>9</xdr:col>
          <xdr:colOff>28575</xdr:colOff>
          <xdr:row>16</xdr:row>
          <xdr:rowOff>190500</xdr:rowOff>
        </xdr:to>
        <xdr:sp macro="" textlink="">
          <xdr:nvSpPr>
            <xdr:cNvPr id="77106" name="Check Box 306" hidden="1">
              <a:extLst>
                <a:ext uri="{63B3BB69-23CF-44E3-9099-C40C66FF867C}">
                  <a14:compatExt spid="_x0000_s77106"/>
                </a:ext>
                <a:ext uri="{FF2B5EF4-FFF2-40B4-BE49-F238E27FC236}">
                  <a16:creationId xmlns:a16="http://schemas.microsoft.com/office/drawing/2014/main" id="{00000000-0008-0000-0000-00003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T1135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16</xdr:row>
          <xdr:rowOff>47625</xdr:rowOff>
        </xdr:from>
        <xdr:to>
          <xdr:col>7</xdr:col>
          <xdr:colOff>828675</xdr:colOff>
          <xdr:row>16</xdr:row>
          <xdr:rowOff>171450</xdr:rowOff>
        </xdr:to>
        <xdr:sp macro="" textlink="">
          <xdr:nvSpPr>
            <xdr:cNvPr id="77107" name="Check Box 307" hidden="1">
              <a:extLst>
                <a:ext uri="{63B3BB69-23CF-44E3-9099-C40C66FF867C}">
                  <a14:compatExt spid="_x0000_s77107"/>
                </a:ext>
                <a:ext uri="{FF2B5EF4-FFF2-40B4-BE49-F238E27FC236}">
                  <a16:creationId xmlns:a16="http://schemas.microsoft.com/office/drawing/2014/main" id="{00000000-0008-0000-0000-00003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EAF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28575</xdr:rowOff>
        </xdr:from>
        <xdr:to>
          <xdr:col>9</xdr:col>
          <xdr:colOff>1190625</xdr:colOff>
          <xdr:row>16</xdr:row>
          <xdr:rowOff>200025</xdr:rowOff>
        </xdr:to>
        <xdr:sp macro="" textlink="">
          <xdr:nvSpPr>
            <xdr:cNvPr id="77109" name="Check Box 309" hidden="1">
              <a:extLst>
                <a:ext uri="{63B3BB69-23CF-44E3-9099-C40C66FF867C}">
                  <a14:compatExt spid="_x0000_s77109"/>
                </a:ext>
                <a:ext uri="{FF2B5EF4-FFF2-40B4-BE49-F238E27FC236}">
                  <a16:creationId xmlns:a16="http://schemas.microsoft.com/office/drawing/2014/main" id="{00000000-0008-0000-0000-00003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T2201 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9</xdr:row>
          <xdr:rowOff>19050</xdr:rowOff>
        </xdr:from>
        <xdr:to>
          <xdr:col>7</xdr:col>
          <xdr:colOff>942975</xdr:colOff>
          <xdr:row>9</xdr:row>
          <xdr:rowOff>180975</xdr:rowOff>
        </xdr:to>
        <xdr:sp macro="" textlink="">
          <xdr:nvSpPr>
            <xdr:cNvPr id="77113" name="Check Box 313" hidden="1">
              <a:extLst>
                <a:ext uri="{63B3BB69-23CF-44E3-9099-C40C66FF867C}">
                  <a14:compatExt spid="_x0000_s77113"/>
                </a:ext>
                <a:ext uri="{FF2B5EF4-FFF2-40B4-BE49-F238E27FC236}">
                  <a16:creationId xmlns:a16="http://schemas.microsoft.com/office/drawing/2014/main" id="{00000000-0008-0000-0000-00003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9</xdr:row>
          <xdr:rowOff>19050</xdr:rowOff>
        </xdr:from>
        <xdr:to>
          <xdr:col>9</xdr:col>
          <xdr:colOff>114300</xdr:colOff>
          <xdr:row>9</xdr:row>
          <xdr:rowOff>180975</xdr:rowOff>
        </xdr:to>
        <xdr:sp macro="" textlink="">
          <xdr:nvSpPr>
            <xdr:cNvPr id="77114" name="Check Box 314" hidden="1">
              <a:extLst>
                <a:ext uri="{63B3BB69-23CF-44E3-9099-C40C66FF867C}">
                  <a14:compatExt spid="_x0000_s77114"/>
                </a:ext>
                <a:ext uri="{FF2B5EF4-FFF2-40B4-BE49-F238E27FC236}">
                  <a16:creationId xmlns:a16="http://schemas.microsoft.com/office/drawing/2014/main" id="{00000000-0008-0000-0000-00003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xdr:row>
          <xdr:rowOff>9525</xdr:rowOff>
        </xdr:from>
        <xdr:to>
          <xdr:col>7</xdr:col>
          <xdr:colOff>533400</xdr:colOff>
          <xdr:row>10</xdr:row>
          <xdr:rowOff>180975</xdr:rowOff>
        </xdr:to>
        <xdr:sp macro="" textlink="">
          <xdr:nvSpPr>
            <xdr:cNvPr id="77115" name="Check Box 315" hidden="1">
              <a:extLst>
                <a:ext uri="{63B3BB69-23CF-44E3-9099-C40C66FF867C}">
                  <a14:compatExt spid="_x0000_s77115"/>
                </a:ext>
                <a:ext uri="{FF2B5EF4-FFF2-40B4-BE49-F238E27FC236}">
                  <a16:creationId xmlns:a16="http://schemas.microsoft.com/office/drawing/2014/main" id="{00000000-0008-0000-0000-00003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xdr:row>
          <xdr:rowOff>9525</xdr:rowOff>
        </xdr:from>
        <xdr:to>
          <xdr:col>7</xdr:col>
          <xdr:colOff>942975</xdr:colOff>
          <xdr:row>10</xdr:row>
          <xdr:rowOff>171450</xdr:rowOff>
        </xdr:to>
        <xdr:sp macro="" textlink="">
          <xdr:nvSpPr>
            <xdr:cNvPr id="77116" name="Check Box 316" hidden="1">
              <a:extLst>
                <a:ext uri="{63B3BB69-23CF-44E3-9099-C40C66FF867C}">
                  <a14:compatExt spid="_x0000_s77116"/>
                </a:ext>
                <a:ext uri="{FF2B5EF4-FFF2-40B4-BE49-F238E27FC236}">
                  <a16:creationId xmlns:a16="http://schemas.microsoft.com/office/drawing/2014/main" id="{00000000-0008-0000-0000-00003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9525</xdr:rowOff>
        </xdr:from>
        <xdr:to>
          <xdr:col>9</xdr:col>
          <xdr:colOff>114300</xdr:colOff>
          <xdr:row>10</xdr:row>
          <xdr:rowOff>171450</xdr:rowOff>
        </xdr:to>
        <xdr:sp macro="" textlink="">
          <xdr:nvSpPr>
            <xdr:cNvPr id="77117" name="Check Box 317" hidden="1">
              <a:extLst>
                <a:ext uri="{63B3BB69-23CF-44E3-9099-C40C66FF867C}">
                  <a14:compatExt spid="_x0000_s77117"/>
                </a:ext>
                <a:ext uri="{FF2B5EF4-FFF2-40B4-BE49-F238E27FC236}">
                  <a16:creationId xmlns:a16="http://schemas.microsoft.com/office/drawing/2014/main" id="{00000000-0008-0000-0000-00003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542925</xdr:colOff>
          <xdr:row>13</xdr:row>
          <xdr:rowOff>0</xdr:rowOff>
        </xdr:from>
        <xdr:to>
          <xdr:col>4</xdr:col>
          <xdr:colOff>1247775</xdr:colOff>
          <xdr:row>14</xdr:row>
          <xdr:rowOff>0</xdr:rowOff>
        </xdr:to>
        <xdr:grpSp>
          <xdr:nvGrpSpPr>
            <xdr:cNvPr id="61" name="Group 60">
              <a:extLst>
                <a:ext uri="{FF2B5EF4-FFF2-40B4-BE49-F238E27FC236}">
                  <a16:creationId xmlns:a16="http://schemas.microsoft.com/office/drawing/2014/main" id="{00000000-0008-0000-0000-00003D000000}"/>
                </a:ext>
              </a:extLst>
            </xdr:cNvPr>
            <xdr:cNvGrpSpPr/>
          </xdr:nvGrpSpPr>
          <xdr:grpSpPr>
            <a:xfrm>
              <a:off x="1152525" y="2695575"/>
              <a:ext cx="2114550" cy="209550"/>
              <a:chOff x="5372100" y="12763500"/>
              <a:chExt cx="2114550" cy="161925"/>
            </a:xfrm>
          </xdr:grpSpPr>
          <xdr:sp macro="" textlink="">
            <xdr:nvSpPr>
              <xdr:cNvPr id="77135" name="Check Box 335" hidden="1">
                <a:extLst>
                  <a:ext uri="{63B3BB69-23CF-44E3-9099-C40C66FF867C}">
                    <a14:compatExt spid="_x0000_s77135"/>
                  </a:ext>
                  <a:ext uri="{FF2B5EF4-FFF2-40B4-BE49-F238E27FC236}">
                    <a16:creationId xmlns:a16="http://schemas.microsoft.com/office/drawing/2014/main" id="{00000000-0008-0000-0000-00004F2D0100}"/>
                  </a:ext>
                </a:extLst>
              </xdr:cNvPr>
              <xdr:cNvSpPr/>
            </xdr:nvSpPr>
            <xdr:spPr bwMode="auto">
              <a:xfrm>
                <a:off x="6096000"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77136" name="Check Box 336" hidden="1">
                <a:extLst>
                  <a:ext uri="{63B3BB69-23CF-44E3-9099-C40C66FF867C}">
                    <a14:compatExt spid="_x0000_s77136"/>
                  </a:ext>
                  <a:ext uri="{FF2B5EF4-FFF2-40B4-BE49-F238E27FC236}">
                    <a16:creationId xmlns:a16="http://schemas.microsoft.com/office/drawing/2014/main" id="{00000000-0008-0000-0000-0000502D01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Filed</a:t>
                </a:r>
              </a:p>
            </xdr:txBody>
          </xdr:sp>
          <xdr:sp macro="" textlink="">
            <xdr:nvSpPr>
              <xdr:cNvPr id="77137" name="Check Box 337" hidden="1">
                <a:extLst>
                  <a:ext uri="{63B3BB69-23CF-44E3-9099-C40C66FF867C}">
                    <a14:compatExt spid="_x0000_s77137"/>
                  </a:ext>
                  <a:ext uri="{FF2B5EF4-FFF2-40B4-BE49-F238E27FC236}">
                    <a16:creationId xmlns:a16="http://schemas.microsoft.com/office/drawing/2014/main" id="{00000000-0008-0000-0000-0000512D0100}"/>
                  </a:ext>
                </a:extLst>
              </xdr:cNvPr>
              <xdr:cNvSpPr/>
            </xdr:nvSpPr>
            <xdr:spPr bwMode="auto">
              <a:xfrm>
                <a:off x="5372100" y="12773025"/>
                <a:ext cx="7239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77138" name="Check Box 338" hidden="1">
                <a:extLst>
                  <a:ext uri="{63B3BB69-23CF-44E3-9099-C40C66FF867C}">
                    <a14:compatExt spid="_x0000_s77138"/>
                  </a:ext>
                  <a:ext uri="{FF2B5EF4-FFF2-40B4-BE49-F238E27FC236}">
                    <a16:creationId xmlns:a16="http://schemas.microsoft.com/office/drawing/2014/main" id="{00000000-0008-0000-0000-0000522D0100}"/>
                  </a:ext>
                </a:extLst>
              </xdr:cNvPr>
              <xdr:cNvSpPr/>
            </xdr:nvSpPr>
            <xdr:spPr bwMode="auto">
              <a:xfrm>
                <a:off x="7010400" y="12763500"/>
                <a:ext cx="4762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19050</xdr:rowOff>
        </xdr:from>
        <xdr:to>
          <xdr:col>2</xdr:col>
          <xdr:colOff>533400</xdr:colOff>
          <xdr:row>9</xdr:row>
          <xdr:rowOff>190500</xdr:rowOff>
        </xdr:to>
        <xdr:sp macro="" textlink="">
          <xdr:nvSpPr>
            <xdr:cNvPr id="77139" name="Check Box 339" hidden="1">
              <a:extLst>
                <a:ext uri="{63B3BB69-23CF-44E3-9099-C40C66FF867C}">
                  <a14:compatExt spid="_x0000_s77139"/>
                </a:ext>
                <a:ext uri="{FF2B5EF4-FFF2-40B4-BE49-F238E27FC236}">
                  <a16:creationId xmlns:a16="http://schemas.microsoft.com/office/drawing/2014/main" id="{00000000-0008-0000-0000-00005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xdr:row>
          <xdr:rowOff>0</xdr:rowOff>
        </xdr:from>
        <xdr:to>
          <xdr:col>4</xdr:col>
          <xdr:colOff>1190625</xdr:colOff>
          <xdr:row>9</xdr:row>
          <xdr:rowOff>200025</xdr:rowOff>
        </xdr:to>
        <xdr:sp macro="" textlink="">
          <xdr:nvSpPr>
            <xdr:cNvPr id="77140" name="Check Box 340" hidden="1">
              <a:extLst>
                <a:ext uri="{63B3BB69-23CF-44E3-9099-C40C66FF867C}">
                  <a14:compatExt spid="_x0000_s77140"/>
                </a:ext>
                <a:ext uri="{FF2B5EF4-FFF2-40B4-BE49-F238E27FC236}">
                  <a16:creationId xmlns:a16="http://schemas.microsoft.com/office/drawing/2014/main" id="{00000000-0008-0000-0000-00005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10</xdr:row>
          <xdr:rowOff>28575</xdr:rowOff>
        </xdr:from>
        <xdr:to>
          <xdr:col>4</xdr:col>
          <xdr:colOff>1190625</xdr:colOff>
          <xdr:row>10</xdr:row>
          <xdr:rowOff>161925</xdr:rowOff>
        </xdr:to>
        <xdr:sp macro="" textlink="">
          <xdr:nvSpPr>
            <xdr:cNvPr id="77141" name="Check Box 341" hidden="1">
              <a:extLst>
                <a:ext uri="{63B3BB69-23CF-44E3-9099-C40C66FF867C}">
                  <a14:compatExt spid="_x0000_s77141"/>
                </a:ext>
                <a:ext uri="{FF2B5EF4-FFF2-40B4-BE49-F238E27FC236}">
                  <a16:creationId xmlns:a16="http://schemas.microsoft.com/office/drawing/2014/main" id="{00000000-0008-0000-0000-00005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xdr:row>
          <xdr:rowOff>28575</xdr:rowOff>
        </xdr:from>
        <xdr:to>
          <xdr:col>4</xdr:col>
          <xdr:colOff>600075</xdr:colOff>
          <xdr:row>10</xdr:row>
          <xdr:rowOff>161925</xdr:rowOff>
        </xdr:to>
        <xdr:sp macro="" textlink="">
          <xdr:nvSpPr>
            <xdr:cNvPr id="77142" name="Check Box 342" hidden="1">
              <a:extLst>
                <a:ext uri="{63B3BB69-23CF-44E3-9099-C40C66FF867C}">
                  <a14:compatExt spid="_x0000_s77142"/>
                </a:ext>
                <a:ext uri="{FF2B5EF4-FFF2-40B4-BE49-F238E27FC236}">
                  <a16:creationId xmlns:a16="http://schemas.microsoft.com/office/drawing/2014/main" id="{00000000-0008-0000-0000-00005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38100</xdr:rowOff>
        </xdr:from>
        <xdr:to>
          <xdr:col>2</xdr:col>
          <xdr:colOff>161925</xdr:colOff>
          <xdr:row>16</xdr:row>
          <xdr:rowOff>190500</xdr:rowOff>
        </xdr:to>
        <xdr:sp macro="" textlink="">
          <xdr:nvSpPr>
            <xdr:cNvPr id="77143" name="Check Box 343" hidden="1">
              <a:extLst>
                <a:ext uri="{63B3BB69-23CF-44E3-9099-C40C66FF867C}">
                  <a14:compatExt spid="_x0000_s77143"/>
                </a:ext>
                <a:ext uri="{FF2B5EF4-FFF2-40B4-BE49-F238E27FC236}">
                  <a16:creationId xmlns:a16="http://schemas.microsoft.com/office/drawing/2014/main" id="{00000000-0008-0000-0000-00005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Elections?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38100</xdr:rowOff>
        </xdr:from>
        <xdr:to>
          <xdr:col>4</xdr:col>
          <xdr:colOff>28575</xdr:colOff>
          <xdr:row>16</xdr:row>
          <xdr:rowOff>190500</xdr:rowOff>
        </xdr:to>
        <xdr:sp macro="" textlink="">
          <xdr:nvSpPr>
            <xdr:cNvPr id="77144" name="Check Box 344" hidden="1">
              <a:extLst>
                <a:ext uri="{63B3BB69-23CF-44E3-9099-C40C66FF867C}">
                  <a14:compatExt spid="_x0000_s77144"/>
                </a:ext>
                <a:ext uri="{FF2B5EF4-FFF2-40B4-BE49-F238E27FC236}">
                  <a16:creationId xmlns:a16="http://schemas.microsoft.com/office/drawing/2014/main" id="{00000000-0008-0000-0000-00005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T1135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47625</xdr:rowOff>
        </xdr:from>
        <xdr:to>
          <xdr:col>2</xdr:col>
          <xdr:colOff>828675</xdr:colOff>
          <xdr:row>16</xdr:row>
          <xdr:rowOff>171450</xdr:rowOff>
        </xdr:to>
        <xdr:sp macro="" textlink="">
          <xdr:nvSpPr>
            <xdr:cNvPr id="77145" name="Check Box 345" hidden="1">
              <a:extLst>
                <a:ext uri="{63B3BB69-23CF-44E3-9099-C40C66FF867C}">
                  <a14:compatExt spid="_x0000_s77145"/>
                </a:ext>
                <a:ext uri="{FF2B5EF4-FFF2-40B4-BE49-F238E27FC236}">
                  <a16:creationId xmlns:a16="http://schemas.microsoft.com/office/drawing/2014/main" id="{00000000-0008-0000-0000-00005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EAF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28575</xdr:rowOff>
        </xdr:from>
        <xdr:to>
          <xdr:col>4</xdr:col>
          <xdr:colOff>1190625</xdr:colOff>
          <xdr:row>16</xdr:row>
          <xdr:rowOff>200025</xdr:rowOff>
        </xdr:to>
        <xdr:sp macro="" textlink="">
          <xdr:nvSpPr>
            <xdr:cNvPr id="77146" name="Check Box 346" hidden="1">
              <a:extLst>
                <a:ext uri="{63B3BB69-23CF-44E3-9099-C40C66FF867C}">
                  <a14:compatExt spid="_x0000_s77146"/>
                </a:ext>
                <a:ext uri="{FF2B5EF4-FFF2-40B4-BE49-F238E27FC236}">
                  <a16:creationId xmlns:a16="http://schemas.microsoft.com/office/drawing/2014/main" id="{00000000-0008-0000-0000-00005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T2201 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9</xdr:row>
          <xdr:rowOff>19050</xdr:rowOff>
        </xdr:from>
        <xdr:to>
          <xdr:col>2</xdr:col>
          <xdr:colOff>942975</xdr:colOff>
          <xdr:row>9</xdr:row>
          <xdr:rowOff>180975</xdr:rowOff>
        </xdr:to>
        <xdr:sp macro="" textlink="">
          <xdr:nvSpPr>
            <xdr:cNvPr id="77147" name="Check Box 347" hidden="1">
              <a:extLst>
                <a:ext uri="{63B3BB69-23CF-44E3-9099-C40C66FF867C}">
                  <a14:compatExt spid="_x0000_s77147"/>
                </a:ext>
                <a:ext uri="{FF2B5EF4-FFF2-40B4-BE49-F238E27FC236}">
                  <a16:creationId xmlns:a16="http://schemas.microsoft.com/office/drawing/2014/main" id="{00000000-0008-0000-0000-00005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19050</xdr:rowOff>
        </xdr:from>
        <xdr:to>
          <xdr:col>4</xdr:col>
          <xdr:colOff>114300</xdr:colOff>
          <xdr:row>9</xdr:row>
          <xdr:rowOff>180975</xdr:rowOff>
        </xdr:to>
        <xdr:sp macro="" textlink="">
          <xdr:nvSpPr>
            <xdr:cNvPr id="77148" name="Check Box 348" hidden="1">
              <a:extLst>
                <a:ext uri="{63B3BB69-23CF-44E3-9099-C40C66FF867C}">
                  <a14:compatExt spid="_x0000_s77148"/>
                </a:ext>
                <a:ext uri="{FF2B5EF4-FFF2-40B4-BE49-F238E27FC236}">
                  <a16:creationId xmlns:a16="http://schemas.microsoft.com/office/drawing/2014/main" id="{00000000-0008-0000-0000-00005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9525</xdr:rowOff>
        </xdr:from>
        <xdr:to>
          <xdr:col>2</xdr:col>
          <xdr:colOff>533400</xdr:colOff>
          <xdr:row>10</xdr:row>
          <xdr:rowOff>180975</xdr:rowOff>
        </xdr:to>
        <xdr:sp macro="" textlink="">
          <xdr:nvSpPr>
            <xdr:cNvPr id="77149" name="Check Box 349" hidden="1">
              <a:extLst>
                <a:ext uri="{63B3BB69-23CF-44E3-9099-C40C66FF867C}">
                  <a14:compatExt spid="_x0000_s77149"/>
                </a:ext>
                <a:ext uri="{FF2B5EF4-FFF2-40B4-BE49-F238E27FC236}">
                  <a16:creationId xmlns:a16="http://schemas.microsoft.com/office/drawing/2014/main" id="{00000000-0008-0000-0000-00005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10</xdr:row>
          <xdr:rowOff>9525</xdr:rowOff>
        </xdr:from>
        <xdr:to>
          <xdr:col>2</xdr:col>
          <xdr:colOff>942975</xdr:colOff>
          <xdr:row>10</xdr:row>
          <xdr:rowOff>171450</xdr:rowOff>
        </xdr:to>
        <xdr:sp macro="" textlink="">
          <xdr:nvSpPr>
            <xdr:cNvPr id="77150" name="Check Box 350" hidden="1">
              <a:extLst>
                <a:ext uri="{63B3BB69-23CF-44E3-9099-C40C66FF867C}">
                  <a14:compatExt spid="_x0000_s77150"/>
                </a:ext>
                <a:ext uri="{FF2B5EF4-FFF2-40B4-BE49-F238E27FC236}">
                  <a16:creationId xmlns:a16="http://schemas.microsoft.com/office/drawing/2014/main" id="{00000000-0008-0000-0000-00005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9525</xdr:rowOff>
        </xdr:from>
        <xdr:to>
          <xdr:col>4</xdr:col>
          <xdr:colOff>114300</xdr:colOff>
          <xdr:row>10</xdr:row>
          <xdr:rowOff>171450</xdr:rowOff>
        </xdr:to>
        <xdr:sp macro="" textlink="">
          <xdr:nvSpPr>
            <xdr:cNvPr id="77151" name="Check Box 351" hidden="1">
              <a:extLst>
                <a:ext uri="{63B3BB69-23CF-44E3-9099-C40C66FF867C}">
                  <a14:compatExt spid="_x0000_s77151"/>
                </a:ext>
                <a:ext uri="{FF2B5EF4-FFF2-40B4-BE49-F238E27FC236}">
                  <a16:creationId xmlns:a16="http://schemas.microsoft.com/office/drawing/2014/main" id="{00000000-0008-0000-0000-00005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21</xdr:row>
          <xdr:rowOff>38100</xdr:rowOff>
        </xdr:from>
        <xdr:to>
          <xdr:col>5</xdr:col>
          <xdr:colOff>0</xdr:colOff>
          <xdr:row>21</xdr:row>
          <xdr:rowOff>171450</xdr:rowOff>
        </xdr:to>
        <xdr:sp macro="" textlink="">
          <xdr:nvSpPr>
            <xdr:cNvPr id="77152" name="Check Box 352" hidden="1">
              <a:extLst>
                <a:ext uri="{63B3BB69-23CF-44E3-9099-C40C66FF867C}">
                  <a14:compatExt spid="_x0000_s77152"/>
                </a:ext>
                <a:ext uri="{FF2B5EF4-FFF2-40B4-BE49-F238E27FC236}">
                  <a16:creationId xmlns:a16="http://schemas.microsoft.com/office/drawing/2014/main" id="{00000000-0008-0000-0000-00006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President Election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21</xdr:row>
          <xdr:rowOff>28575</xdr:rowOff>
        </xdr:from>
        <xdr:to>
          <xdr:col>4</xdr:col>
          <xdr:colOff>57150</xdr:colOff>
          <xdr:row>21</xdr:row>
          <xdr:rowOff>161925</xdr:rowOff>
        </xdr:to>
        <xdr:sp macro="" textlink="">
          <xdr:nvSpPr>
            <xdr:cNvPr id="77153" name="Check Box 353" hidden="1">
              <a:extLst>
                <a:ext uri="{63B3BB69-23CF-44E3-9099-C40C66FF867C}">
                  <a14:compatExt spid="_x0000_s77153"/>
                </a:ext>
                <a:ext uri="{FF2B5EF4-FFF2-40B4-BE49-F238E27FC236}">
                  <a16:creationId xmlns:a16="http://schemas.microsoft.com/office/drawing/2014/main" id="{00000000-0008-0000-0000-00006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 Digital Assets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18</xdr:row>
          <xdr:rowOff>38100</xdr:rowOff>
        </xdr:from>
        <xdr:to>
          <xdr:col>4</xdr:col>
          <xdr:colOff>523875</xdr:colOff>
          <xdr:row>18</xdr:row>
          <xdr:rowOff>180975</xdr:rowOff>
        </xdr:to>
        <xdr:sp macro="" textlink="">
          <xdr:nvSpPr>
            <xdr:cNvPr id="77155" name="Check Box 355" hidden="1">
              <a:extLst>
                <a:ext uri="{63B3BB69-23CF-44E3-9099-C40C66FF867C}">
                  <a14:compatExt spid="_x0000_s77155"/>
                </a:ext>
                <a:ext uri="{FF2B5EF4-FFF2-40B4-BE49-F238E27FC236}">
                  <a16:creationId xmlns:a16="http://schemas.microsoft.com/office/drawing/2014/main" id="{00000000-0008-0000-0000-00006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38100</xdr:rowOff>
        </xdr:from>
        <xdr:to>
          <xdr:col>6</xdr:col>
          <xdr:colOff>390525</xdr:colOff>
          <xdr:row>18</xdr:row>
          <xdr:rowOff>171450</xdr:rowOff>
        </xdr:to>
        <xdr:sp macro="" textlink="">
          <xdr:nvSpPr>
            <xdr:cNvPr id="77156" name="Check Box 356" hidden="1">
              <a:extLst>
                <a:ext uri="{63B3BB69-23CF-44E3-9099-C40C66FF867C}">
                  <a14:compatExt spid="_x0000_s77156"/>
                </a:ext>
                <a:ext uri="{FF2B5EF4-FFF2-40B4-BE49-F238E27FC236}">
                  <a16:creationId xmlns:a16="http://schemas.microsoft.com/office/drawing/2014/main" id="{00000000-0008-0000-0000-00006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18</xdr:row>
          <xdr:rowOff>28575</xdr:rowOff>
        </xdr:from>
        <xdr:to>
          <xdr:col>3</xdr:col>
          <xdr:colOff>247650</xdr:colOff>
          <xdr:row>18</xdr:row>
          <xdr:rowOff>171450</xdr:rowOff>
        </xdr:to>
        <xdr:sp macro="" textlink="">
          <xdr:nvSpPr>
            <xdr:cNvPr id="77157" name="Check Box 357" hidden="1">
              <a:extLst>
                <a:ext uri="{63B3BB69-23CF-44E3-9099-C40C66FF867C}">
                  <a14:compatExt spid="_x0000_s77157"/>
                </a:ext>
                <a:ext uri="{FF2B5EF4-FFF2-40B4-BE49-F238E27FC236}">
                  <a16:creationId xmlns:a16="http://schemas.microsoft.com/office/drawing/2014/main" id="{00000000-0008-0000-0000-00006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Widowed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xdr:row>
          <xdr:rowOff>28575</xdr:rowOff>
        </xdr:from>
        <xdr:to>
          <xdr:col>2</xdr:col>
          <xdr:colOff>676275</xdr:colOff>
          <xdr:row>18</xdr:row>
          <xdr:rowOff>171450</xdr:rowOff>
        </xdr:to>
        <xdr:sp macro="" textlink="">
          <xdr:nvSpPr>
            <xdr:cNvPr id="77158" name="Check Box 358" hidden="1">
              <a:extLst>
                <a:ext uri="{63B3BB69-23CF-44E3-9099-C40C66FF867C}">
                  <a14:compatExt spid="_x0000_s77158"/>
                </a:ext>
                <a:ext uri="{FF2B5EF4-FFF2-40B4-BE49-F238E27FC236}">
                  <a16:creationId xmlns:a16="http://schemas.microsoft.com/office/drawing/2014/main" id="{00000000-0008-0000-0000-00006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Single (Never 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18</xdr:row>
          <xdr:rowOff>38100</xdr:rowOff>
        </xdr:from>
        <xdr:to>
          <xdr:col>7</xdr:col>
          <xdr:colOff>800100</xdr:colOff>
          <xdr:row>18</xdr:row>
          <xdr:rowOff>161925</xdr:rowOff>
        </xdr:to>
        <xdr:sp macro="" textlink="">
          <xdr:nvSpPr>
            <xdr:cNvPr id="77159" name="Check Box 359" hidden="1">
              <a:extLst>
                <a:ext uri="{63B3BB69-23CF-44E3-9099-C40C66FF867C}">
                  <a14:compatExt spid="_x0000_s77159"/>
                </a:ext>
                <a:ext uri="{FF2B5EF4-FFF2-40B4-BE49-F238E27FC236}">
                  <a16:creationId xmlns:a16="http://schemas.microsoft.com/office/drawing/2014/main" id="{00000000-0008-0000-0000-00006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Common-law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19050</xdr:rowOff>
        </xdr:from>
        <xdr:to>
          <xdr:col>2</xdr:col>
          <xdr:colOff>476250</xdr:colOff>
          <xdr:row>23</xdr:row>
          <xdr:rowOff>190500</xdr:rowOff>
        </xdr:to>
        <xdr:sp macro="" textlink="">
          <xdr:nvSpPr>
            <xdr:cNvPr id="77160" name="Check Box 360" hidden="1">
              <a:extLst>
                <a:ext uri="{63B3BB69-23CF-44E3-9099-C40C66FF867C}">
                  <a14:compatExt spid="_x0000_s77160"/>
                </a:ext>
                <a:ext uri="{FF2B5EF4-FFF2-40B4-BE49-F238E27FC236}">
                  <a16:creationId xmlns:a16="http://schemas.microsoft.com/office/drawing/2014/main" id="{00000000-0008-0000-0000-00006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8833</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942975</xdr:colOff>
          <xdr:row>22</xdr:row>
          <xdr:rowOff>19050</xdr:rowOff>
        </xdr:from>
        <xdr:to>
          <xdr:col>8</xdr:col>
          <xdr:colOff>295275</xdr:colOff>
          <xdr:row>22</xdr:row>
          <xdr:rowOff>180975</xdr:rowOff>
        </xdr:to>
        <xdr:sp macro="" textlink="">
          <xdr:nvSpPr>
            <xdr:cNvPr id="77165" name="Check Box 365" hidden="1">
              <a:extLst>
                <a:ext uri="{63B3BB69-23CF-44E3-9099-C40C66FF867C}">
                  <a14:compatExt spid="_x0000_s77165"/>
                </a:ext>
                <a:ext uri="{FF2B5EF4-FFF2-40B4-BE49-F238E27FC236}">
                  <a16:creationId xmlns:a16="http://schemas.microsoft.com/office/drawing/2014/main" id="{00000000-0008-0000-0000-00006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933450</xdr:colOff>
          <xdr:row>23</xdr:row>
          <xdr:rowOff>19050</xdr:rowOff>
        </xdr:from>
        <xdr:to>
          <xdr:col>8</xdr:col>
          <xdr:colOff>323850</xdr:colOff>
          <xdr:row>23</xdr:row>
          <xdr:rowOff>190500</xdr:rowOff>
        </xdr:to>
        <xdr:sp macro="" textlink="">
          <xdr:nvSpPr>
            <xdr:cNvPr id="77166" name="Check Box 366" hidden="1">
              <a:extLst>
                <a:ext uri="{63B3BB69-23CF-44E3-9099-C40C66FF867C}">
                  <a14:compatExt spid="_x0000_s77166"/>
                </a:ext>
                <a:ext uri="{FF2B5EF4-FFF2-40B4-BE49-F238E27FC236}">
                  <a16:creationId xmlns:a16="http://schemas.microsoft.com/office/drawing/2014/main" id="{00000000-0008-0000-0000-00006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23</xdr:row>
          <xdr:rowOff>28575</xdr:rowOff>
        </xdr:from>
        <xdr:to>
          <xdr:col>9</xdr:col>
          <xdr:colOff>447675</xdr:colOff>
          <xdr:row>23</xdr:row>
          <xdr:rowOff>180975</xdr:rowOff>
        </xdr:to>
        <xdr:sp macro="" textlink="">
          <xdr:nvSpPr>
            <xdr:cNvPr id="77167" name="Check Box 367" hidden="1">
              <a:extLst>
                <a:ext uri="{63B3BB69-23CF-44E3-9099-C40C66FF867C}">
                  <a14:compatExt spid="_x0000_s77167"/>
                </a:ext>
                <a:ext uri="{FF2B5EF4-FFF2-40B4-BE49-F238E27FC236}">
                  <a16:creationId xmlns:a16="http://schemas.microsoft.com/office/drawing/2014/main" id="{00000000-0008-0000-0000-00006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23</xdr:row>
          <xdr:rowOff>38100</xdr:rowOff>
        </xdr:from>
        <xdr:to>
          <xdr:col>9</xdr:col>
          <xdr:colOff>1219200</xdr:colOff>
          <xdr:row>23</xdr:row>
          <xdr:rowOff>161925</xdr:rowOff>
        </xdr:to>
        <xdr:sp macro="" textlink="">
          <xdr:nvSpPr>
            <xdr:cNvPr id="77168" name="Check Box 368" hidden="1">
              <a:extLst>
                <a:ext uri="{63B3BB69-23CF-44E3-9099-C40C66FF867C}">
                  <a14:compatExt spid="_x0000_s77168"/>
                </a:ext>
                <a:ext uri="{FF2B5EF4-FFF2-40B4-BE49-F238E27FC236}">
                  <a16:creationId xmlns:a16="http://schemas.microsoft.com/office/drawing/2014/main" id="{00000000-0008-0000-0000-00007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Split-Custody?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942975</xdr:colOff>
          <xdr:row>26</xdr:row>
          <xdr:rowOff>19050</xdr:rowOff>
        </xdr:from>
        <xdr:to>
          <xdr:col>3</xdr:col>
          <xdr:colOff>295275</xdr:colOff>
          <xdr:row>26</xdr:row>
          <xdr:rowOff>180975</xdr:rowOff>
        </xdr:to>
        <xdr:sp macro="" textlink="">
          <xdr:nvSpPr>
            <xdr:cNvPr id="77173" name="Check Box 373" hidden="1">
              <a:extLst>
                <a:ext uri="{63B3BB69-23CF-44E3-9099-C40C66FF867C}">
                  <a14:compatExt spid="_x0000_s77173"/>
                </a:ext>
                <a:ext uri="{FF2B5EF4-FFF2-40B4-BE49-F238E27FC236}">
                  <a16:creationId xmlns:a16="http://schemas.microsoft.com/office/drawing/2014/main" id="{00000000-0008-0000-0000-00007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27</xdr:row>
          <xdr:rowOff>19050</xdr:rowOff>
        </xdr:from>
        <xdr:to>
          <xdr:col>3</xdr:col>
          <xdr:colOff>323850</xdr:colOff>
          <xdr:row>27</xdr:row>
          <xdr:rowOff>190500</xdr:rowOff>
        </xdr:to>
        <xdr:sp macro="" textlink="">
          <xdr:nvSpPr>
            <xdr:cNvPr id="77174" name="Check Box 374" hidden="1">
              <a:extLst>
                <a:ext uri="{63B3BB69-23CF-44E3-9099-C40C66FF867C}">
                  <a14:compatExt spid="_x0000_s77174"/>
                </a:ext>
                <a:ext uri="{FF2B5EF4-FFF2-40B4-BE49-F238E27FC236}">
                  <a16:creationId xmlns:a16="http://schemas.microsoft.com/office/drawing/2014/main" id="{00000000-0008-0000-0000-00007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27</xdr:row>
          <xdr:rowOff>28575</xdr:rowOff>
        </xdr:from>
        <xdr:to>
          <xdr:col>4</xdr:col>
          <xdr:colOff>447675</xdr:colOff>
          <xdr:row>27</xdr:row>
          <xdr:rowOff>180975</xdr:rowOff>
        </xdr:to>
        <xdr:sp macro="" textlink="">
          <xdr:nvSpPr>
            <xdr:cNvPr id="77175" name="Check Box 375" hidden="1">
              <a:extLst>
                <a:ext uri="{63B3BB69-23CF-44E3-9099-C40C66FF867C}">
                  <a14:compatExt spid="_x0000_s77175"/>
                </a:ext>
                <a:ext uri="{FF2B5EF4-FFF2-40B4-BE49-F238E27FC236}">
                  <a16:creationId xmlns:a16="http://schemas.microsoft.com/office/drawing/2014/main" id="{00000000-0008-0000-0000-00007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27</xdr:row>
          <xdr:rowOff>38100</xdr:rowOff>
        </xdr:from>
        <xdr:to>
          <xdr:col>4</xdr:col>
          <xdr:colOff>1219200</xdr:colOff>
          <xdr:row>27</xdr:row>
          <xdr:rowOff>161925</xdr:rowOff>
        </xdr:to>
        <xdr:sp macro="" textlink="">
          <xdr:nvSpPr>
            <xdr:cNvPr id="77176" name="Check Box 376" hidden="1">
              <a:extLst>
                <a:ext uri="{63B3BB69-23CF-44E3-9099-C40C66FF867C}">
                  <a14:compatExt spid="_x0000_s77176"/>
                </a:ext>
                <a:ext uri="{FF2B5EF4-FFF2-40B4-BE49-F238E27FC236}">
                  <a16:creationId xmlns:a16="http://schemas.microsoft.com/office/drawing/2014/main" id="{00000000-0008-0000-0000-00007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Split-Custody?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942975</xdr:colOff>
          <xdr:row>26</xdr:row>
          <xdr:rowOff>19050</xdr:rowOff>
        </xdr:from>
        <xdr:to>
          <xdr:col>8</xdr:col>
          <xdr:colOff>295275</xdr:colOff>
          <xdr:row>26</xdr:row>
          <xdr:rowOff>180975</xdr:rowOff>
        </xdr:to>
        <xdr:sp macro="" textlink="">
          <xdr:nvSpPr>
            <xdr:cNvPr id="77177" name="Check Box 377" hidden="1">
              <a:extLst>
                <a:ext uri="{63B3BB69-23CF-44E3-9099-C40C66FF867C}">
                  <a14:compatExt spid="_x0000_s77177"/>
                </a:ext>
                <a:ext uri="{FF2B5EF4-FFF2-40B4-BE49-F238E27FC236}">
                  <a16:creationId xmlns:a16="http://schemas.microsoft.com/office/drawing/2014/main" id="{00000000-0008-0000-0000-00007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933450</xdr:colOff>
          <xdr:row>27</xdr:row>
          <xdr:rowOff>19050</xdr:rowOff>
        </xdr:from>
        <xdr:to>
          <xdr:col>8</xdr:col>
          <xdr:colOff>323850</xdr:colOff>
          <xdr:row>27</xdr:row>
          <xdr:rowOff>190500</xdr:rowOff>
        </xdr:to>
        <xdr:sp macro="" textlink="">
          <xdr:nvSpPr>
            <xdr:cNvPr id="77178" name="Check Box 378" hidden="1">
              <a:extLst>
                <a:ext uri="{63B3BB69-23CF-44E3-9099-C40C66FF867C}">
                  <a14:compatExt spid="_x0000_s77178"/>
                </a:ext>
                <a:ext uri="{FF2B5EF4-FFF2-40B4-BE49-F238E27FC236}">
                  <a16:creationId xmlns:a16="http://schemas.microsoft.com/office/drawing/2014/main" id="{00000000-0008-0000-0000-00007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28575</xdr:rowOff>
        </xdr:from>
        <xdr:to>
          <xdr:col>9</xdr:col>
          <xdr:colOff>447675</xdr:colOff>
          <xdr:row>27</xdr:row>
          <xdr:rowOff>180975</xdr:rowOff>
        </xdr:to>
        <xdr:sp macro="" textlink="">
          <xdr:nvSpPr>
            <xdr:cNvPr id="77179" name="Check Box 379" hidden="1">
              <a:extLst>
                <a:ext uri="{63B3BB69-23CF-44E3-9099-C40C66FF867C}">
                  <a14:compatExt spid="_x0000_s77179"/>
                </a:ext>
                <a:ext uri="{FF2B5EF4-FFF2-40B4-BE49-F238E27FC236}">
                  <a16:creationId xmlns:a16="http://schemas.microsoft.com/office/drawing/2014/main" id="{00000000-0008-0000-0000-00007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27</xdr:row>
          <xdr:rowOff>38100</xdr:rowOff>
        </xdr:from>
        <xdr:to>
          <xdr:col>9</xdr:col>
          <xdr:colOff>1219200</xdr:colOff>
          <xdr:row>27</xdr:row>
          <xdr:rowOff>161925</xdr:rowOff>
        </xdr:to>
        <xdr:sp macro="" textlink="">
          <xdr:nvSpPr>
            <xdr:cNvPr id="77180" name="Check Box 380" hidden="1">
              <a:extLst>
                <a:ext uri="{63B3BB69-23CF-44E3-9099-C40C66FF867C}">
                  <a14:compatExt spid="_x0000_s77180"/>
                </a:ext>
                <a:ext uri="{FF2B5EF4-FFF2-40B4-BE49-F238E27FC236}">
                  <a16:creationId xmlns:a16="http://schemas.microsoft.com/office/drawing/2014/main" id="{00000000-0008-0000-0000-00007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Split-Custody?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19050</xdr:rowOff>
        </xdr:from>
        <xdr:to>
          <xdr:col>1</xdr:col>
          <xdr:colOff>304800</xdr:colOff>
          <xdr:row>28</xdr:row>
          <xdr:rowOff>161925</xdr:rowOff>
        </xdr:to>
        <xdr:sp macro="" textlink="">
          <xdr:nvSpPr>
            <xdr:cNvPr id="77196" name="Check Box 396" hidden="1">
              <a:extLst>
                <a:ext uri="{63B3BB69-23CF-44E3-9099-C40C66FF867C}">
                  <a14:compatExt spid="_x0000_s77196"/>
                </a:ext>
                <a:ext uri="{FF2B5EF4-FFF2-40B4-BE49-F238E27FC236}">
                  <a16:creationId xmlns:a16="http://schemas.microsoft.com/office/drawing/2014/main" id="{00000000-0008-0000-0000-00008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180975</xdr:rowOff>
        </xdr:from>
        <xdr:to>
          <xdr:col>1</xdr:col>
          <xdr:colOff>304800</xdr:colOff>
          <xdr:row>29</xdr:row>
          <xdr:rowOff>114300</xdr:rowOff>
        </xdr:to>
        <xdr:sp macro="" textlink="">
          <xdr:nvSpPr>
            <xdr:cNvPr id="77197" name="Check Box 397" hidden="1">
              <a:extLst>
                <a:ext uri="{63B3BB69-23CF-44E3-9099-C40C66FF867C}">
                  <a14:compatExt spid="_x0000_s77197"/>
                </a:ext>
                <a:ext uri="{FF2B5EF4-FFF2-40B4-BE49-F238E27FC236}">
                  <a16:creationId xmlns:a16="http://schemas.microsoft.com/office/drawing/2014/main" id="{00000000-0008-0000-0000-00008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152400</xdr:rowOff>
        </xdr:from>
        <xdr:to>
          <xdr:col>1</xdr:col>
          <xdr:colOff>304800</xdr:colOff>
          <xdr:row>30</xdr:row>
          <xdr:rowOff>85725</xdr:rowOff>
        </xdr:to>
        <xdr:sp macro="" textlink="">
          <xdr:nvSpPr>
            <xdr:cNvPr id="77198" name="Check Box 398" hidden="1">
              <a:extLst>
                <a:ext uri="{63B3BB69-23CF-44E3-9099-C40C66FF867C}">
                  <a14:compatExt spid="_x0000_s77198"/>
                </a:ext>
                <a:ext uri="{FF2B5EF4-FFF2-40B4-BE49-F238E27FC236}">
                  <a16:creationId xmlns:a16="http://schemas.microsoft.com/office/drawing/2014/main" id="{00000000-0008-0000-0000-00008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28</xdr:row>
          <xdr:rowOff>180975</xdr:rowOff>
        </xdr:from>
        <xdr:to>
          <xdr:col>3</xdr:col>
          <xdr:colOff>133350</xdr:colOff>
          <xdr:row>29</xdr:row>
          <xdr:rowOff>114300</xdr:rowOff>
        </xdr:to>
        <xdr:sp macro="" textlink="">
          <xdr:nvSpPr>
            <xdr:cNvPr id="77199" name="Check Box 399" hidden="1">
              <a:extLst>
                <a:ext uri="{63B3BB69-23CF-44E3-9099-C40C66FF867C}">
                  <a14:compatExt spid="_x0000_s77199"/>
                </a:ext>
                <a:ext uri="{FF2B5EF4-FFF2-40B4-BE49-F238E27FC236}">
                  <a16:creationId xmlns:a16="http://schemas.microsoft.com/office/drawing/2014/main" id="{00000000-0008-0000-0000-00008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RRSP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28</xdr:row>
          <xdr:rowOff>28575</xdr:rowOff>
        </xdr:from>
        <xdr:to>
          <xdr:col>4</xdr:col>
          <xdr:colOff>714375</xdr:colOff>
          <xdr:row>28</xdr:row>
          <xdr:rowOff>171450</xdr:rowOff>
        </xdr:to>
        <xdr:sp macro="" textlink="">
          <xdr:nvSpPr>
            <xdr:cNvPr id="77200" name="Check Box 400" hidden="1">
              <a:extLst>
                <a:ext uri="{63B3BB69-23CF-44E3-9099-C40C66FF867C}">
                  <a14:compatExt spid="_x0000_s77200"/>
                </a:ext>
                <a:ext uri="{FF2B5EF4-FFF2-40B4-BE49-F238E27FC236}">
                  <a16:creationId xmlns:a16="http://schemas.microsoft.com/office/drawing/2014/main" id="{00000000-0008-0000-0000-00009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28</xdr:row>
          <xdr:rowOff>28575</xdr:rowOff>
        </xdr:from>
        <xdr:to>
          <xdr:col>3</xdr:col>
          <xdr:colOff>133350</xdr:colOff>
          <xdr:row>28</xdr:row>
          <xdr:rowOff>171450</xdr:rowOff>
        </xdr:to>
        <xdr:sp macro="" textlink="">
          <xdr:nvSpPr>
            <xdr:cNvPr id="77201" name="Check Box 401" hidden="1">
              <a:extLst>
                <a:ext uri="{63B3BB69-23CF-44E3-9099-C40C66FF867C}">
                  <a14:compatExt spid="_x0000_s77201"/>
                </a:ext>
                <a:ext uri="{FF2B5EF4-FFF2-40B4-BE49-F238E27FC236}">
                  <a16:creationId xmlns:a16="http://schemas.microsoft.com/office/drawing/2014/main" id="{00000000-0008-0000-0000-00009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xdr:row>
          <xdr:rowOff>19050</xdr:rowOff>
        </xdr:from>
        <xdr:to>
          <xdr:col>2</xdr:col>
          <xdr:colOff>542925</xdr:colOff>
          <xdr:row>28</xdr:row>
          <xdr:rowOff>171450</xdr:rowOff>
        </xdr:to>
        <xdr:sp macro="" textlink="">
          <xdr:nvSpPr>
            <xdr:cNvPr id="77202" name="Check Box 402" hidden="1">
              <a:extLst>
                <a:ext uri="{63B3BB69-23CF-44E3-9099-C40C66FF867C}">
                  <a14:compatExt spid="_x0000_s77202"/>
                </a:ext>
                <a:ext uri="{FF2B5EF4-FFF2-40B4-BE49-F238E27FC236}">
                  <a16:creationId xmlns:a16="http://schemas.microsoft.com/office/drawing/2014/main" id="{00000000-0008-0000-0000-00009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xdr:row>
          <xdr:rowOff>180975</xdr:rowOff>
        </xdr:from>
        <xdr:to>
          <xdr:col>2</xdr:col>
          <xdr:colOff>619125</xdr:colOff>
          <xdr:row>29</xdr:row>
          <xdr:rowOff>123825</xdr:rowOff>
        </xdr:to>
        <xdr:sp macro="" textlink="">
          <xdr:nvSpPr>
            <xdr:cNvPr id="77203" name="Check Box 403" hidden="1">
              <a:extLst>
                <a:ext uri="{63B3BB69-23CF-44E3-9099-C40C66FF867C}">
                  <a14:compatExt spid="_x0000_s77203"/>
                </a:ext>
                <a:ext uri="{FF2B5EF4-FFF2-40B4-BE49-F238E27FC236}">
                  <a16:creationId xmlns:a16="http://schemas.microsoft.com/office/drawing/2014/main" id="{00000000-0008-0000-0000-00009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T4A(OAS)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142875</xdr:rowOff>
        </xdr:from>
        <xdr:to>
          <xdr:col>2</xdr:col>
          <xdr:colOff>552450</xdr:colOff>
          <xdr:row>30</xdr:row>
          <xdr:rowOff>95250</xdr:rowOff>
        </xdr:to>
        <xdr:sp macro="" textlink="">
          <xdr:nvSpPr>
            <xdr:cNvPr id="77204" name="Check Box 404" hidden="1">
              <a:extLst>
                <a:ext uri="{63B3BB69-23CF-44E3-9099-C40C66FF867C}">
                  <a14:compatExt spid="_x0000_s77204"/>
                </a:ext>
                <a:ext uri="{FF2B5EF4-FFF2-40B4-BE49-F238E27FC236}">
                  <a16:creationId xmlns:a16="http://schemas.microsoft.com/office/drawing/2014/main" id="{00000000-0008-0000-0000-00009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T4RIF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29</xdr:row>
          <xdr:rowOff>161925</xdr:rowOff>
        </xdr:from>
        <xdr:to>
          <xdr:col>3</xdr:col>
          <xdr:colOff>228600</xdr:colOff>
          <xdr:row>30</xdr:row>
          <xdr:rowOff>85725</xdr:rowOff>
        </xdr:to>
        <xdr:sp macro="" textlink="">
          <xdr:nvSpPr>
            <xdr:cNvPr id="77205" name="Check Box 405" hidden="1">
              <a:extLst>
                <a:ext uri="{63B3BB69-23CF-44E3-9099-C40C66FF867C}">
                  <a14:compatExt spid="_x0000_s77205"/>
                </a:ext>
                <a:ext uri="{FF2B5EF4-FFF2-40B4-BE49-F238E27FC236}">
                  <a16:creationId xmlns:a16="http://schemas.microsoft.com/office/drawing/2014/main" id="{00000000-0008-0000-0000-00009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T4RSP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123825</xdr:rowOff>
        </xdr:from>
        <xdr:to>
          <xdr:col>2</xdr:col>
          <xdr:colOff>28575</xdr:colOff>
          <xdr:row>31</xdr:row>
          <xdr:rowOff>47625</xdr:rowOff>
        </xdr:to>
        <xdr:sp macro="" textlink="">
          <xdr:nvSpPr>
            <xdr:cNvPr id="77206" name="Check Box 406" hidden="1">
              <a:extLst>
                <a:ext uri="{63B3BB69-23CF-44E3-9099-C40C66FF867C}">
                  <a14:compatExt spid="_x0000_s77206"/>
                </a:ext>
                <a:ext uri="{FF2B5EF4-FFF2-40B4-BE49-F238E27FC236}">
                  <a16:creationId xmlns:a16="http://schemas.microsoft.com/office/drawing/2014/main" id="{00000000-0008-0000-0000-00009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28</xdr:row>
          <xdr:rowOff>180975</xdr:rowOff>
        </xdr:from>
        <xdr:to>
          <xdr:col>4</xdr:col>
          <xdr:colOff>838200</xdr:colOff>
          <xdr:row>29</xdr:row>
          <xdr:rowOff>114300</xdr:rowOff>
        </xdr:to>
        <xdr:sp macro="" textlink="">
          <xdr:nvSpPr>
            <xdr:cNvPr id="77207" name="Check Box 407" hidden="1">
              <a:extLst>
                <a:ext uri="{63B3BB69-23CF-44E3-9099-C40C66FF867C}">
                  <a14:compatExt spid="_x0000_s77207"/>
                </a:ext>
                <a:ext uri="{FF2B5EF4-FFF2-40B4-BE49-F238E27FC236}">
                  <a16:creationId xmlns:a16="http://schemas.microsoft.com/office/drawing/2014/main" id="{00000000-0008-0000-0000-00009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33</xdr:row>
          <xdr:rowOff>38100</xdr:rowOff>
        </xdr:from>
        <xdr:to>
          <xdr:col>4</xdr:col>
          <xdr:colOff>476250</xdr:colOff>
          <xdr:row>33</xdr:row>
          <xdr:rowOff>171450</xdr:rowOff>
        </xdr:to>
        <xdr:sp macro="" textlink="">
          <xdr:nvSpPr>
            <xdr:cNvPr id="77208" name="Check Box 408" hidden="1">
              <a:extLst>
                <a:ext uri="{63B3BB69-23CF-44E3-9099-C40C66FF867C}">
                  <a14:compatExt spid="_x0000_s77208"/>
                </a:ext>
                <a:ext uri="{FF2B5EF4-FFF2-40B4-BE49-F238E27FC236}">
                  <a16:creationId xmlns:a16="http://schemas.microsoft.com/office/drawing/2014/main" id="{00000000-0008-0000-0000-00009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33</xdr:row>
          <xdr:rowOff>28575</xdr:rowOff>
        </xdr:from>
        <xdr:to>
          <xdr:col>3</xdr:col>
          <xdr:colOff>257175</xdr:colOff>
          <xdr:row>33</xdr:row>
          <xdr:rowOff>171450</xdr:rowOff>
        </xdr:to>
        <xdr:sp macro="" textlink="">
          <xdr:nvSpPr>
            <xdr:cNvPr id="77210" name="Check Box 410" hidden="1">
              <a:extLst>
                <a:ext uri="{63B3BB69-23CF-44E3-9099-C40C66FF867C}">
                  <a14:compatExt spid="_x0000_s77210"/>
                </a:ext>
                <a:ext uri="{FF2B5EF4-FFF2-40B4-BE49-F238E27FC236}">
                  <a16:creationId xmlns:a16="http://schemas.microsoft.com/office/drawing/2014/main" id="{00000000-0008-0000-0000-00009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33</xdr:row>
          <xdr:rowOff>28575</xdr:rowOff>
        </xdr:from>
        <xdr:to>
          <xdr:col>4</xdr:col>
          <xdr:colOff>1085850</xdr:colOff>
          <xdr:row>33</xdr:row>
          <xdr:rowOff>171450</xdr:rowOff>
        </xdr:to>
        <xdr:sp macro="" textlink="">
          <xdr:nvSpPr>
            <xdr:cNvPr id="77211" name="Check Box 411" hidden="1">
              <a:extLst>
                <a:ext uri="{63B3BB69-23CF-44E3-9099-C40C66FF867C}">
                  <a14:compatExt spid="_x0000_s77211"/>
                </a:ext>
                <a:ext uri="{FF2B5EF4-FFF2-40B4-BE49-F238E27FC236}">
                  <a16:creationId xmlns:a16="http://schemas.microsoft.com/office/drawing/2014/main" id="{00000000-0008-0000-0000-00009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1098-T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31</xdr:row>
          <xdr:rowOff>95250</xdr:rowOff>
        </xdr:from>
        <xdr:to>
          <xdr:col>4</xdr:col>
          <xdr:colOff>971550</xdr:colOff>
          <xdr:row>32</xdr:row>
          <xdr:rowOff>38100</xdr:rowOff>
        </xdr:to>
        <xdr:sp macro="" textlink="">
          <xdr:nvSpPr>
            <xdr:cNvPr id="77212" name="Check Box 412" hidden="1">
              <a:extLst>
                <a:ext uri="{63B3BB69-23CF-44E3-9099-C40C66FF867C}">
                  <a14:compatExt spid="_x0000_s77212"/>
                </a:ext>
                <a:ext uri="{FF2B5EF4-FFF2-40B4-BE49-F238E27FC236}">
                  <a16:creationId xmlns:a16="http://schemas.microsoft.com/office/drawing/2014/main" id="{00000000-0008-0000-0000-00009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1099-Nec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38100</xdr:rowOff>
        </xdr:from>
        <xdr:to>
          <xdr:col>2</xdr:col>
          <xdr:colOff>142875</xdr:colOff>
          <xdr:row>32</xdr:row>
          <xdr:rowOff>200025</xdr:rowOff>
        </xdr:to>
        <xdr:sp macro="" textlink="">
          <xdr:nvSpPr>
            <xdr:cNvPr id="77213" name="Check Box 413" hidden="1">
              <a:extLst>
                <a:ext uri="{63B3BB69-23CF-44E3-9099-C40C66FF867C}">
                  <a14:compatExt spid="_x0000_s77213"/>
                </a:ext>
                <a:ext uri="{FF2B5EF4-FFF2-40B4-BE49-F238E27FC236}">
                  <a16:creationId xmlns:a16="http://schemas.microsoft.com/office/drawing/2014/main" id="{00000000-0008-0000-0000-00009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85725</xdr:rowOff>
        </xdr:from>
        <xdr:to>
          <xdr:col>7</xdr:col>
          <xdr:colOff>0</xdr:colOff>
          <xdr:row>32</xdr:row>
          <xdr:rowOff>28575</xdr:rowOff>
        </xdr:to>
        <xdr:sp macro="" textlink="">
          <xdr:nvSpPr>
            <xdr:cNvPr id="77242" name="Check Box 442" hidden="1">
              <a:extLst>
                <a:ext uri="{63B3BB69-23CF-44E3-9099-C40C66FF867C}">
                  <a14:compatExt spid="_x0000_s77242"/>
                </a:ext>
                <a:ext uri="{FF2B5EF4-FFF2-40B4-BE49-F238E27FC236}">
                  <a16:creationId xmlns:a16="http://schemas.microsoft.com/office/drawing/2014/main" id="{00000000-0008-0000-0000-0000B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32</xdr:row>
          <xdr:rowOff>38100</xdr:rowOff>
        </xdr:from>
        <xdr:to>
          <xdr:col>9</xdr:col>
          <xdr:colOff>85725</xdr:colOff>
          <xdr:row>32</xdr:row>
          <xdr:rowOff>200025</xdr:rowOff>
        </xdr:to>
        <xdr:sp macro="" textlink="">
          <xdr:nvSpPr>
            <xdr:cNvPr id="77243" name="Check Box 443" hidden="1">
              <a:extLst>
                <a:ext uri="{63B3BB69-23CF-44E3-9099-C40C66FF867C}">
                  <a14:compatExt spid="_x0000_s77243"/>
                </a:ext>
                <a:ext uri="{FF2B5EF4-FFF2-40B4-BE49-F238E27FC236}">
                  <a16:creationId xmlns:a16="http://schemas.microsoft.com/office/drawing/2014/main" id="{00000000-0008-0000-0000-0000B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1099-Misc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30</xdr:row>
          <xdr:rowOff>114300</xdr:rowOff>
        </xdr:from>
        <xdr:to>
          <xdr:col>9</xdr:col>
          <xdr:colOff>57150</xdr:colOff>
          <xdr:row>31</xdr:row>
          <xdr:rowOff>57150</xdr:rowOff>
        </xdr:to>
        <xdr:sp macro="" textlink="">
          <xdr:nvSpPr>
            <xdr:cNvPr id="77244" name="Check Box 444" hidden="1">
              <a:extLst>
                <a:ext uri="{63B3BB69-23CF-44E3-9099-C40C66FF867C}">
                  <a14:compatExt spid="_x0000_s77244"/>
                </a:ext>
                <a:ext uri="{FF2B5EF4-FFF2-40B4-BE49-F238E27FC236}">
                  <a16:creationId xmlns:a16="http://schemas.microsoft.com/office/drawing/2014/main" id="{00000000-0008-0000-0000-0000B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31</xdr:row>
          <xdr:rowOff>76200</xdr:rowOff>
        </xdr:from>
        <xdr:to>
          <xdr:col>9</xdr:col>
          <xdr:colOff>114300</xdr:colOff>
          <xdr:row>32</xdr:row>
          <xdr:rowOff>28575</xdr:rowOff>
        </xdr:to>
        <xdr:sp macro="" textlink="">
          <xdr:nvSpPr>
            <xdr:cNvPr id="77245" name="Check Box 445" hidden="1">
              <a:extLst>
                <a:ext uri="{63B3BB69-23CF-44E3-9099-C40C66FF867C}">
                  <a14:compatExt spid="_x0000_s77245"/>
                </a:ext>
                <a:ext uri="{FF2B5EF4-FFF2-40B4-BE49-F238E27FC236}">
                  <a16:creationId xmlns:a16="http://schemas.microsoft.com/office/drawing/2014/main" id="{00000000-0008-0000-0000-0000B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29</xdr:row>
          <xdr:rowOff>133350</xdr:rowOff>
        </xdr:from>
        <xdr:to>
          <xdr:col>9</xdr:col>
          <xdr:colOff>914400</xdr:colOff>
          <xdr:row>30</xdr:row>
          <xdr:rowOff>104775</xdr:rowOff>
        </xdr:to>
        <xdr:sp macro="" textlink="">
          <xdr:nvSpPr>
            <xdr:cNvPr id="77246" name="Check Box 446" hidden="1">
              <a:extLst>
                <a:ext uri="{63B3BB69-23CF-44E3-9099-C40C66FF867C}">
                  <a14:compatExt spid="_x0000_s77246"/>
                </a:ext>
                <a:ext uri="{FF2B5EF4-FFF2-40B4-BE49-F238E27FC236}">
                  <a16:creationId xmlns:a16="http://schemas.microsoft.com/office/drawing/2014/main" id="{00000000-0008-0000-0000-0000B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123825</xdr:rowOff>
        </xdr:from>
        <xdr:to>
          <xdr:col>7</xdr:col>
          <xdr:colOff>609600</xdr:colOff>
          <xdr:row>31</xdr:row>
          <xdr:rowOff>47625</xdr:rowOff>
        </xdr:to>
        <xdr:sp macro="" textlink="">
          <xdr:nvSpPr>
            <xdr:cNvPr id="77247" name="Check Box 447" hidden="1">
              <a:extLst>
                <a:ext uri="{63B3BB69-23CF-44E3-9099-C40C66FF867C}">
                  <a14:compatExt spid="_x0000_s77247"/>
                </a:ext>
                <a:ext uri="{FF2B5EF4-FFF2-40B4-BE49-F238E27FC236}">
                  <a16:creationId xmlns:a16="http://schemas.microsoft.com/office/drawing/2014/main" id="{00000000-0008-0000-0000-0000B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28575</xdr:rowOff>
        </xdr:from>
        <xdr:to>
          <xdr:col>7</xdr:col>
          <xdr:colOff>647700</xdr:colOff>
          <xdr:row>33</xdr:row>
          <xdr:rowOff>9525</xdr:rowOff>
        </xdr:to>
        <xdr:sp macro="" textlink="">
          <xdr:nvSpPr>
            <xdr:cNvPr id="77248" name="Check Box 448" hidden="1">
              <a:extLst>
                <a:ext uri="{63B3BB69-23CF-44E3-9099-C40C66FF867C}">
                  <a14:compatExt spid="_x0000_s77248"/>
                </a:ext>
                <a:ext uri="{FF2B5EF4-FFF2-40B4-BE49-F238E27FC236}">
                  <a16:creationId xmlns:a16="http://schemas.microsoft.com/office/drawing/2014/main" id="{00000000-0008-0000-0000-0000C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1042-S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95250</xdr:rowOff>
        </xdr:from>
        <xdr:to>
          <xdr:col>7</xdr:col>
          <xdr:colOff>647700</xdr:colOff>
          <xdr:row>32</xdr:row>
          <xdr:rowOff>19050</xdr:rowOff>
        </xdr:to>
        <xdr:sp macro="" textlink="">
          <xdr:nvSpPr>
            <xdr:cNvPr id="77249" name="Check Box 449" hidden="1">
              <a:extLst>
                <a:ext uri="{63B3BB69-23CF-44E3-9099-C40C66FF867C}">
                  <a14:compatExt spid="_x0000_s77249"/>
                </a:ext>
                <a:ext uri="{FF2B5EF4-FFF2-40B4-BE49-F238E27FC236}">
                  <a16:creationId xmlns:a16="http://schemas.microsoft.com/office/drawing/2014/main" id="{00000000-0008-0000-0000-0000C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9525</xdr:rowOff>
        </xdr:from>
        <xdr:to>
          <xdr:col>7</xdr:col>
          <xdr:colOff>457200</xdr:colOff>
          <xdr:row>33</xdr:row>
          <xdr:rowOff>180975</xdr:rowOff>
        </xdr:to>
        <xdr:sp macro="" textlink="">
          <xdr:nvSpPr>
            <xdr:cNvPr id="77250" name="Check Box 450" hidden="1">
              <a:extLst>
                <a:ext uri="{63B3BB69-23CF-44E3-9099-C40C66FF867C}">
                  <a14:compatExt spid="_x0000_s77250"/>
                </a:ext>
                <a:ext uri="{FF2B5EF4-FFF2-40B4-BE49-F238E27FC236}">
                  <a16:creationId xmlns:a16="http://schemas.microsoft.com/office/drawing/2014/main" id="{00000000-0008-0000-0000-0000C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 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32</xdr:row>
          <xdr:rowOff>28575</xdr:rowOff>
        </xdr:from>
        <xdr:to>
          <xdr:col>9</xdr:col>
          <xdr:colOff>962025</xdr:colOff>
          <xdr:row>33</xdr:row>
          <xdr:rowOff>9525</xdr:rowOff>
        </xdr:to>
        <xdr:sp macro="" textlink="">
          <xdr:nvSpPr>
            <xdr:cNvPr id="77251" name="Check Box 451" hidden="1">
              <a:extLst>
                <a:ext uri="{63B3BB69-23CF-44E3-9099-C40C66FF867C}">
                  <a14:compatExt spid="_x0000_s77251"/>
                </a:ext>
                <a:ext uri="{FF2B5EF4-FFF2-40B4-BE49-F238E27FC236}">
                  <a16:creationId xmlns:a16="http://schemas.microsoft.com/office/drawing/2014/main" id="{00000000-0008-0000-0000-0000C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30</xdr:row>
          <xdr:rowOff>114300</xdr:rowOff>
        </xdr:from>
        <xdr:to>
          <xdr:col>9</xdr:col>
          <xdr:colOff>1095375</xdr:colOff>
          <xdr:row>31</xdr:row>
          <xdr:rowOff>66675</xdr:rowOff>
        </xdr:to>
        <xdr:sp macro="" textlink="">
          <xdr:nvSpPr>
            <xdr:cNvPr id="77252" name="Check Box 452" hidden="1">
              <a:extLst>
                <a:ext uri="{63B3BB69-23CF-44E3-9099-C40C66FF867C}">
                  <a14:compatExt spid="_x0000_s77252"/>
                </a:ext>
                <a:ext uri="{FF2B5EF4-FFF2-40B4-BE49-F238E27FC236}">
                  <a16:creationId xmlns:a16="http://schemas.microsoft.com/office/drawing/2014/main" id="{00000000-0008-0000-0000-0000C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19050</xdr:rowOff>
        </xdr:from>
        <xdr:to>
          <xdr:col>6</xdr:col>
          <xdr:colOff>304800</xdr:colOff>
          <xdr:row>28</xdr:row>
          <xdr:rowOff>161925</xdr:rowOff>
        </xdr:to>
        <xdr:sp macro="" textlink="">
          <xdr:nvSpPr>
            <xdr:cNvPr id="77253" name="Check Box 453" hidden="1">
              <a:extLst>
                <a:ext uri="{63B3BB69-23CF-44E3-9099-C40C66FF867C}">
                  <a14:compatExt spid="_x0000_s77253"/>
                </a:ext>
                <a:ext uri="{FF2B5EF4-FFF2-40B4-BE49-F238E27FC236}">
                  <a16:creationId xmlns:a16="http://schemas.microsoft.com/office/drawing/2014/main" id="{00000000-0008-0000-0000-0000C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180975</xdr:rowOff>
        </xdr:from>
        <xdr:to>
          <xdr:col>6</xdr:col>
          <xdr:colOff>304800</xdr:colOff>
          <xdr:row>29</xdr:row>
          <xdr:rowOff>114300</xdr:rowOff>
        </xdr:to>
        <xdr:sp macro="" textlink="">
          <xdr:nvSpPr>
            <xdr:cNvPr id="77254" name="Check Box 454" hidden="1">
              <a:extLst>
                <a:ext uri="{63B3BB69-23CF-44E3-9099-C40C66FF867C}">
                  <a14:compatExt spid="_x0000_s77254"/>
                </a:ext>
                <a:ext uri="{FF2B5EF4-FFF2-40B4-BE49-F238E27FC236}">
                  <a16:creationId xmlns:a16="http://schemas.microsoft.com/office/drawing/2014/main" id="{00000000-0008-0000-0000-0000C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152400</xdr:rowOff>
        </xdr:from>
        <xdr:to>
          <xdr:col>6</xdr:col>
          <xdr:colOff>304800</xdr:colOff>
          <xdr:row>30</xdr:row>
          <xdr:rowOff>85725</xdr:rowOff>
        </xdr:to>
        <xdr:sp macro="" textlink="">
          <xdr:nvSpPr>
            <xdr:cNvPr id="77255" name="Check Box 455" hidden="1">
              <a:extLst>
                <a:ext uri="{63B3BB69-23CF-44E3-9099-C40C66FF867C}">
                  <a14:compatExt spid="_x0000_s77255"/>
                </a:ext>
                <a:ext uri="{FF2B5EF4-FFF2-40B4-BE49-F238E27FC236}">
                  <a16:creationId xmlns:a16="http://schemas.microsoft.com/office/drawing/2014/main" id="{00000000-0008-0000-0000-0000C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28</xdr:row>
          <xdr:rowOff>180975</xdr:rowOff>
        </xdr:from>
        <xdr:to>
          <xdr:col>8</xdr:col>
          <xdr:colOff>133350</xdr:colOff>
          <xdr:row>29</xdr:row>
          <xdr:rowOff>114300</xdr:rowOff>
        </xdr:to>
        <xdr:sp macro="" textlink="">
          <xdr:nvSpPr>
            <xdr:cNvPr id="77256" name="Check Box 456" hidden="1">
              <a:extLst>
                <a:ext uri="{63B3BB69-23CF-44E3-9099-C40C66FF867C}">
                  <a14:compatExt spid="_x0000_s77256"/>
                </a:ext>
                <a:ext uri="{FF2B5EF4-FFF2-40B4-BE49-F238E27FC236}">
                  <a16:creationId xmlns:a16="http://schemas.microsoft.com/office/drawing/2014/main" id="{00000000-0008-0000-0000-0000C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RRSP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28</xdr:row>
          <xdr:rowOff>28575</xdr:rowOff>
        </xdr:from>
        <xdr:to>
          <xdr:col>9</xdr:col>
          <xdr:colOff>714375</xdr:colOff>
          <xdr:row>28</xdr:row>
          <xdr:rowOff>171450</xdr:rowOff>
        </xdr:to>
        <xdr:sp macro="" textlink="">
          <xdr:nvSpPr>
            <xdr:cNvPr id="77257" name="Check Box 457" hidden="1">
              <a:extLst>
                <a:ext uri="{63B3BB69-23CF-44E3-9099-C40C66FF867C}">
                  <a14:compatExt spid="_x0000_s77257"/>
                </a:ext>
                <a:ext uri="{FF2B5EF4-FFF2-40B4-BE49-F238E27FC236}">
                  <a16:creationId xmlns:a16="http://schemas.microsoft.com/office/drawing/2014/main" id="{00000000-0008-0000-0000-0000C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28</xdr:row>
          <xdr:rowOff>28575</xdr:rowOff>
        </xdr:from>
        <xdr:to>
          <xdr:col>8</xdr:col>
          <xdr:colOff>133350</xdr:colOff>
          <xdr:row>28</xdr:row>
          <xdr:rowOff>171450</xdr:rowOff>
        </xdr:to>
        <xdr:sp macro="" textlink="">
          <xdr:nvSpPr>
            <xdr:cNvPr id="77258" name="Check Box 458" hidden="1">
              <a:extLst>
                <a:ext uri="{63B3BB69-23CF-44E3-9099-C40C66FF867C}">
                  <a14:compatExt spid="_x0000_s77258"/>
                </a:ext>
                <a:ext uri="{FF2B5EF4-FFF2-40B4-BE49-F238E27FC236}">
                  <a16:creationId xmlns:a16="http://schemas.microsoft.com/office/drawing/2014/main" id="{00000000-0008-0000-0000-0000C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19050</xdr:rowOff>
        </xdr:from>
        <xdr:to>
          <xdr:col>7</xdr:col>
          <xdr:colOff>542925</xdr:colOff>
          <xdr:row>28</xdr:row>
          <xdr:rowOff>171450</xdr:rowOff>
        </xdr:to>
        <xdr:sp macro="" textlink="">
          <xdr:nvSpPr>
            <xdr:cNvPr id="77259" name="Check Box 459" hidden="1">
              <a:extLst>
                <a:ext uri="{63B3BB69-23CF-44E3-9099-C40C66FF867C}">
                  <a14:compatExt spid="_x0000_s77259"/>
                </a:ext>
                <a:ext uri="{FF2B5EF4-FFF2-40B4-BE49-F238E27FC236}">
                  <a16:creationId xmlns:a16="http://schemas.microsoft.com/office/drawing/2014/main" id="{00000000-0008-0000-0000-0000C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180975</xdr:rowOff>
        </xdr:from>
        <xdr:to>
          <xdr:col>7</xdr:col>
          <xdr:colOff>619125</xdr:colOff>
          <xdr:row>29</xdr:row>
          <xdr:rowOff>123825</xdr:rowOff>
        </xdr:to>
        <xdr:sp macro="" textlink="">
          <xdr:nvSpPr>
            <xdr:cNvPr id="77260" name="Check Box 460" hidden="1">
              <a:extLst>
                <a:ext uri="{63B3BB69-23CF-44E3-9099-C40C66FF867C}">
                  <a14:compatExt spid="_x0000_s77260"/>
                </a:ext>
                <a:ext uri="{FF2B5EF4-FFF2-40B4-BE49-F238E27FC236}">
                  <a16:creationId xmlns:a16="http://schemas.microsoft.com/office/drawing/2014/main" id="{00000000-0008-0000-0000-0000C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T4A(OAS)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142875</xdr:rowOff>
        </xdr:from>
        <xdr:to>
          <xdr:col>7</xdr:col>
          <xdr:colOff>552450</xdr:colOff>
          <xdr:row>30</xdr:row>
          <xdr:rowOff>95250</xdr:rowOff>
        </xdr:to>
        <xdr:sp macro="" textlink="">
          <xdr:nvSpPr>
            <xdr:cNvPr id="77261" name="Check Box 461" hidden="1">
              <a:extLst>
                <a:ext uri="{63B3BB69-23CF-44E3-9099-C40C66FF867C}">
                  <a14:compatExt spid="_x0000_s77261"/>
                </a:ext>
                <a:ext uri="{FF2B5EF4-FFF2-40B4-BE49-F238E27FC236}">
                  <a16:creationId xmlns:a16="http://schemas.microsoft.com/office/drawing/2014/main" id="{00000000-0008-0000-0000-0000C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T4RIF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29</xdr:row>
          <xdr:rowOff>161925</xdr:rowOff>
        </xdr:from>
        <xdr:to>
          <xdr:col>8</xdr:col>
          <xdr:colOff>228600</xdr:colOff>
          <xdr:row>30</xdr:row>
          <xdr:rowOff>85725</xdr:rowOff>
        </xdr:to>
        <xdr:sp macro="" textlink="">
          <xdr:nvSpPr>
            <xdr:cNvPr id="77262" name="Check Box 462" hidden="1">
              <a:extLst>
                <a:ext uri="{63B3BB69-23CF-44E3-9099-C40C66FF867C}">
                  <a14:compatExt spid="_x0000_s77262"/>
                </a:ext>
                <a:ext uri="{FF2B5EF4-FFF2-40B4-BE49-F238E27FC236}">
                  <a16:creationId xmlns:a16="http://schemas.microsoft.com/office/drawing/2014/main" id="{00000000-0008-0000-0000-0000C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T4RSP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123825</xdr:rowOff>
        </xdr:from>
        <xdr:to>
          <xdr:col>7</xdr:col>
          <xdr:colOff>28575</xdr:colOff>
          <xdr:row>31</xdr:row>
          <xdr:rowOff>47625</xdr:rowOff>
        </xdr:to>
        <xdr:sp macro="" textlink="">
          <xdr:nvSpPr>
            <xdr:cNvPr id="77263" name="Check Box 463" hidden="1">
              <a:extLst>
                <a:ext uri="{63B3BB69-23CF-44E3-9099-C40C66FF867C}">
                  <a14:compatExt spid="_x0000_s77263"/>
                </a:ext>
                <a:ext uri="{FF2B5EF4-FFF2-40B4-BE49-F238E27FC236}">
                  <a16:creationId xmlns:a16="http://schemas.microsoft.com/office/drawing/2014/main" id="{00000000-0008-0000-0000-0000C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28</xdr:row>
          <xdr:rowOff>180975</xdr:rowOff>
        </xdr:from>
        <xdr:to>
          <xdr:col>9</xdr:col>
          <xdr:colOff>838200</xdr:colOff>
          <xdr:row>29</xdr:row>
          <xdr:rowOff>114300</xdr:rowOff>
        </xdr:to>
        <xdr:sp macro="" textlink="">
          <xdr:nvSpPr>
            <xdr:cNvPr id="77264" name="Check Box 464" hidden="1">
              <a:extLst>
                <a:ext uri="{63B3BB69-23CF-44E3-9099-C40C66FF867C}">
                  <a14:compatExt spid="_x0000_s77264"/>
                </a:ext>
                <a:ext uri="{FF2B5EF4-FFF2-40B4-BE49-F238E27FC236}">
                  <a16:creationId xmlns:a16="http://schemas.microsoft.com/office/drawing/2014/main" id="{00000000-0008-0000-0000-0000D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38100</xdr:rowOff>
        </xdr:from>
        <xdr:to>
          <xdr:col>9</xdr:col>
          <xdr:colOff>514350</xdr:colOff>
          <xdr:row>33</xdr:row>
          <xdr:rowOff>171450</xdr:rowOff>
        </xdr:to>
        <xdr:sp macro="" textlink="">
          <xdr:nvSpPr>
            <xdr:cNvPr id="77265" name="Check Box 465" hidden="1">
              <a:extLst>
                <a:ext uri="{63B3BB69-23CF-44E3-9099-C40C66FF867C}">
                  <a14:compatExt spid="_x0000_s77265"/>
                </a:ext>
                <a:ext uri="{FF2B5EF4-FFF2-40B4-BE49-F238E27FC236}">
                  <a16:creationId xmlns:a16="http://schemas.microsoft.com/office/drawing/2014/main" id="{00000000-0008-0000-0000-0000D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33</xdr:row>
          <xdr:rowOff>28575</xdr:rowOff>
        </xdr:from>
        <xdr:to>
          <xdr:col>8</xdr:col>
          <xdr:colOff>257175</xdr:colOff>
          <xdr:row>33</xdr:row>
          <xdr:rowOff>171450</xdr:rowOff>
        </xdr:to>
        <xdr:sp macro="" textlink="">
          <xdr:nvSpPr>
            <xdr:cNvPr id="77266" name="Check Box 466" hidden="1">
              <a:extLst>
                <a:ext uri="{63B3BB69-23CF-44E3-9099-C40C66FF867C}">
                  <a14:compatExt spid="_x0000_s77266"/>
                </a:ext>
                <a:ext uri="{FF2B5EF4-FFF2-40B4-BE49-F238E27FC236}">
                  <a16:creationId xmlns:a16="http://schemas.microsoft.com/office/drawing/2014/main" id="{00000000-0008-0000-0000-0000D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T5018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628650</xdr:colOff>
          <xdr:row>33</xdr:row>
          <xdr:rowOff>28575</xdr:rowOff>
        </xdr:from>
        <xdr:to>
          <xdr:col>9</xdr:col>
          <xdr:colOff>1085850</xdr:colOff>
          <xdr:row>33</xdr:row>
          <xdr:rowOff>171450</xdr:rowOff>
        </xdr:to>
        <xdr:sp macro="" textlink="">
          <xdr:nvSpPr>
            <xdr:cNvPr id="77267" name="Check Box 467" hidden="1">
              <a:extLst>
                <a:ext uri="{63B3BB69-23CF-44E3-9099-C40C66FF867C}">
                  <a14:compatExt spid="_x0000_s77267"/>
                </a:ext>
                <a:ext uri="{FF2B5EF4-FFF2-40B4-BE49-F238E27FC236}">
                  <a16:creationId xmlns:a16="http://schemas.microsoft.com/office/drawing/2014/main" id="{00000000-0008-0000-0000-0000D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1098-T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31</xdr:row>
          <xdr:rowOff>95250</xdr:rowOff>
        </xdr:from>
        <xdr:to>
          <xdr:col>9</xdr:col>
          <xdr:colOff>971550</xdr:colOff>
          <xdr:row>32</xdr:row>
          <xdr:rowOff>38100</xdr:rowOff>
        </xdr:to>
        <xdr:sp macro="" textlink="">
          <xdr:nvSpPr>
            <xdr:cNvPr id="77268" name="Check Box 468" hidden="1">
              <a:extLst>
                <a:ext uri="{63B3BB69-23CF-44E3-9099-C40C66FF867C}">
                  <a14:compatExt spid="_x0000_s77268"/>
                </a:ext>
                <a:ext uri="{FF2B5EF4-FFF2-40B4-BE49-F238E27FC236}">
                  <a16:creationId xmlns:a16="http://schemas.microsoft.com/office/drawing/2014/main" id="{00000000-0008-0000-0000-0000D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1099-Nec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32</xdr:row>
          <xdr:rowOff>38100</xdr:rowOff>
        </xdr:from>
        <xdr:to>
          <xdr:col>7</xdr:col>
          <xdr:colOff>142875</xdr:colOff>
          <xdr:row>32</xdr:row>
          <xdr:rowOff>200025</xdr:rowOff>
        </xdr:to>
        <xdr:sp macro="" textlink="">
          <xdr:nvSpPr>
            <xdr:cNvPr id="77269" name="Check Box 469" hidden="1">
              <a:extLst>
                <a:ext uri="{63B3BB69-23CF-44E3-9099-C40C66FF867C}">
                  <a14:compatExt spid="_x0000_s77269"/>
                </a:ext>
                <a:ext uri="{FF2B5EF4-FFF2-40B4-BE49-F238E27FC236}">
                  <a16:creationId xmlns:a16="http://schemas.microsoft.com/office/drawing/2014/main" id="{00000000-0008-0000-0000-0000D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28575</xdr:rowOff>
        </xdr:from>
        <xdr:to>
          <xdr:col>6</xdr:col>
          <xdr:colOff>371475</xdr:colOff>
          <xdr:row>37</xdr:row>
          <xdr:rowOff>190500</xdr:rowOff>
        </xdr:to>
        <xdr:sp macro="" textlink="">
          <xdr:nvSpPr>
            <xdr:cNvPr id="77277" name="Check Box 477" hidden="1">
              <a:extLst>
                <a:ext uri="{63B3BB69-23CF-44E3-9099-C40C66FF867C}">
                  <a14:compatExt spid="_x0000_s77277"/>
                </a:ext>
                <a:ext uri="{FF2B5EF4-FFF2-40B4-BE49-F238E27FC236}">
                  <a16:creationId xmlns:a16="http://schemas.microsoft.com/office/drawing/2014/main" id="{00000000-0008-0000-0000-0000D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POM</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23</xdr:row>
          <xdr:rowOff>38100</xdr:rowOff>
        </xdr:from>
        <xdr:to>
          <xdr:col>25</xdr:col>
          <xdr:colOff>190500</xdr:colOff>
          <xdr:row>23</xdr:row>
          <xdr:rowOff>180975</xdr:rowOff>
        </xdr:to>
        <xdr:sp macro="" textlink="">
          <xdr:nvSpPr>
            <xdr:cNvPr id="77279" name="Check Box 479" hidden="1">
              <a:extLst>
                <a:ext uri="{63B3BB69-23CF-44E3-9099-C40C66FF867C}">
                  <a14:compatExt spid="_x0000_s77279"/>
                </a:ext>
                <a:ext uri="{FF2B5EF4-FFF2-40B4-BE49-F238E27FC236}">
                  <a16:creationId xmlns:a16="http://schemas.microsoft.com/office/drawing/2014/main" id="{00000000-0008-0000-0000-0000D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23</xdr:row>
          <xdr:rowOff>38100</xdr:rowOff>
        </xdr:from>
        <xdr:to>
          <xdr:col>26</xdr:col>
          <xdr:colOff>190500</xdr:colOff>
          <xdr:row>23</xdr:row>
          <xdr:rowOff>180975</xdr:rowOff>
        </xdr:to>
        <xdr:sp macro="" textlink="">
          <xdr:nvSpPr>
            <xdr:cNvPr id="77280" name="Check Box 480" hidden="1">
              <a:extLst>
                <a:ext uri="{63B3BB69-23CF-44E3-9099-C40C66FF867C}">
                  <a14:compatExt spid="_x0000_s77280"/>
                </a:ext>
                <a:ext uri="{FF2B5EF4-FFF2-40B4-BE49-F238E27FC236}">
                  <a16:creationId xmlns:a16="http://schemas.microsoft.com/office/drawing/2014/main" id="{00000000-0008-0000-0000-0000E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24</xdr:row>
          <xdr:rowOff>38100</xdr:rowOff>
        </xdr:from>
        <xdr:to>
          <xdr:col>24</xdr:col>
          <xdr:colOff>190500</xdr:colOff>
          <xdr:row>24</xdr:row>
          <xdr:rowOff>180975</xdr:rowOff>
        </xdr:to>
        <xdr:sp macro="" textlink="">
          <xdr:nvSpPr>
            <xdr:cNvPr id="77281" name="Check Box 481" hidden="1">
              <a:extLst>
                <a:ext uri="{63B3BB69-23CF-44E3-9099-C40C66FF867C}">
                  <a14:compatExt spid="_x0000_s77281"/>
                </a:ext>
                <a:ext uri="{FF2B5EF4-FFF2-40B4-BE49-F238E27FC236}">
                  <a16:creationId xmlns:a16="http://schemas.microsoft.com/office/drawing/2014/main" id="{00000000-0008-0000-0000-0000E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24</xdr:row>
          <xdr:rowOff>38100</xdr:rowOff>
        </xdr:from>
        <xdr:to>
          <xdr:col>25</xdr:col>
          <xdr:colOff>190500</xdr:colOff>
          <xdr:row>24</xdr:row>
          <xdr:rowOff>180975</xdr:rowOff>
        </xdr:to>
        <xdr:sp macro="" textlink="">
          <xdr:nvSpPr>
            <xdr:cNvPr id="77282" name="Check Box 482" hidden="1">
              <a:extLst>
                <a:ext uri="{63B3BB69-23CF-44E3-9099-C40C66FF867C}">
                  <a14:compatExt spid="_x0000_s77282"/>
                </a:ext>
                <a:ext uri="{FF2B5EF4-FFF2-40B4-BE49-F238E27FC236}">
                  <a16:creationId xmlns:a16="http://schemas.microsoft.com/office/drawing/2014/main" id="{00000000-0008-0000-0000-0000E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24</xdr:row>
          <xdr:rowOff>38100</xdr:rowOff>
        </xdr:from>
        <xdr:to>
          <xdr:col>26</xdr:col>
          <xdr:colOff>190500</xdr:colOff>
          <xdr:row>24</xdr:row>
          <xdr:rowOff>180975</xdr:rowOff>
        </xdr:to>
        <xdr:sp macro="" textlink="">
          <xdr:nvSpPr>
            <xdr:cNvPr id="77283" name="Check Box 483" hidden="1">
              <a:extLst>
                <a:ext uri="{63B3BB69-23CF-44E3-9099-C40C66FF867C}">
                  <a14:compatExt spid="_x0000_s77283"/>
                </a:ext>
                <a:ext uri="{FF2B5EF4-FFF2-40B4-BE49-F238E27FC236}">
                  <a16:creationId xmlns:a16="http://schemas.microsoft.com/office/drawing/2014/main" id="{00000000-0008-0000-0000-0000E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25</xdr:row>
          <xdr:rowOff>38100</xdr:rowOff>
        </xdr:from>
        <xdr:to>
          <xdr:col>24</xdr:col>
          <xdr:colOff>190500</xdr:colOff>
          <xdr:row>25</xdr:row>
          <xdr:rowOff>180975</xdr:rowOff>
        </xdr:to>
        <xdr:sp macro="" textlink="">
          <xdr:nvSpPr>
            <xdr:cNvPr id="77284" name="Check Box 484" hidden="1">
              <a:extLst>
                <a:ext uri="{63B3BB69-23CF-44E3-9099-C40C66FF867C}">
                  <a14:compatExt spid="_x0000_s77284"/>
                </a:ext>
                <a:ext uri="{FF2B5EF4-FFF2-40B4-BE49-F238E27FC236}">
                  <a16:creationId xmlns:a16="http://schemas.microsoft.com/office/drawing/2014/main" id="{00000000-0008-0000-0000-0000E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25</xdr:row>
          <xdr:rowOff>38100</xdr:rowOff>
        </xdr:from>
        <xdr:to>
          <xdr:col>25</xdr:col>
          <xdr:colOff>190500</xdr:colOff>
          <xdr:row>25</xdr:row>
          <xdr:rowOff>180975</xdr:rowOff>
        </xdr:to>
        <xdr:sp macro="" textlink="">
          <xdr:nvSpPr>
            <xdr:cNvPr id="77285" name="Check Box 485" hidden="1">
              <a:extLst>
                <a:ext uri="{63B3BB69-23CF-44E3-9099-C40C66FF867C}">
                  <a14:compatExt spid="_x0000_s77285"/>
                </a:ext>
                <a:ext uri="{FF2B5EF4-FFF2-40B4-BE49-F238E27FC236}">
                  <a16:creationId xmlns:a16="http://schemas.microsoft.com/office/drawing/2014/main" id="{00000000-0008-0000-0000-0000E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25</xdr:row>
          <xdr:rowOff>38100</xdr:rowOff>
        </xdr:from>
        <xdr:to>
          <xdr:col>26</xdr:col>
          <xdr:colOff>190500</xdr:colOff>
          <xdr:row>25</xdr:row>
          <xdr:rowOff>180975</xdr:rowOff>
        </xdr:to>
        <xdr:sp macro="" textlink="">
          <xdr:nvSpPr>
            <xdr:cNvPr id="77286" name="Check Box 486" hidden="1">
              <a:extLst>
                <a:ext uri="{63B3BB69-23CF-44E3-9099-C40C66FF867C}">
                  <a14:compatExt spid="_x0000_s77286"/>
                </a:ext>
                <a:ext uri="{FF2B5EF4-FFF2-40B4-BE49-F238E27FC236}">
                  <a16:creationId xmlns:a16="http://schemas.microsoft.com/office/drawing/2014/main" id="{00000000-0008-0000-0000-0000E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26</xdr:row>
          <xdr:rowOff>38100</xdr:rowOff>
        </xdr:from>
        <xdr:to>
          <xdr:col>24</xdr:col>
          <xdr:colOff>190500</xdr:colOff>
          <xdr:row>26</xdr:row>
          <xdr:rowOff>180975</xdr:rowOff>
        </xdr:to>
        <xdr:sp macro="" textlink="">
          <xdr:nvSpPr>
            <xdr:cNvPr id="77287" name="Check Box 487" hidden="1">
              <a:extLst>
                <a:ext uri="{63B3BB69-23CF-44E3-9099-C40C66FF867C}">
                  <a14:compatExt spid="_x0000_s77287"/>
                </a:ext>
                <a:ext uri="{FF2B5EF4-FFF2-40B4-BE49-F238E27FC236}">
                  <a16:creationId xmlns:a16="http://schemas.microsoft.com/office/drawing/2014/main" id="{00000000-0008-0000-0000-0000E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26</xdr:row>
          <xdr:rowOff>38100</xdr:rowOff>
        </xdr:from>
        <xdr:to>
          <xdr:col>25</xdr:col>
          <xdr:colOff>190500</xdr:colOff>
          <xdr:row>26</xdr:row>
          <xdr:rowOff>180975</xdr:rowOff>
        </xdr:to>
        <xdr:sp macro="" textlink="">
          <xdr:nvSpPr>
            <xdr:cNvPr id="77288" name="Check Box 488" hidden="1">
              <a:extLst>
                <a:ext uri="{63B3BB69-23CF-44E3-9099-C40C66FF867C}">
                  <a14:compatExt spid="_x0000_s77288"/>
                </a:ext>
                <a:ext uri="{FF2B5EF4-FFF2-40B4-BE49-F238E27FC236}">
                  <a16:creationId xmlns:a16="http://schemas.microsoft.com/office/drawing/2014/main" id="{00000000-0008-0000-0000-0000E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26</xdr:row>
          <xdr:rowOff>38100</xdr:rowOff>
        </xdr:from>
        <xdr:to>
          <xdr:col>26</xdr:col>
          <xdr:colOff>190500</xdr:colOff>
          <xdr:row>26</xdr:row>
          <xdr:rowOff>180975</xdr:rowOff>
        </xdr:to>
        <xdr:sp macro="" textlink="">
          <xdr:nvSpPr>
            <xdr:cNvPr id="77289" name="Check Box 489" hidden="1">
              <a:extLst>
                <a:ext uri="{63B3BB69-23CF-44E3-9099-C40C66FF867C}">
                  <a14:compatExt spid="_x0000_s77289"/>
                </a:ext>
                <a:ext uri="{FF2B5EF4-FFF2-40B4-BE49-F238E27FC236}">
                  <a16:creationId xmlns:a16="http://schemas.microsoft.com/office/drawing/2014/main" id="{00000000-0008-0000-0000-0000E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27</xdr:row>
          <xdr:rowOff>38100</xdr:rowOff>
        </xdr:from>
        <xdr:to>
          <xdr:col>24</xdr:col>
          <xdr:colOff>190500</xdr:colOff>
          <xdr:row>27</xdr:row>
          <xdr:rowOff>180975</xdr:rowOff>
        </xdr:to>
        <xdr:sp macro="" textlink="">
          <xdr:nvSpPr>
            <xdr:cNvPr id="77290" name="Check Box 490" hidden="1">
              <a:extLst>
                <a:ext uri="{63B3BB69-23CF-44E3-9099-C40C66FF867C}">
                  <a14:compatExt spid="_x0000_s77290"/>
                </a:ext>
                <a:ext uri="{FF2B5EF4-FFF2-40B4-BE49-F238E27FC236}">
                  <a16:creationId xmlns:a16="http://schemas.microsoft.com/office/drawing/2014/main" id="{00000000-0008-0000-0000-0000E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27</xdr:row>
          <xdr:rowOff>38100</xdr:rowOff>
        </xdr:from>
        <xdr:to>
          <xdr:col>25</xdr:col>
          <xdr:colOff>190500</xdr:colOff>
          <xdr:row>27</xdr:row>
          <xdr:rowOff>180975</xdr:rowOff>
        </xdr:to>
        <xdr:sp macro="" textlink="">
          <xdr:nvSpPr>
            <xdr:cNvPr id="77291" name="Check Box 491" hidden="1">
              <a:extLst>
                <a:ext uri="{63B3BB69-23CF-44E3-9099-C40C66FF867C}">
                  <a14:compatExt spid="_x0000_s77291"/>
                </a:ext>
                <a:ext uri="{FF2B5EF4-FFF2-40B4-BE49-F238E27FC236}">
                  <a16:creationId xmlns:a16="http://schemas.microsoft.com/office/drawing/2014/main" id="{00000000-0008-0000-0000-0000E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27</xdr:row>
          <xdr:rowOff>38100</xdr:rowOff>
        </xdr:from>
        <xdr:to>
          <xdr:col>26</xdr:col>
          <xdr:colOff>190500</xdr:colOff>
          <xdr:row>27</xdr:row>
          <xdr:rowOff>180975</xdr:rowOff>
        </xdr:to>
        <xdr:sp macro="" textlink="">
          <xdr:nvSpPr>
            <xdr:cNvPr id="77292" name="Check Box 492" hidden="1">
              <a:extLst>
                <a:ext uri="{63B3BB69-23CF-44E3-9099-C40C66FF867C}">
                  <a14:compatExt spid="_x0000_s77292"/>
                </a:ext>
                <a:ext uri="{FF2B5EF4-FFF2-40B4-BE49-F238E27FC236}">
                  <a16:creationId xmlns:a16="http://schemas.microsoft.com/office/drawing/2014/main" id="{00000000-0008-0000-0000-0000E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28</xdr:row>
          <xdr:rowOff>38100</xdr:rowOff>
        </xdr:from>
        <xdr:to>
          <xdr:col>24</xdr:col>
          <xdr:colOff>190500</xdr:colOff>
          <xdr:row>28</xdr:row>
          <xdr:rowOff>180975</xdr:rowOff>
        </xdr:to>
        <xdr:sp macro="" textlink="">
          <xdr:nvSpPr>
            <xdr:cNvPr id="77293" name="Check Box 493" hidden="1">
              <a:extLst>
                <a:ext uri="{63B3BB69-23CF-44E3-9099-C40C66FF867C}">
                  <a14:compatExt spid="_x0000_s77293"/>
                </a:ext>
                <a:ext uri="{FF2B5EF4-FFF2-40B4-BE49-F238E27FC236}">
                  <a16:creationId xmlns:a16="http://schemas.microsoft.com/office/drawing/2014/main" id="{00000000-0008-0000-0000-0000E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28</xdr:row>
          <xdr:rowOff>38100</xdr:rowOff>
        </xdr:from>
        <xdr:to>
          <xdr:col>25</xdr:col>
          <xdr:colOff>190500</xdr:colOff>
          <xdr:row>28</xdr:row>
          <xdr:rowOff>180975</xdr:rowOff>
        </xdr:to>
        <xdr:sp macro="" textlink="">
          <xdr:nvSpPr>
            <xdr:cNvPr id="77294" name="Check Box 494" hidden="1">
              <a:extLst>
                <a:ext uri="{63B3BB69-23CF-44E3-9099-C40C66FF867C}">
                  <a14:compatExt spid="_x0000_s77294"/>
                </a:ext>
                <a:ext uri="{FF2B5EF4-FFF2-40B4-BE49-F238E27FC236}">
                  <a16:creationId xmlns:a16="http://schemas.microsoft.com/office/drawing/2014/main" id="{00000000-0008-0000-0000-0000E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28</xdr:row>
          <xdr:rowOff>38100</xdr:rowOff>
        </xdr:from>
        <xdr:to>
          <xdr:col>26</xdr:col>
          <xdr:colOff>190500</xdr:colOff>
          <xdr:row>28</xdr:row>
          <xdr:rowOff>180975</xdr:rowOff>
        </xdr:to>
        <xdr:sp macro="" textlink="">
          <xdr:nvSpPr>
            <xdr:cNvPr id="77295" name="Check Box 495" hidden="1">
              <a:extLst>
                <a:ext uri="{63B3BB69-23CF-44E3-9099-C40C66FF867C}">
                  <a14:compatExt spid="_x0000_s77295"/>
                </a:ext>
                <a:ext uri="{FF2B5EF4-FFF2-40B4-BE49-F238E27FC236}">
                  <a16:creationId xmlns:a16="http://schemas.microsoft.com/office/drawing/2014/main" id="{00000000-0008-0000-0000-0000E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29</xdr:row>
          <xdr:rowOff>38100</xdr:rowOff>
        </xdr:from>
        <xdr:to>
          <xdr:col>24</xdr:col>
          <xdr:colOff>190500</xdr:colOff>
          <xdr:row>29</xdr:row>
          <xdr:rowOff>180975</xdr:rowOff>
        </xdr:to>
        <xdr:sp macro="" textlink="">
          <xdr:nvSpPr>
            <xdr:cNvPr id="77296" name="Check Box 496" hidden="1">
              <a:extLst>
                <a:ext uri="{63B3BB69-23CF-44E3-9099-C40C66FF867C}">
                  <a14:compatExt spid="_x0000_s77296"/>
                </a:ext>
                <a:ext uri="{FF2B5EF4-FFF2-40B4-BE49-F238E27FC236}">
                  <a16:creationId xmlns:a16="http://schemas.microsoft.com/office/drawing/2014/main" id="{00000000-0008-0000-0000-0000F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29</xdr:row>
          <xdr:rowOff>38100</xdr:rowOff>
        </xdr:from>
        <xdr:to>
          <xdr:col>25</xdr:col>
          <xdr:colOff>190500</xdr:colOff>
          <xdr:row>29</xdr:row>
          <xdr:rowOff>180975</xdr:rowOff>
        </xdr:to>
        <xdr:sp macro="" textlink="">
          <xdr:nvSpPr>
            <xdr:cNvPr id="77297" name="Check Box 497" hidden="1">
              <a:extLst>
                <a:ext uri="{63B3BB69-23CF-44E3-9099-C40C66FF867C}">
                  <a14:compatExt spid="_x0000_s77297"/>
                </a:ext>
                <a:ext uri="{FF2B5EF4-FFF2-40B4-BE49-F238E27FC236}">
                  <a16:creationId xmlns:a16="http://schemas.microsoft.com/office/drawing/2014/main" id="{00000000-0008-0000-0000-0000F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29</xdr:row>
          <xdr:rowOff>38100</xdr:rowOff>
        </xdr:from>
        <xdr:to>
          <xdr:col>26</xdr:col>
          <xdr:colOff>190500</xdr:colOff>
          <xdr:row>29</xdr:row>
          <xdr:rowOff>180975</xdr:rowOff>
        </xdr:to>
        <xdr:sp macro="" textlink="">
          <xdr:nvSpPr>
            <xdr:cNvPr id="77298" name="Check Box 498" hidden="1">
              <a:extLst>
                <a:ext uri="{63B3BB69-23CF-44E3-9099-C40C66FF867C}">
                  <a14:compatExt spid="_x0000_s77298"/>
                </a:ext>
                <a:ext uri="{FF2B5EF4-FFF2-40B4-BE49-F238E27FC236}">
                  <a16:creationId xmlns:a16="http://schemas.microsoft.com/office/drawing/2014/main" id="{00000000-0008-0000-0000-0000F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30</xdr:row>
          <xdr:rowOff>38100</xdr:rowOff>
        </xdr:from>
        <xdr:to>
          <xdr:col>24</xdr:col>
          <xdr:colOff>190500</xdr:colOff>
          <xdr:row>30</xdr:row>
          <xdr:rowOff>180975</xdr:rowOff>
        </xdr:to>
        <xdr:sp macro="" textlink="">
          <xdr:nvSpPr>
            <xdr:cNvPr id="77299" name="Check Box 499" hidden="1">
              <a:extLst>
                <a:ext uri="{63B3BB69-23CF-44E3-9099-C40C66FF867C}">
                  <a14:compatExt spid="_x0000_s77299"/>
                </a:ext>
                <a:ext uri="{FF2B5EF4-FFF2-40B4-BE49-F238E27FC236}">
                  <a16:creationId xmlns:a16="http://schemas.microsoft.com/office/drawing/2014/main" id="{00000000-0008-0000-0000-0000F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30</xdr:row>
          <xdr:rowOff>38100</xdr:rowOff>
        </xdr:from>
        <xdr:to>
          <xdr:col>25</xdr:col>
          <xdr:colOff>190500</xdr:colOff>
          <xdr:row>30</xdr:row>
          <xdr:rowOff>180975</xdr:rowOff>
        </xdr:to>
        <xdr:sp macro="" textlink="">
          <xdr:nvSpPr>
            <xdr:cNvPr id="77300" name="Check Box 500" hidden="1">
              <a:extLst>
                <a:ext uri="{63B3BB69-23CF-44E3-9099-C40C66FF867C}">
                  <a14:compatExt spid="_x0000_s77300"/>
                </a:ext>
                <a:ext uri="{FF2B5EF4-FFF2-40B4-BE49-F238E27FC236}">
                  <a16:creationId xmlns:a16="http://schemas.microsoft.com/office/drawing/2014/main" id="{00000000-0008-0000-0000-0000F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30</xdr:row>
          <xdr:rowOff>38100</xdr:rowOff>
        </xdr:from>
        <xdr:to>
          <xdr:col>26</xdr:col>
          <xdr:colOff>190500</xdr:colOff>
          <xdr:row>30</xdr:row>
          <xdr:rowOff>180975</xdr:rowOff>
        </xdr:to>
        <xdr:sp macro="" textlink="">
          <xdr:nvSpPr>
            <xdr:cNvPr id="77301" name="Check Box 501" hidden="1">
              <a:extLst>
                <a:ext uri="{63B3BB69-23CF-44E3-9099-C40C66FF867C}">
                  <a14:compatExt spid="_x0000_s77301"/>
                </a:ext>
                <a:ext uri="{FF2B5EF4-FFF2-40B4-BE49-F238E27FC236}">
                  <a16:creationId xmlns:a16="http://schemas.microsoft.com/office/drawing/2014/main" id="{00000000-0008-0000-0000-0000F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31</xdr:row>
          <xdr:rowOff>38100</xdr:rowOff>
        </xdr:from>
        <xdr:to>
          <xdr:col>24</xdr:col>
          <xdr:colOff>190500</xdr:colOff>
          <xdr:row>31</xdr:row>
          <xdr:rowOff>180975</xdr:rowOff>
        </xdr:to>
        <xdr:sp macro="" textlink="">
          <xdr:nvSpPr>
            <xdr:cNvPr id="77302" name="Check Box 502" hidden="1">
              <a:extLst>
                <a:ext uri="{63B3BB69-23CF-44E3-9099-C40C66FF867C}">
                  <a14:compatExt spid="_x0000_s77302"/>
                </a:ext>
                <a:ext uri="{FF2B5EF4-FFF2-40B4-BE49-F238E27FC236}">
                  <a16:creationId xmlns:a16="http://schemas.microsoft.com/office/drawing/2014/main" id="{00000000-0008-0000-0000-0000F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31</xdr:row>
          <xdr:rowOff>38100</xdr:rowOff>
        </xdr:from>
        <xdr:to>
          <xdr:col>25</xdr:col>
          <xdr:colOff>190500</xdr:colOff>
          <xdr:row>31</xdr:row>
          <xdr:rowOff>180975</xdr:rowOff>
        </xdr:to>
        <xdr:sp macro="" textlink="">
          <xdr:nvSpPr>
            <xdr:cNvPr id="77303" name="Check Box 503" hidden="1">
              <a:extLst>
                <a:ext uri="{63B3BB69-23CF-44E3-9099-C40C66FF867C}">
                  <a14:compatExt spid="_x0000_s77303"/>
                </a:ext>
                <a:ext uri="{FF2B5EF4-FFF2-40B4-BE49-F238E27FC236}">
                  <a16:creationId xmlns:a16="http://schemas.microsoft.com/office/drawing/2014/main" id="{00000000-0008-0000-0000-0000F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31</xdr:row>
          <xdr:rowOff>38100</xdr:rowOff>
        </xdr:from>
        <xdr:to>
          <xdr:col>26</xdr:col>
          <xdr:colOff>190500</xdr:colOff>
          <xdr:row>31</xdr:row>
          <xdr:rowOff>180975</xdr:rowOff>
        </xdr:to>
        <xdr:sp macro="" textlink="">
          <xdr:nvSpPr>
            <xdr:cNvPr id="77304" name="Check Box 504" hidden="1">
              <a:extLst>
                <a:ext uri="{63B3BB69-23CF-44E3-9099-C40C66FF867C}">
                  <a14:compatExt spid="_x0000_s77304"/>
                </a:ext>
                <a:ext uri="{FF2B5EF4-FFF2-40B4-BE49-F238E27FC236}">
                  <a16:creationId xmlns:a16="http://schemas.microsoft.com/office/drawing/2014/main" id="{00000000-0008-0000-0000-0000F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32</xdr:row>
          <xdr:rowOff>38100</xdr:rowOff>
        </xdr:from>
        <xdr:to>
          <xdr:col>24</xdr:col>
          <xdr:colOff>190500</xdr:colOff>
          <xdr:row>32</xdr:row>
          <xdr:rowOff>180975</xdr:rowOff>
        </xdr:to>
        <xdr:sp macro="" textlink="">
          <xdr:nvSpPr>
            <xdr:cNvPr id="77305" name="Check Box 505" hidden="1">
              <a:extLst>
                <a:ext uri="{63B3BB69-23CF-44E3-9099-C40C66FF867C}">
                  <a14:compatExt spid="_x0000_s77305"/>
                </a:ext>
                <a:ext uri="{FF2B5EF4-FFF2-40B4-BE49-F238E27FC236}">
                  <a16:creationId xmlns:a16="http://schemas.microsoft.com/office/drawing/2014/main" id="{00000000-0008-0000-0000-0000F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38100</xdr:rowOff>
        </xdr:from>
        <xdr:to>
          <xdr:col>25</xdr:col>
          <xdr:colOff>190500</xdr:colOff>
          <xdr:row>32</xdr:row>
          <xdr:rowOff>180975</xdr:rowOff>
        </xdr:to>
        <xdr:sp macro="" textlink="">
          <xdr:nvSpPr>
            <xdr:cNvPr id="77306" name="Check Box 506" hidden="1">
              <a:extLst>
                <a:ext uri="{63B3BB69-23CF-44E3-9099-C40C66FF867C}">
                  <a14:compatExt spid="_x0000_s77306"/>
                </a:ext>
                <a:ext uri="{FF2B5EF4-FFF2-40B4-BE49-F238E27FC236}">
                  <a16:creationId xmlns:a16="http://schemas.microsoft.com/office/drawing/2014/main" id="{00000000-0008-0000-0000-0000F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32</xdr:row>
          <xdr:rowOff>38100</xdr:rowOff>
        </xdr:from>
        <xdr:to>
          <xdr:col>26</xdr:col>
          <xdr:colOff>190500</xdr:colOff>
          <xdr:row>32</xdr:row>
          <xdr:rowOff>180975</xdr:rowOff>
        </xdr:to>
        <xdr:sp macro="" textlink="">
          <xdr:nvSpPr>
            <xdr:cNvPr id="77307" name="Check Box 507" hidden="1">
              <a:extLst>
                <a:ext uri="{63B3BB69-23CF-44E3-9099-C40C66FF867C}">
                  <a14:compatExt spid="_x0000_s77307"/>
                </a:ext>
                <a:ext uri="{FF2B5EF4-FFF2-40B4-BE49-F238E27FC236}">
                  <a16:creationId xmlns:a16="http://schemas.microsoft.com/office/drawing/2014/main" id="{00000000-0008-0000-0000-0000F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33</xdr:row>
          <xdr:rowOff>38100</xdr:rowOff>
        </xdr:from>
        <xdr:to>
          <xdr:col>24</xdr:col>
          <xdr:colOff>190500</xdr:colOff>
          <xdr:row>33</xdr:row>
          <xdr:rowOff>180975</xdr:rowOff>
        </xdr:to>
        <xdr:sp macro="" textlink="">
          <xdr:nvSpPr>
            <xdr:cNvPr id="77308" name="Check Box 508" hidden="1">
              <a:extLst>
                <a:ext uri="{63B3BB69-23CF-44E3-9099-C40C66FF867C}">
                  <a14:compatExt spid="_x0000_s77308"/>
                </a:ext>
                <a:ext uri="{FF2B5EF4-FFF2-40B4-BE49-F238E27FC236}">
                  <a16:creationId xmlns:a16="http://schemas.microsoft.com/office/drawing/2014/main" id="{00000000-0008-0000-0000-0000F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33</xdr:row>
          <xdr:rowOff>38100</xdr:rowOff>
        </xdr:from>
        <xdr:to>
          <xdr:col>25</xdr:col>
          <xdr:colOff>190500</xdr:colOff>
          <xdr:row>33</xdr:row>
          <xdr:rowOff>180975</xdr:rowOff>
        </xdr:to>
        <xdr:sp macro="" textlink="">
          <xdr:nvSpPr>
            <xdr:cNvPr id="77309" name="Check Box 509" hidden="1">
              <a:extLst>
                <a:ext uri="{63B3BB69-23CF-44E3-9099-C40C66FF867C}">
                  <a14:compatExt spid="_x0000_s77309"/>
                </a:ext>
                <a:ext uri="{FF2B5EF4-FFF2-40B4-BE49-F238E27FC236}">
                  <a16:creationId xmlns:a16="http://schemas.microsoft.com/office/drawing/2014/main" id="{00000000-0008-0000-0000-0000F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33</xdr:row>
          <xdr:rowOff>38100</xdr:rowOff>
        </xdr:from>
        <xdr:to>
          <xdr:col>26</xdr:col>
          <xdr:colOff>190500</xdr:colOff>
          <xdr:row>33</xdr:row>
          <xdr:rowOff>180975</xdr:rowOff>
        </xdr:to>
        <xdr:sp macro="" textlink="">
          <xdr:nvSpPr>
            <xdr:cNvPr id="77310" name="Check Box 510" hidden="1">
              <a:extLst>
                <a:ext uri="{63B3BB69-23CF-44E3-9099-C40C66FF867C}">
                  <a14:compatExt spid="_x0000_s77310"/>
                </a:ext>
                <a:ext uri="{FF2B5EF4-FFF2-40B4-BE49-F238E27FC236}">
                  <a16:creationId xmlns:a16="http://schemas.microsoft.com/office/drawing/2014/main" id="{00000000-0008-0000-0000-0000F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34</xdr:row>
          <xdr:rowOff>38100</xdr:rowOff>
        </xdr:from>
        <xdr:to>
          <xdr:col>24</xdr:col>
          <xdr:colOff>190500</xdr:colOff>
          <xdr:row>34</xdr:row>
          <xdr:rowOff>180975</xdr:rowOff>
        </xdr:to>
        <xdr:sp macro="" textlink="">
          <xdr:nvSpPr>
            <xdr:cNvPr id="77311" name="Check Box 511" hidden="1">
              <a:extLst>
                <a:ext uri="{63B3BB69-23CF-44E3-9099-C40C66FF867C}">
                  <a14:compatExt spid="_x0000_s77311"/>
                </a:ext>
                <a:ext uri="{FF2B5EF4-FFF2-40B4-BE49-F238E27FC236}">
                  <a16:creationId xmlns:a16="http://schemas.microsoft.com/office/drawing/2014/main" id="{00000000-0008-0000-0000-0000F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34</xdr:row>
          <xdr:rowOff>38100</xdr:rowOff>
        </xdr:from>
        <xdr:to>
          <xdr:col>25</xdr:col>
          <xdr:colOff>190500</xdr:colOff>
          <xdr:row>34</xdr:row>
          <xdr:rowOff>180975</xdr:rowOff>
        </xdr:to>
        <xdr:sp macro="" textlink="">
          <xdr:nvSpPr>
            <xdr:cNvPr id="77312" name="Check Box 512" hidden="1">
              <a:extLst>
                <a:ext uri="{63B3BB69-23CF-44E3-9099-C40C66FF867C}">
                  <a14:compatExt spid="_x0000_s77312"/>
                </a:ext>
                <a:ext uri="{FF2B5EF4-FFF2-40B4-BE49-F238E27FC236}">
                  <a16:creationId xmlns:a16="http://schemas.microsoft.com/office/drawing/2014/main" id="{00000000-0008-0000-0000-00000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34</xdr:row>
          <xdr:rowOff>38100</xdr:rowOff>
        </xdr:from>
        <xdr:to>
          <xdr:col>26</xdr:col>
          <xdr:colOff>190500</xdr:colOff>
          <xdr:row>34</xdr:row>
          <xdr:rowOff>180975</xdr:rowOff>
        </xdr:to>
        <xdr:sp macro="" textlink="">
          <xdr:nvSpPr>
            <xdr:cNvPr id="77313" name="Check Box 513" hidden="1">
              <a:extLst>
                <a:ext uri="{63B3BB69-23CF-44E3-9099-C40C66FF867C}">
                  <a14:compatExt spid="_x0000_s77313"/>
                </a:ext>
                <a:ext uri="{FF2B5EF4-FFF2-40B4-BE49-F238E27FC236}">
                  <a16:creationId xmlns:a16="http://schemas.microsoft.com/office/drawing/2014/main" id="{00000000-0008-0000-0000-00000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35</xdr:row>
          <xdr:rowOff>38100</xdr:rowOff>
        </xdr:from>
        <xdr:to>
          <xdr:col>24</xdr:col>
          <xdr:colOff>190500</xdr:colOff>
          <xdr:row>35</xdr:row>
          <xdr:rowOff>180975</xdr:rowOff>
        </xdr:to>
        <xdr:sp macro="" textlink="">
          <xdr:nvSpPr>
            <xdr:cNvPr id="77314" name="Check Box 514" hidden="1">
              <a:extLst>
                <a:ext uri="{63B3BB69-23CF-44E3-9099-C40C66FF867C}">
                  <a14:compatExt spid="_x0000_s77314"/>
                </a:ext>
                <a:ext uri="{FF2B5EF4-FFF2-40B4-BE49-F238E27FC236}">
                  <a16:creationId xmlns:a16="http://schemas.microsoft.com/office/drawing/2014/main" id="{00000000-0008-0000-0000-00000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35</xdr:row>
          <xdr:rowOff>38100</xdr:rowOff>
        </xdr:from>
        <xdr:to>
          <xdr:col>25</xdr:col>
          <xdr:colOff>190500</xdr:colOff>
          <xdr:row>35</xdr:row>
          <xdr:rowOff>180975</xdr:rowOff>
        </xdr:to>
        <xdr:sp macro="" textlink="">
          <xdr:nvSpPr>
            <xdr:cNvPr id="77315" name="Check Box 515" hidden="1">
              <a:extLst>
                <a:ext uri="{63B3BB69-23CF-44E3-9099-C40C66FF867C}">
                  <a14:compatExt spid="_x0000_s77315"/>
                </a:ext>
                <a:ext uri="{FF2B5EF4-FFF2-40B4-BE49-F238E27FC236}">
                  <a16:creationId xmlns:a16="http://schemas.microsoft.com/office/drawing/2014/main" id="{00000000-0008-0000-0000-00000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35</xdr:row>
          <xdr:rowOff>38100</xdr:rowOff>
        </xdr:from>
        <xdr:to>
          <xdr:col>26</xdr:col>
          <xdr:colOff>190500</xdr:colOff>
          <xdr:row>35</xdr:row>
          <xdr:rowOff>180975</xdr:rowOff>
        </xdr:to>
        <xdr:sp macro="" textlink="">
          <xdr:nvSpPr>
            <xdr:cNvPr id="77316" name="Check Box 516" hidden="1">
              <a:extLst>
                <a:ext uri="{63B3BB69-23CF-44E3-9099-C40C66FF867C}">
                  <a14:compatExt spid="_x0000_s77316"/>
                </a:ext>
                <a:ext uri="{FF2B5EF4-FFF2-40B4-BE49-F238E27FC236}">
                  <a16:creationId xmlns:a16="http://schemas.microsoft.com/office/drawing/2014/main" id="{00000000-0008-0000-0000-00000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36</xdr:row>
          <xdr:rowOff>38100</xdr:rowOff>
        </xdr:from>
        <xdr:to>
          <xdr:col>24</xdr:col>
          <xdr:colOff>190500</xdr:colOff>
          <xdr:row>36</xdr:row>
          <xdr:rowOff>180975</xdr:rowOff>
        </xdr:to>
        <xdr:sp macro="" textlink="">
          <xdr:nvSpPr>
            <xdr:cNvPr id="77317" name="Check Box 517" hidden="1">
              <a:extLst>
                <a:ext uri="{63B3BB69-23CF-44E3-9099-C40C66FF867C}">
                  <a14:compatExt spid="_x0000_s77317"/>
                </a:ext>
                <a:ext uri="{FF2B5EF4-FFF2-40B4-BE49-F238E27FC236}">
                  <a16:creationId xmlns:a16="http://schemas.microsoft.com/office/drawing/2014/main" id="{00000000-0008-0000-0000-00000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36</xdr:row>
          <xdr:rowOff>38100</xdr:rowOff>
        </xdr:from>
        <xdr:to>
          <xdr:col>25</xdr:col>
          <xdr:colOff>190500</xdr:colOff>
          <xdr:row>36</xdr:row>
          <xdr:rowOff>180975</xdr:rowOff>
        </xdr:to>
        <xdr:sp macro="" textlink="">
          <xdr:nvSpPr>
            <xdr:cNvPr id="77318" name="Check Box 518" hidden="1">
              <a:extLst>
                <a:ext uri="{63B3BB69-23CF-44E3-9099-C40C66FF867C}">
                  <a14:compatExt spid="_x0000_s77318"/>
                </a:ext>
                <a:ext uri="{FF2B5EF4-FFF2-40B4-BE49-F238E27FC236}">
                  <a16:creationId xmlns:a16="http://schemas.microsoft.com/office/drawing/2014/main" id="{00000000-0008-0000-0000-00000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36</xdr:row>
          <xdr:rowOff>38100</xdr:rowOff>
        </xdr:from>
        <xdr:to>
          <xdr:col>26</xdr:col>
          <xdr:colOff>190500</xdr:colOff>
          <xdr:row>36</xdr:row>
          <xdr:rowOff>180975</xdr:rowOff>
        </xdr:to>
        <xdr:sp macro="" textlink="">
          <xdr:nvSpPr>
            <xdr:cNvPr id="77319" name="Check Box 519" hidden="1">
              <a:extLst>
                <a:ext uri="{63B3BB69-23CF-44E3-9099-C40C66FF867C}">
                  <a14:compatExt spid="_x0000_s77319"/>
                </a:ext>
                <a:ext uri="{FF2B5EF4-FFF2-40B4-BE49-F238E27FC236}">
                  <a16:creationId xmlns:a16="http://schemas.microsoft.com/office/drawing/2014/main" id="{00000000-0008-0000-0000-00000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37</xdr:row>
          <xdr:rowOff>38100</xdr:rowOff>
        </xdr:from>
        <xdr:to>
          <xdr:col>24</xdr:col>
          <xdr:colOff>190500</xdr:colOff>
          <xdr:row>37</xdr:row>
          <xdr:rowOff>180975</xdr:rowOff>
        </xdr:to>
        <xdr:sp macro="" textlink="">
          <xdr:nvSpPr>
            <xdr:cNvPr id="77320" name="Check Box 520" hidden="1">
              <a:extLst>
                <a:ext uri="{63B3BB69-23CF-44E3-9099-C40C66FF867C}">
                  <a14:compatExt spid="_x0000_s77320"/>
                </a:ext>
                <a:ext uri="{FF2B5EF4-FFF2-40B4-BE49-F238E27FC236}">
                  <a16:creationId xmlns:a16="http://schemas.microsoft.com/office/drawing/2014/main" id="{00000000-0008-0000-0000-00000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37</xdr:row>
          <xdr:rowOff>38100</xdr:rowOff>
        </xdr:from>
        <xdr:to>
          <xdr:col>25</xdr:col>
          <xdr:colOff>190500</xdr:colOff>
          <xdr:row>37</xdr:row>
          <xdr:rowOff>180975</xdr:rowOff>
        </xdr:to>
        <xdr:sp macro="" textlink="">
          <xdr:nvSpPr>
            <xdr:cNvPr id="77321" name="Check Box 521" hidden="1">
              <a:extLst>
                <a:ext uri="{63B3BB69-23CF-44E3-9099-C40C66FF867C}">
                  <a14:compatExt spid="_x0000_s77321"/>
                </a:ext>
                <a:ext uri="{FF2B5EF4-FFF2-40B4-BE49-F238E27FC236}">
                  <a16:creationId xmlns:a16="http://schemas.microsoft.com/office/drawing/2014/main" id="{00000000-0008-0000-0000-00000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37</xdr:row>
          <xdr:rowOff>38100</xdr:rowOff>
        </xdr:from>
        <xdr:to>
          <xdr:col>26</xdr:col>
          <xdr:colOff>190500</xdr:colOff>
          <xdr:row>37</xdr:row>
          <xdr:rowOff>180975</xdr:rowOff>
        </xdr:to>
        <xdr:sp macro="" textlink="">
          <xdr:nvSpPr>
            <xdr:cNvPr id="77322" name="Check Box 522" hidden="1">
              <a:extLst>
                <a:ext uri="{63B3BB69-23CF-44E3-9099-C40C66FF867C}">
                  <a14:compatExt spid="_x0000_s77322"/>
                </a:ext>
                <a:ext uri="{FF2B5EF4-FFF2-40B4-BE49-F238E27FC236}">
                  <a16:creationId xmlns:a16="http://schemas.microsoft.com/office/drawing/2014/main" id="{00000000-0008-0000-0000-00000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38</xdr:row>
          <xdr:rowOff>38100</xdr:rowOff>
        </xdr:from>
        <xdr:to>
          <xdr:col>24</xdr:col>
          <xdr:colOff>190500</xdr:colOff>
          <xdr:row>38</xdr:row>
          <xdr:rowOff>180975</xdr:rowOff>
        </xdr:to>
        <xdr:sp macro="" textlink="">
          <xdr:nvSpPr>
            <xdr:cNvPr id="77323" name="Check Box 523" hidden="1">
              <a:extLst>
                <a:ext uri="{63B3BB69-23CF-44E3-9099-C40C66FF867C}">
                  <a14:compatExt spid="_x0000_s77323"/>
                </a:ext>
                <a:ext uri="{FF2B5EF4-FFF2-40B4-BE49-F238E27FC236}">
                  <a16:creationId xmlns:a16="http://schemas.microsoft.com/office/drawing/2014/main" id="{00000000-0008-0000-0000-00000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38</xdr:row>
          <xdr:rowOff>38100</xdr:rowOff>
        </xdr:from>
        <xdr:to>
          <xdr:col>25</xdr:col>
          <xdr:colOff>190500</xdr:colOff>
          <xdr:row>38</xdr:row>
          <xdr:rowOff>180975</xdr:rowOff>
        </xdr:to>
        <xdr:sp macro="" textlink="">
          <xdr:nvSpPr>
            <xdr:cNvPr id="77324" name="Check Box 524" hidden="1">
              <a:extLst>
                <a:ext uri="{63B3BB69-23CF-44E3-9099-C40C66FF867C}">
                  <a14:compatExt spid="_x0000_s77324"/>
                </a:ext>
                <a:ext uri="{FF2B5EF4-FFF2-40B4-BE49-F238E27FC236}">
                  <a16:creationId xmlns:a16="http://schemas.microsoft.com/office/drawing/2014/main" id="{00000000-0008-0000-0000-00000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38</xdr:row>
          <xdr:rowOff>38100</xdr:rowOff>
        </xdr:from>
        <xdr:to>
          <xdr:col>26</xdr:col>
          <xdr:colOff>190500</xdr:colOff>
          <xdr:row>38</xdr:row>
          <xdr:rowOff>180975</xdr:rowOff>
        </xdr:to>
        <xdr:sp macro="" textlink="">
          <xdr:nvSpPr>
            <xdr:cNvPr id="77325" name="Check Box 525" hidden="1">
              <a:extLst>
                <a:ext uri="{63B3BB69-23CF-44E3-9099-C40C66FF867C}">
                  <a14:compatExt spid="_x0000_s77325"/>
                </a:ext>
                <a:ext uri="{FF2B5EF4-FFF2-40B4-BE49-F238E27FC236}">
                  <a16:creationId xmlns:a16="http://schemas.microsoft.com/office/drawing/2014/main" id="{00000000-0008-0000-0000-00000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39</xdr:row>
          <xdr:rowOff>38100</xdr:rowOff>
        </xdr:from>
        <xdr:to>
          <xdr:col>24</xdr:col>
          <xdr:colOff>190500</xdr:colOff>
          <xdr:row>39</xdr:row>
          <xdr:rowOff>180975</xdr:rowOff>
        </xdr:to>
        <xdr:sp macro="" textlink="">
          <xdr:nvSpPr>
            <xdr:cNvPr id="77326" name="Check Box 526" hidden="1">
              <a:extLst>
                <a:ext uri="{63B3BB69-23CF-44E3-9099-C40C66FF867C}">
                  <a14:compatExt spid="_x0000_s77326"/>
                </a:ext>
                <a:ext uri="{FF2B5EF4-FFF2-40B4-BE49-F238E27FC236}">
                  <a16:creationId xmlns:a16="http://schemas.microsoft.com/office/drawing/2014/main" id="{00000000-0008-0000-0000-00000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39</xdr:row>
          <xdr:rowOff>38100</xdr:rowOff>
        </xdr:from>
        <xdr:to>
          <xdr:col>25</xdr:col>
          <xdr:colOff>190500</xdr:colOff>
          <xdr:row>39</xdr:row>
          <xdr:rowOff>180975</xdr:rowOff>
        </xdr:to>
        <xdr:sp macro="" textlink="">
          <xdr:nvSpPr>
            <xdr:cNvPr id="77327" name="Check Box 527" hidden="1">
              <a:extLst>
                <a:ext uri="{63B3BB69-23CF-44E3-9099-C40C66FF867C}">
                  <a14:compatExt spid="_x0000_s77327"/>
                </a:ext>
                <a:ext uri="{FF2B5EF4-FFF2-40B4-BE49-F238E27FC236}">
                  <a16:creationId xmlns:a16="http://schemas.microsoft.com/office/drawing/2014/main" id="{00000000-0008-0000-0000-00000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39</xdr:row>
          <xdr:rowOff>38100</xdr:rowOff>
        </xdr:from>
        <xdr:to>
          <xdr:col>26</xdr:col>
          <xdr:colOff>190500</xdr:colOff>
          <xdr:row>39</xdr:row>
          <xdr:rowOff>180975</xdr:rowOff>
        </xdr:to>
        <xdr:sp macro="" textlink="">
          <xdr:nvSpPr>
            <xdr:cNvPr id="77328" name="Check Box 528" hidden="1">
              <a:extLst>
                <a:ext uri="{63B3BB69-23CF-44E3-9099-C40C66FF867C}">
                  <a14:compatExt spid="_x0000_s77328"/>
                </a:ext>
                <a:ext uri="{FF2B5EF4-FFF2-40B4-BE49-F238E27FC236}">
                  <a16:creationId xmlns:a16="http://schemas.microsoft.com/office/drawing/2014/main" id="{00000000-0008-0000-0000-00001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40</xdr:row>
          <xdr:rowOff>38100</xdr:rowOff>
        </xdr:from>
        <xdr:to>
          <xdr:col>24</xdr:col>
          <xdr:colOff>190500</xdr:colOff>
          <xdr:row>40</xdr:row>
          <xdr:rowOff>180975</xdr:rowOff>
        </xdr:to>
        <xdr:sp macro="" textlink="">
          <xdr:nvSpPr>
            <xdr:cNvPr id="77329" name="Check Box 529" hidden="1">
              <a:extLst>
                <a:ext uri="{63B3BB69-23CF-44E3-9099-C40C66FF867C}">
                  <a14:compatExt spid="_x0000_s77329"/>
                </a:ext>
                <a:ext uri="{FF2B5EF4-FFF2-40B4-BE49-F238E27FC236}">
                  <a16:creationId xmlns:a16="http://schemas.microsoft.com/office/drawing/2014/main" id="{00000000-0008-0000-0000-00001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40</xdr:row>
          <xdr:rowOff>38100</xdr:rowOff>
        </xdr:from>
        <xdr:to>
          <xdr:col>25</xdr:col>
          <xdr:colOff>190500</xdr:colOff>
          <xdr:row>40</xdr:row>
          <xdr:rowOff>180975</xdr:rowOff>
        </xdr:to>
        <xdr:sp macro="" textlink="">
          <xdr:nvSpPr>
            <xdr:cNvPr id="77330" name="Check Box 530" hidden="1">
              <a:extLst>
                <a:ext uri="{63B3BB69-23CF-44E3-9099-C40C66FF867C}">
                  <a14:compatExt spid="_x0000_s77330"/>
                </a:ext>
                <a:ext uri="{FF2B5EF4-FFF2-40B4-BE49-F238E27FC236}">
                  <a16:creationId xmlns:a16="http://schemas.microsoft.com/office/drawing/2014/main" id="{00000000-0008-0000-0000-00001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40</xdr:row>
          <xdr:rowOff>38100</xdr:rowOff>
        </xdr:from>
        <xdr:to>
          <xdr:col>26</xdr:col>
          <xdr:colOff>190500</xdr:colOff>
          <xdr:row>40</xdr:row>
          <xdr:rowOff>180975</xdr:rowOff>
        </xdr:to>
        <xdr:sp macro="" textlink="">
          <xdr:nvSpPr>
            <xdr:cNvPr id="77331" name="Check Box 531" hidden="1">
              <a:extLst>
                <a:ext uri="{63B3BB69-23CF-44E3-9099-C40C66FF867C}">
                  <a14:compatExt spid="_x0000_s77331"/>
                </a:ext>
                <a:ext uri="{FF2B5EF4-FFF2-40B4-BE49-F238E27FC236}">
                  <a16:creationId xmlns:a16="http://schemas.microsoft.com/office/drawing/2014/main" id="{00000000-0008-0000-0000-00001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41</xdr:row>
          <xdr:rowOff>38100</xdr:rowOff>
        </xdr:from>
        <xdr:to>
          <xdr:col>24</xdr:col>
          <xdr:colOff>190500</xdr:colOff>
          <xdr:row>41</xdr:row>
          <xdr:rowOff>180975</xdr:rowOff>
        </xdr:to>
        <xdr:sp macro="" textlink="">
          <xdr:nvSpPr>
            <xdr:cNvPr id="77332" name="Check Box 532" hidden="1">
              <a:extLst>
                <a:ext uri="{63B3BB69-23CF-44E3-9099-C40C66FF867C}">
                  <a14:compatExt spid="_x0000_s77332"/>
                </a:ext>
                <a:ext uri="{FF2B5EF4-FFF2-40B4-BE49-F238E27FC236}">
                  <a16:creationId xmlns:a16="http://schemas.microsoft.com/office/drawing/2014/main" id="{00000000-0008-0000-0000-00001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41</xdr:row>
          <xdr:rowOff>38100</xdr:rowOff>
        </xdr:from>
        <xdr:to>
          <xdr:col>25</xdr:col>
          <xdr:colOff>190500</xdr:colOff>
          <xdr:row>41</xdr:row>
          <xdr:rowOff>180975</xdr:rowOff>
        </xdr:to>
        <xdr:sp macro="" textlink="">
          <xdr:nvSpPr>
            <xdr:cNvPr id="77333" name="Check Box 533" hidden="1">
              <a:extLst>
                <a:ext uri="{63B3BB69-23CF-44E3-9099-C40C66FF867C}">
                  <a14:compatExt spid="_x0000_s77333"/>
                </a:ext>
                <a:ext uri="{FF2B5EF4-FFF2-40B4-BE49-F238E27FC236}">
                  <a16:creationId xmlns:a16="http://schemas.microsoft.com/office/drawing/2014/main" id="{00000000-0008-0000-0000-00001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41</xdr:row>
          <xdr:rowOff>38100</xdr:rowOff>
        </xdr:from>
        <xdr:to>
          <xdr:col>26</xdr:col>
          <xdr:colOff>190500</xdr:colOff>
          <xdr:row>41</xdr:row>
          <xdr:rowOff>180975</xdr:rowOff>
        </xdr:to>
        <xdr:sp macro="" textlink="">
          <xdr:nvSpPr>
            <xdr:cNvPr id="77334" name="Check Box 534" hidden="1">
              <a:extLst>
                <a:ext uri="{63B3BB69-23CF-44E3-9099-C40C66FF867C}">
                  <a14:compatExt spid="_x0000_s77334"/>
                </a:ext>
                <a:ext uri="{FF2B5EF4-FFF2-40B4-BE49-F238E27FC236}">
                  <a16:creationId xmlns:a16="http://schemas.microsoft.com/office/drawing/2014/main" id="{00000000-0008-0000-0000-00001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42</xdr:row>
          <xdr:rowOff>38100</xdr:rowOff>
        </xdr:from>
        <xdr:to>
          <xdr:col>24</xdr:col>
          <xdr:colOff>190500</xdr:colOff>
          <xdr:row>42</xdr:row>
          <xdr:rowOff>180975</xdr:rowOff>
        </xdr:to>
        <xdr:sp macro="" textlink="">
          <xdr:nvSpPr>
            <xdr:cNvPr id="77335" name="Check Box 535" hidden="1">
              <a:extLst>
                <a:ext uri="{63B3BB69-23CF-44E3-9099-C40C66FF867C}">
                  <a14:compatExt spid="_x0000_s77335"/>
                </a:ext>
                <a:ext uri="{FF2B5EF4-FFF2-40B4-BE49-F238E27FC236}">
                  <a16:creationId xmlns:a16="http://schemas.microsoft.com/office/drawing/2014/main" id="{00000000-0008-0000-0000-00001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42</xdr:row>
          <xdr:rowOff>38100</xdr:rowOff>
        </xdr:from>
        <xdr:to>
          <xdr:col>25</xdr:col>
          <xdr:colOff>190500</xdr:colOff>
          <xdr:row>42</xdr:row>
          <xdr:rowOff>180975</xdr:rowOff>
        </xdr:to>
        <xdr:sp macro="" textlink="">
          <xdr:nvSpPr>
            <xdr:cNvPr id="77336" name="Check Box 536" hidden="1">
              <a:extLst>
                <a:ext uri="{63B3BB69-23CF-44E3-9099-C40C66FF867C}">
                  <a14:compatExt spid="_x0000_s77336"/>
                </a:ext>
                <a:ext uri="{FF2B5EF4-FFF2-40B4-BE49-F238E27FC236}">
                  <a16:creationId xmlns:a16="http://schemas.microsoft.com/office/drawing/2014/main" id="{00000000-0008-0000-0000-00001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42</xdr:row>
          <xdr:rowOff>38100</xdr:rowOff>
        </xdr:from>
        <xdr:to>
          <xdr:col>26</xdr:col>
          <xdr:colOff>190500</xdr:colOff>
          <xdr:row>42</xdr:row>
          <xdr:rowOff>180975</xdr:rowOff>
        </xdr:to>
        <xdr:sp macro="" textlink="">
          <xdr:nvSpPr>
            <xdr:cNvPr id="77337" name="Check Box 537" hidden="1">
              <a:extLst>
                <a:ext uri="{63B3BB69-23CF-44E3-9099-C40C66FF867C}">
                  <a14:compatExt spid="_x0000_s77337"/>
                </a:ext>
                <a:ext uri="{FF2B5EF4-FFF2-40B4-BE49-F238E27FC236}">
                  <a16:creationId xmlns:a16="http://schemas.microsoft.com/office/drawing/2014/main" id="{00000000-0008-0000-0000-00001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43</xdr:row>
          <xdr:rowOff>38100</xdr:rowOff>
        </xdr:from>
        <xdr:to>
          <xdr:col>24</xdr:col>
          <xdr:colOff>190500</xdr:colOff>
          <xdr:row>43</xdr:row>
          <xdr:rowOff>180975</xdr:rowOff>
        </xdr:to>
        <xdr:sp macro="" textlink="">
          <xdr:nvSpPr>
            <xdr:cNvPr id="77338" name="Check Box 538" hidden="1">
              <a:extLst>
                <a:ext uri="{63B3BB69-23CF-44E3-9099-C40C66FF867C}">
                  <a14:compatExt spid="_x0000_s77338"/>
                </a:ext>
                <a:ext uri="{FF2B5EF4-FFF2-40B4-BE49-F238E27FC236}">
                  <a16:creationId xmlns:a16="http://schemas.microsoft.com/office/drawing/2014/main" id="{00000000-0008-0000-0000-00001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43</xdr:row>
          <xdr:rowOff>38100</xdr:rowOff>
        </xdr:from>
        <xdr:to>
          <xdr:col>25</xdr:col>
          <xdr:colOff>190500</xdr:colOff>
          <xdr:row>43</xdr:row>
          <xdr:rowOff>180975</xdr:rowOff>
        </xdr:to>
        <xdr:sp macro="" textlink="">
          <xdr:nvSpPr>
            <xdr:cNvPr id="77339" name="Check Box 539" hidden="1">
              <a:extLst>
                <a:ext uri="{63B3BB69-23CF-44E3-9099-C40C66FF867C}">
                  <a14:compatExt spid="_x0000_s77339"/>
                </a:ext>
                <a:ext uri="{FF2B5EF4-FFF2-40B4-BE49-F238E27FC236}">
                  <a16:creationId xmlns:a16="http://schemas.microsoft.com/office/drawing/2014/main" id="{00000000-0008-0000-0000-00001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43</xdr:row>
          <xdr:rowOff>38100</xdr:rowOff>
        </xdr:from>
        <xdr:to>
          <xdr:col>26</xdr:col>
          <xdr:colOff>190500</xdr:colOff>
          <xdr:row>43</xdr:row>
          <xdr:rowOff>180975</xdr:rowOff>
        </xdr:to>
        <xdr:sp macro="" textlink="">
          <xdr:nvSpPr>
            <xdr:cNvPr id="77340" name="Check Box 540" hidden="1">
              <a:extLst>
                <a:ext uri="{63B3BB69-23CF-44E3-9099-C40C66FF867C}">
                  <a14:compatExt spid="_x0000_s77340"/>
                </a:ext>
                <a:ext uri="{FF2B5EF4-FFF2-40B4-BE49-F238E27FC236}">
                  <a16:creationId xmlns:a16="http://schemas.microsoft.com/office/drawing/2014/main" id="{00000000-0008-0000-0000-00001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44</xdr:row>
          <xdr:rowOff>38100</xdr:rowOff>
        </xdr:from>
        <xdr:to>
          <xdr:col>24</xdr:col>
          <xdr:colOff>190500</xdr:colOff>
          <xdr:row>44</xdr:row>
          <xdr:rowOff>180975</xdr:rowOff>
        </xdr:to>
        <xdr:sp macro="" textlink="">
          <xdr:nvSpPr>
            <xdr:cNvPr id="77341" name="Check Box 541" hidden="1">
              <a:extLst>
                <a:ext uri="{63B3BB69-23CF-44E3-9099-C40C66FF867C}">
                  <a14:compatExt spid="_x0000_s77341"/>
                </a:ext>
                <a:ext uri="{FF2B5EF4-FFF2-40B4-BE49-F238E27FC236}">
                  <a16:creationId xmlns:a16="http://schemas.microsoft.com/office/drawing/2014/main" id="{00000000-0008-0000-0000-00001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44</xdr:row>
          <xdr:rowOff>38100</xdr:rowOff>
        </xdr:from>
        <xdr:to>
          <xdr:col>25</xdr:col>
          <xdr:colOff>190500</xdr:colOff>
          <xdr:row>44</xdr:row>
          <xdr:rowOff>180975</xdr:rowOff>
        </xdr:to>
        <xdr:sp macro="" textlink="">
          <xdr:nvSpPr>
            <xdr:cNvPr id="77342" name="Check Box 542" hidden="1">
              <a:extLst>
                <a:ext uri="{63B3BB69-23CF-44E3-9099-C40C66FF867C}">
                  <a14:compatExt spid="_x0000_s77342"/>
                </a:ext>
                <a:ext uri="{FF2B5EF4-FFF2-40B4-BE49-F238E27FC236}">
                  <a16:creationId xmlns:a16="http://schemas.microsoft.com/office/drawing/2014/main" id="{00000000-0008-0000-0000-00001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44</xdr:row>
          <xdr:rowOff>38100</xdr:rowOff>
        </xdr:from>
        <xdr:to>
          <xdr:col>26</xdr:col>
          <xdr:colOff>190500</xdr:colOff>
          <xdr:row>44</xdr:row>
          <xdr:rowOff>180975</xdr:rowOff>
        </xdr:to>
        <xdr:sp macro="" textlink="">
          <xdr:nvSpPr>
            <xdr:cNvPr id="77343" name="Check Box 543" hidden="1">
              <a:extLst>
                <a:ext uri="{63B3BB69-23CF-44E3-9099-C40C66FF867C}">
                  <a14:compatExt spid="_x0000_s77343"/>
                </a:ext>
                <a:ext uri="{FF2B5EF4-FFF2-40B4-BE49-F238E27FC236}">
                  <a16:creationId xmlns:a16="http://schemas.microsoft.com/office/drawing/2014/main" id="{00000000-0008-0000-0000-00001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45</xdr:row>
          <xdr:rowOff>38100</xdr:rowOff>
        </xdr:from>
        <xdr:to>
          <xdr:col>24</xdr:col>
          <xdr:colOff>190500</xdr:colOff>
          <xdr:row>45</xdr:row>
          <xdr:rowOff>180975</xdr:rowOff>
        </xdr:to>
        <xdr:sp macro="" textlink="">
          <xdr:nvSpPr>
            <xdr:cNvPr id="77344" name="Check Box 544" hidden="1">
              <a:extLst>
                <a:ext uri="{63B3BB69-23CF-44E3-9099-C40C66FF867C}">
                  <a14:compatExt spid="_x0000_s77344"/>
                </a:ext>
                <a:ext uri="{FF2B5EF4-FFF2-40B4-BE49-F238E27FC236}">
                  <a16:creationId xmlns:a16="http://schemas.microsoft.com/office/drawing/2014/main" id="{00000000-0008-0000-0000-00002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45</xdr:row>
          <xdr:rowOff>38100</xdr:rowOff>
        </xdr:from>
        <xdr:to>
          <xdr:col>25</xdr:col>
          <xdr:colOff>190500</xdr:colOff>
          <xdr:row>45</xdr:row>
          <xdr:rowOff>180975</xdr:rowOff>
        </xdr:to>
        <xdr:sp macro="" textlink="">
          <xdr:nvSpPr>
            <xdr:cNvPr id="77345" name="Check Box 545" hidden="1">
              <a:extLst>
                <a:ext uri="{63B3BB69-23CF-44E3-9099-C40C66FF867C}">
                  <a14:compatExt spid="_x0000_s77345"/>
                </a:ext>
                <a:ext uri="{FF2B5EF4-FFF2-40B4-BE49-F238E27FC236}">
                  <a16:creationId xmlns:a16="http://schemas.microsoft.com/office/drawing/2014/main" id="{00000000-0008-0000-0000-00002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45</xdr:row>
          <xdr:rowOff>38100</xdr:rowOff>
        </xdr:from>
        <xdr:to>
          <xdr:col>26</xdr:col>
          <xdr:colOff>190500</xdr:colOff>
          <xdr:row>45</xdr:row>
          <xdr:rowOff>180975</xdr:rowOff>
        </xdr:to>
        <xdr:sp macro="" textlink="">
          <xdr:nvSpPr>
            <xdr:cNvPr id="77346" name="Check Box 546" hidden="1">
              <a:extLst>
                <a:ext uri="{63B3BB69-23CF-44E3-9099-C40C66FF867C}">
                  <a14:compatExt spid="_x0000_s77346"/>
                </a:ext>
                <a:ext uri="{FF2B5EF4-FFF2-40B4-BE49-F238E27FC236}">
                  <a16:creationId xmlns:a16="http://schemas.microsoft.com/office/drawing/2014/main" id="{00000000-0008-0000-0000-00002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46</xdr:row>
          <xdr:rowOff>38100</xdr:rowOff>
        </xdr:from>
        <xdr:to>
          <xdr:col>24</xdr:col>
          <xdr:colOff>190500</xdr:colOff>
          <xdr:row>46</xdr:row>
          <xdr:rowOff>180975</xdr:rowOff>
        </xdr:to>
        <xdr:sp macro="" textlink="">
          <xdr:nvSpPr>
            <xdr:cNvPr id="77347" name="Check Box 547" hidden="1">
              <a:extLst>
                <a:ext uri="{63B3BB69-23CF-44E3-9099-C40C66FF867C}">
                  <a14:compatExt spid="_x0000_s77347"/>
                </a:ext>
                <a:ext uri="{FF2B5EF4-FFF2-40B4-BE49-F238E27FC236}">
                  <a16:creationId xmlns:a16="http://schemas.microsoft.com/office/drawing/2014/main" id="{00000000-0008-0000-0000-00002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46</xdr:row>
          <xdr:rowOff>38100</xdr:rowOff>
        </xdr:from>
        <xdr:to>
          <xdr:col>25</xdr:col>
          <xdr:colOff>190500</xdr:colOff>
          <xdr:row>46</xdr:row>
          <xdr:rowOff>180975</xdr:rowOff>
        </xdr:to>
        <xdr:sp macro="" textlink="">
          <xdr:nvSpPr>
            <xdr:cNvPr id="77348" name="Check Box 548" hidden="1">
              <a:extLst>
                <a:ext uri="{63B3BB69-23CF-44E3-9099-C40C66FF867C}">
                  <a14:compatExt spid="_x0000_s77348"/>
                </a:ext>
                <a:ext uri="{FF2B5EF4-FFF2-40B4-BE49-F238E27FC236}">
                  <a16:creationId xmlns:a16="http://schemas.microsoft.com/office/drawing/2014/main" id="{00000000-0008-0000-0000-00002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46</xdr:row>
          <xdr:rowOff>38100</xdr:rowOff>
        </xdr:from>
        <xdr:to>
          <xdr:col>26</xdr:col>
          <xdr:colOff>190500</xdr:colOff>
          <xdr:row>46</xdr:row>
          <xdr:rowOff>180975</xdr:rowOff>
        </xdr:to>
        <xdr:sp macro="" textlink="">
          <xdr:nvSpPr>
            <xdr:cNvPr id="77349" name="Check Box 549" hidden="1">
              <a:extLst>
                <a:ext uri="{63B3BB69-23CF-44E3-9099-C40C66FF867C}">
                  <a14:compatExt spid="_x0000_s77349"/>
                </a:ext>
                <a:ext uri="{FF2B5EF4-FFF2-40B4-BE49-F238E27FC236}">
                  <a16:creationId xmlns:a16="http://schemas.microsoft.com/office/drawing/2014/main" id="{00000000-0008-0000-0000-00002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47</xdr:row>
          <xdr:rowOff>38100</xdr:rowOff>
        </xdr:from>
        <xdr:to>
          <xdr:col>24</xdr:col>
          <xdr:colOff>190500</xdr:colOff>
          <xdr:row>47</xdr:row>
          <xdr:rowOff>180975</xdr:rowOff>
        </xdr:to>
        <xdr:sp macro="" textlink="">
          <xdr:nvSpPr>
            <xdr:cNvPr id="77350" name="Check Box 550" hidden="1">
              <a:extLst>
                <a:ext uri="{63B3BB69-23CF-44E3-9099-C40C66FF867C}">
                  <a14:compatExt spid="_x0000_s77350"/>
                </a:ext>
                <a:ext uri="{FF2B5EF4-FFF2-40B4-BE49-F238E27FC236}">
                  <a16:creationId xmlns:a16="http://schemas.microsoft.com/office/drawing/2014/main" id="{00000000-0008-0000-0000-00002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0</xdr:colOff>
          <xdr:row>47</xdr:row>
          <xdr:rowOff>38100</xdr:rowOff>
        </xdr:from>
        <xdr:to>
          <xdr:col>25</xdr:col>
          <xdr:colOff>190500</xdr:colOff>
          <xdr:row>47</xdr:row>
          <xdr:rowOff>180975</xdr:rowOff>
        </xdr:to>
        <xdr:sp macro="" textlink="">
          <xdr:nvSpPr>
            <xdr:cNvPr id="77351" name="Check Box 551" hidden="1">
              <a:extLst>
                <a:ext uri="{63B3BB69-23CF-44E3-9099-C40C66FF867C}">
                  <a14:compatExt spid="_x0000_s77351"/>
                </a:ext>
                <a:ext uri="{FF2B5EF4-FFF2-40B4-BE49-F238E27FC236}">
                  <a16:creationId xmlns:a16="http://schemas.microsoft.com/office/drawing/2014/main" id="{00000000-0008-0000-0000-00002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0</xdr:colOff>
          <xdr:row>47</xdr:row>
          <xdr:rowOff>38100</xdr:rowOff>
        </xdr:from>
        <xdr:to>
          <xdr:col>26</xdr:col>
          <xdr:colOff>190500</xdr:colOff>
          <xdr:row>47</xdr:row>
          <xdr:rowOff>180975</xdr:rowOff>
        </xdr:to>
        <xdr:sp macro="" textlink="">
          <xdr:nvSpPr>
            <xdr:cNvPr id="77352" name="Check Box 552" hidden="1">
              <a:extLst>
                <a:ext uri="{63B3BB69-23CF-44E3-9099-C40C66FF867C}">
                  <a14:compatExt spid="_x0000_s77352"/>
                </a:ext>
                <a:ext uri="{FF2B5EF4-FFF2-40B4-BE49-F238E27FC236}">
                  <a16:creationId xmlns:a16="http://schemas.microsoft.com/office/drawing/2014/main" id="{00000000-0008-0000-0000-00002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0</xdr:colOff>
          <xdr:row>23</xdr:row>
          <xdr:rowOff>38100</xdr:rowOff>
        </xdr:from>
        <xdr:to>
          <xdr:col>24</xdr:col>
          <xdr:colOff>190500</xdr:colOff>
          <xdr:row>23</xdr:row>
          <xdr:rowOff>180975</xdr:rowOff>
        </xdr:to>
        <xdr:sp macro="" textlink="">
          <xdr:nvSpPr>
            <xdr:cNvPr id="77353" name="Check Box 553" hidden="1">
              <a:extLst>
                <a:ext uri="{63B3BB69-23CF-44E3-9099-C40C66FF867C}">
                  <a14:compatExt spid="_x0000_s77353"/>
                </a:ext>
                <a:ext uri="{FF2B5EF4-FFF2-40B4-BE49-F238E27FC236}">
                  <a16:creationId xmlns:a16="http://schemas.microsoft.com/office/drawing/2014/main" id="{00000000-0008-0000-0000-00002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23</xdr:row>
          <xdr:rowOff>38100</xdr:rowOff>
        </xdr:from>
        <xdr:to>
          <xdr:col>31</xdr:col>
          <xdr:colOff>190500</xdr:colOff>
          <xdr:row>23</xdr:row>
          <xdr:rowOff>180975</xdr:rowOff>
        </xdr:to>
        <xdr:sp macro="" textlink="">
          <xdr:nvSpPr>
            <xdr:cNvPr id="77354" name="Check Box 554" hidden="1">
              <a:extLst>
                <a:ext uri="{63B3BB69-23CF-44E3-9099-C40C66FF867C}">
                  <a14:compatExt spid="_x0000_s77354"/>
                </a:ext>
                <a:ext uri="{FF2B5EF4-FFF2-40B4-BE49-F238E27FC236}">
                  <a16:creationId xmlns:a16="http://schemas.microsoft.com/office/drawing/2014/main" id="{00000000-0008-0000-0000-00002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23</xdr:row>
          <xdr:rowOff>38100</xdr:rowOff>
        </xdr:from>
        <xdr:to>
          <xdr:col>32</xdr:col>
          <xdr:colOff>190500</xdr:colOff>
          <xdr:row>23</xdr:row>
          <xdr:rowOff>180975</xdr:rowOff>
        </xdr:to>
        <xdr:sp macro="" textlink="">
          <xdr:nvSpPr>
            <xdr:cNvPr id="77355" name="Check Box 555" hidden="1">
              <a:extLst>
                <a:ext uri="{63B3BB69-23CF-44E3-9099-C40C66FF867C}">
                  <a14:compatExt spid="_x0000_s77355"/>
                </a:ext>
                <a:ext uri="{FF2B5EF4-FFF2-40B4-BE49-F238E27FC236}">
                  <a16:creationId xmlns:a16="http://schemas.microsoft.com/office/drawing/2014/main" id="{00000000-0008-0000-0000-00002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24</xdr:row>
          <xdr:rowOff>38100</xdr:rowOff>
        </xdr:from>
        <xdr:to>
          <xdr:col>30</xdr:col>
          <xdr:colOff>190500</xdr:colOff>
          <xdr:row>24</xdr:row>
          <xdr:rowOff>180975</xdr:rowOff>
        </xdr:to>
        <xdr:sp macro="" textlink="">
          <xdr:nvSpPr>
            <xdr:cNvPr id="77356" name="Check Box 556" hidden="1">
              <a:extLst>
                <a:ext uri="{63B3BB69-23CF-44E3-9099-C40C66FF867C}">
                  <a14:compatExt spid="_x0000_s77356"/>
                </a:ext>
                <a:ext uri="{FF2B5EF4-FFF2-40B4-BE49-F238E27FC236}">
                  <a16:creationId xmlns:a16="http://schemas.microsoft.com/office/drawing/2014/main" id="{00000000-0008-0000-0000-00002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24</xdr:row>
          <xdr:rowOff>38100</xdr:rowOff>
        </xdr:from>
        <xdr:to>
          <xdr:col>31</xdr:col>
          <xdr:colOff>190500</xdr:colOff>
          <xdr:row>24</xdr:row>
          <xdr:rowOff>180975</xdr:rowOff>
        </xdr:to>
        <xdr:sp macro="" textlink="">
          <xdr:nvSpPr>
            <xdr:cNvPr id="77357" name="Check Box 557" hidden="1">
              <a:extLst>
                <a:ext uri="{63B3BB69-23CF-44E3-9099-C40C66FF867C}">
                  <a14:compatExt spid="_x0000_s77357"/>
                </a:ext>
                <a:ext uri="{FF2B5EF4-FFF2-40B4-BE49-F238E27FC236}">
                  <a16:creationId xmlns:a16="http://schemas.microsoft.com/office/drawing/2014/main" id="{00000000-0008-0000-0000-00002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24</xdr:row>
          <xdr:rowOff>38100</xdr:rowOff>
        </xdr:from>
        <xdr:to>
          <xdr:col>32</xdr:col>
          <xdr:colOff>190500</xdr:colOff>
          <xdr:row>24</xdr:row>
          <xdr:rowOff>180975</xdr:rowOff>
        </xdr:to>
        <xdr:sp macro="" textlink="">
          <xdr:nvSpPr>
            <xdr:cNvPr id="77358" name="Check Box 558" hidden="1">
              <a:extLst>
                <a:ext uri="{63B3BB69-23CF-44E3-9099-C40C66FF867C}">
                  <a14:compatExt spid="_x0000_s77358"/>
                </a:ext>
                <a:ext uri="{FF2B5EF4-FFF2-40B4-BE49-F238E27FC236}">
                  <a16:creationId xmlns:a16="http://schemas.microsoft.com/office/drawing/2014/main" id="{00000000-0008-0000-0000-00002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25</xdr:row>
          <xdr:rowOff>38100</xdr:rowOff>
        </xdr:from>
        <xdr:to>
          <xdr:col>30</xdr:col>
          <xdr:colOff>190500</xdr:colOff>
          <xdr:row>25</xdr:row>
          <xdr:rowOff>180975</xdr:rowOff>
        </xdr:to>
        <xdr:sp macro="" textlink="">
          <xdr:nvSpPr>
            <xdr:cNvPr id="77359" name="Check Box 559" hidden="1">
              <a:extLst>
                <a:ext uri="{63B3BB69-23CF-44E3-9099-C40C66FF867C}">
                  <a14:compatExt spid="_x0000_s77359"/>
                </a:ext>
                <a:ext uri="{FF2B5EF4-FFF2-40B4-BE49-F238E27FC236}">
                  <a16:creationId xmlns:a16="http://schemas.microsoft.com/office/drawing/2014/main" id="{00000000-0008-0000-0000-00002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25</xdr:row>
          <xdr:rowOff>38100</xdr:rowOff>
        </xdr:from>
        <xdr:to>
          <xdr:col>31</xdr:col>
          <xdr:colOff>190500</xdr:colOff>
          <xdr:row>25</xdr:row>
          <xdr:rowOff>180975</xdr:rowOff>
        </xdr:to>
        <xdr:sp macro="" textlink="">
          <xdr:nvSpPr>
            <xdr:cNvPr id="77360" name="Check Box 560" hidden="1">
              <a:extLst>
                <a:ext uri="{63B3BB69-23CF-44E3-9099-C40C66FF867C}">
                  <a14:compatExt spid="_x0000_s77360"/>
                </a:ext>
                <a:ext uri="{FF2B5EF4-FFF2-40B4-BE49-F238E27FC236}">
                  <a16:creationId xmlns:a16="http://schemas.microsoft.com/office/drawing/2014/main" id="{00000000-0008-0000-0000-00003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25</xdr:row>
          <xdr:rowOff>38100</xdr:rowOff>
        </xdr:from>
        <xdr:to>
          <xdr:col>32</xdr:col>
          <xdr:colOff>190500</xdr:colOff>
          <xdr:row>25</xdr:row>
          <xdr:rowOff>180975</xdr:rowOff>
        </xdr:to>
        <xdr:sp macro="" textlink="">
          <xdr:nvSpPr>
            <xdr:cNvPr id="77361" name="Check Box 561" hidden="1">
              <a:extLst>
                <a:ext uri="{63B3BB69-23CF-44E3-9099-C40C66FF867C}">
                  <a14:compatExt spid="_x0000_s77361"/>
                </a:ext>
                <a:ext uri="{FF2B5EF4-FFF2-40B4-BE49-F238E27FC236}">
                  <a16:creationId xmlns:a16="http://schemas.microsoft.com/office/drawing/2014/main" id="{00000000-0008-0000-0000-00003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26</xdr:row>
          <xdr:rowOff>38100</xdr:rowOff>
        </xdr:from>
        <xdr:to>
          <xdr:col>30</xdr:col>
          <xdr:colOff>190500</xdr:colOff>
          <xdr:row>26</xdr:row>
          <xdr:rowOff>180975</xdr:rowOff>
        </xdr:to>
        <xdr:sp macro="" textlink="">
          <xdr:nvSpPr>
            <xdr:cNvPr id="77362" name="Check Box 562" hidden="1">
              <a:extLst>
                <a:ext uri="{63B3BB69-23CF-44E3-9099-C40C66FF867C}">
                  <a14:compatExt spid="_x0000_s77362"/>
                </a:ext>
                <a:ext uri="{FF2B5EF4-FFF2-40B4-BE49-F238E27FC236}">
                  <a16:creationId xmlns:a16="http://schemas.microsoft.com/office/drawing/2014/main" id="{00000000-0008-0000-0000-00003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26</xdr:row>
          <xdr:rowOff>38100</xdr:rowOff>
        </xdr:from>
        <xdr:to>
          <xdr:col>31</xdr:col>
          <xdr:colOff>190500</xdr:colOff>
          <xdr:row>26</xdr:row>
          <xdr:rowOff>180975</xdr:rowOff>
        </xdr:to>
        <xdr:sp macro="" textlink="">
          <xdr:nvSpPr>
            <xdr:cNvPr id="77363" name="Check Box 563" hidden="1">
              <a:extLst>
                <a:ext uri="{63B3BB69-23CF-44E3-9099-C40C66FF867C}">
                  <a14:compatExt spid="_x0000_s77363"/>
                </a:ext>
                <a:ext uri="{FF2B5EF4-FFF2-40B4-BE49-F238E27FC236}">
                  <a16:creationId xmlns:a16="http://schemas.microsoft.com/office/drawing/2014/main" id="{00000000-0008-0000-0000-00003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26</xdr:row>
          <xdr:rowOff>38100</xdr:rowOff>
        </xdr:from>
        <xdr:to>
          <xdr:col>32</xdr:col>
          <xdr:colOff>190500</xdr:colOff>
          <xdr:row>26</xdr:row>
          <xdr:rowOff>180975</xdr:rowOff>
        </xdr:to>
        <xdr:sp macro="" textlink="">
          <xdr:nvSpPr>
            <xdr:cNvPr id="77364" name="Check Box 564" hidden="1">
              <a:extLst>
                <a:ext uri="{63B3BB69-23CF-44E3-9099-C40C66FF867C}">
                  <a14:compatExt spid="_x0000_s77364"/>
                </a:ext>
                <a:ext uri="{FF2B5EF4-FFF2-40B4-BE49-F238E27FC236}">
                  <a16:creationId xmlns:a16="http://schemas.microsoft.com/office/drawing/2014/main" id="{00000000-0008-0000-0000-00003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27</xdr:row>
          <xdr:rowOff>38100</xdr:rowOff>
        </xdr:from>
        <xdr:to>
          <xdr:col>30</xdr:col>
          <xdr:colOff>190500</xdr:colOff>
          <xdr:row>27</xdr:row>
          <xdr:rowOff>180975</xdr:rowOff>
        </xdr:to>
        <xdr:sp macro="" textlink="">
          <xdr:nvSpPr>
            <xdr:cNvPr id="77365" name="Check Box 565" hidden="1">
              <a:extLst>
                <a:ext uri="{63B3BB69-23CF-44E3-9099-C40C66FF867C}">
                  <a14:compatExt spid="_x0000_s77365"/>
                </a:ext>
                <a:ext uri="{FF2B5EF4-FFF2-40B4-BE49-F238E27FC236}">
                  <a16:creationId xmlns:a16="http://schemas.microsoft.com/office/drawing/2014/main" id="{00000000-0008-0000-0000-00003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27</xdr:row>
          <xdr:rowOff>38100</xdr:rowOff>
        </xdr:from>
        <xdr:to>
          <xdr:col>31</xdr:col>
          <xdr:colOff>190500</xdr:colOff>
          <xdr:row>27</xdr:row>
          <xdr:rowOff>180975</xdr:rowOff>
        </xdr:to>
        <xdr:sp macro="" textlink="">
          <xdr:nvSpPr>
            <xdr:cNvPr id="77366" name="Check Box 566" hidden="1">
              <a:extLst>
                <a:ext uri="{63B3BB69-23CF-44E3-9099-C40C66FF867C}">
                  <a14:compatExt spid="_x0000_s77366"/>
                </a:ext>
                <a:ext uri="{FF2B5EF4-FFF2-40B4-BE49-F238E27FC236}">
                  <a16:creationId xmlns:a16="http://schemas.microsoft.com/office/drawing/2014/main" id="{00000000-0008-0000-0000-00003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27</xdr:row>
          <xdr:rowOff>38100</xdr:rowOff>
        </xdr:from>
        <xdr:to>
          <xdr:col>32</xdr:col>
          <xdr:colOff>190500</xdr:colOff>
          <xdr:row>27</xdr:row>
          <xdr:rowOff>180975</xdr:rowOff>
        </xdr:to>
        <xdr:sp macro="" textlink="">
          <xdr:nvSpPr>
            <xdr:cNvPr id="77367" name="Check Box 567" hidden="1">
              <a:extLst>
                <a:ext uri="{63B3BB69-23CF-44E3-9099-C40C66FF867C}">
                  <a14:compatExt spid="_x0000_s77367"/>
                </a:ext>
                <a:ext uri="{FF2B5EF4-FFF2-40B4-BE49-F238E27FC236}">
                  <a16:creationId xmlns:a16="http://schemas.microsoft.com/office/drawing/2014/main" id="{00000000-0008-0000-0000-00003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28</xdr:row>
          <xdr:rowOff>38100</xdr:rowOff>
        </xdr:from>
        <xdr:to>
          <xdr:col>30</xdr:col>
          <xdr:colOff>190500</xdr:colOff>
          <xdr:row>28</xdr:row>
          <xdr:rowOff>180975</xdr:rowOff>
        </xdr:to>
        <xdr:sp macro="" textlink="">
          <xdr:nvSpPr>
            <xdr:cNvPr id="77368" name="Check Box 568" hidden="1">
              <a:extLst>
                <a:ext uri="{63B3BB69-23CF-44E3-9099-C40C66FF867C}">
                  <a14:compatExt spid="_x0000_s77368"/>
                </a:ext>
                <a:ext uri="{FF2B5EF4-FFF2-40B4-BE49-F238E27FC236}">
                  <a16:creationId xmlns:a16="http://schemas.microsoft.com/office/drawing/2014/main" id="{00000000-0008-0000-0000-00003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28</xdr:row>
          <xdr:rowOff>38100</xdr:rowOff>
        </xdr:from>
        <xdr:to>
          <xdr:col>31</xdr:col>
          <xdr:colOff>190500</xdr:colOff>
          <xdr:row>28</xdr:row>
          <xdr:rowOff>180975</xdr:rowOff>
        </xdr:to>
        <xdr:sp macro="" textlink="">
          <xdr:nvSpPr>
            <xdr:cNvPr id="77369" name="Check Box 569" hidden="1">
              <a:extLst>
                <a:ext uri="{63B3BB69-23CF-44E3-9099-C40C66FF867C}">
                  <a14:compatExt spid="_x0000_s77369"/>
                </a:ext>
                <a:ext uri="{FF2B5EF4-FFF2-40B4-BE49-F238E27FC236}">
                  <a16:creationId xmlns:a16="http://schemas.microsoft.com/office/drawing/2014/main" id="{00000000-0008-0000-0000-00003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28</xdr:row>
          <xdr:rowOff>38100</xdr:rowOff>
        </xdr:from>
        <xdr:to>
          <xdr:col>32</xdr:col>
          <xdr:colOff>190500</xdr:colOff>
          <xdr:row>28</xdr:row>
          <xdr:rowOff>180975</xdr:rowOff>
        </xdr:to>
        <xdr:sp macro="" textlink="">
          <xdr:nvSpPr>
            <xdr:cNvPr id="77370" name="Check Box 570" hidden="1">
              <a:extLst>
                <a:ext uri="{63B3BB69-23CF-44E3-9099-C40C66FF867C}">
                  <a14:compatExt spid="_x0000_s77370"/>
                </a:ext>
                <a:ext uri="{FF2B5EF4-FFF2-40B4-BE49-F238E27FC236}">
                  <a16:creationId xmlns:a16="http://schemas.microsoft.com/office/drawing/2014/main" id="{00000000-0008-0000-0000-00003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29</xdr:row>
          <xdr:rowOff>38100</xdr:rowOff>
        </xdr:from>
        <xdr:to>
          <xdr:col>30</xdr:col>
          <xdr:colOff>190500</xdr:colOff>
          <xdr:row>29</xdr:row>
          <xdr:rowOff>180975</xdr:rowOff>
        </xdr:to>
        <xdr:sp macro="" textlink="">
          <xdr:nvSpPr>
            <xdr:cNvPr id="77371" name="Check Box 571" hidden="1">
              <a:extLst>
                <a:ext uri="{63B3BB69-23CF-44E3-9099-C40C66FF867C}">
                  <a14:compatExt spid="_x0000_s77371"/>
                </a:ext>
                <a:ext uri="{FF2B5EF4-FFF2-40B4-BE49-F238E27FC236}">
                  <a16:creationId xmlns:a16="http://schemas.microsoft.com/office/drawing/2014/main" id="{00000000-0008-0000-0000-00003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29</xdr:row>
          <xdr:rowOff>38100</xdr:rowOff>
        </xdr:from>
        <xdr:to>
          <xdr:col>31</xdr:col>
          <xdr:colOff>190500</xdr:colOff>
          <xdr:row>29</xdr:row>
          <xdr:rowOff>180975</xdr:rowOff>
        </xdr:to>
        <xdr:sp macro="" textlink="">
          <xdr:nvSpPr>
            <xdr:cNvPr id="77372" name="Check Box 572" hidden="1">
              <a:extLst>
                <a:ext uri="{63B3BB69-23CF-44E3-9099-C40C66FF867C}">
                  <a14:compatExt spid="_x0000_s77372"/>
                </a:ext>
                <a:ext uri="{FF2B5EF4-FFF2-40B4-BE49-F238E27FC236}">
                  <a16:creationId xmlns:a16="http://schemas.microsoft.com/office/drawing/2014/main" id="{00000000-0008-0000-0000-00003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29</xdr:row>
          <xdr:rowOff>38100</xdr:rowOff>
        </xdr:from>
        <xdr:to>
          <xdr:col>32</xdr:col>
          <xdr:colOff>190500</xdr:colOff>
          <xdr:row>29</xdr:row>
          <xdr:rowOff>180975</xdr:rowOff>
        </xdr:to>
        <xdr:sp macro="" textlink="">
          <xdr:nvSpPr>
            <xdr:cNvPr id="77373" name="Check Box 573" hidden="1">
              <a:extLst>
                <a:ext uri="{63B3BB69-23CF-44E3-9099-C40C66FF867C}">
                  <a14:compatExt spid="_x0000_s77373"/>
                </a:ext>
                <a:ext uri="{FF2B5EF4-FFF2-40B4-BE49-F238E27FC236}">
                  <a16:creationId xmlns:a16="http://schemas.microsoft.com/office/drawing/2014/main" id="{00000000-0008-0000-0000-00003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30</xdr:row>
          <xdr:rowOff>38100</xdr:rowOff>
        </xdr:from>
        <xdr:to>
          <xdr:col>30</xdr:col>
          <xdr:colOff>190500</xdr:colOff>
          <xdr:row>30</xdr:row>
          <xdr:rowOff>180975</xdr:rowOff>
        </xdr:to>
        <xdr:sp macro="" textlink="">
          <xdr:nvSpPr>
            <xdr:cNvPr id="77374" name="Check Box 574" hidden="1">
              <a:extLst>
                <a:ext uri="{63B3BB69-23CF-44E3-9099-C40C66FF867C}">
                  <a14:compatExt spid="_x0000_s77374"/>
                </a:ext>
                <a:ext uri="{FF2B5EF4-FFF2-40B4-BE49-F238E27FC236}">
                  <a16:creationId xmlns:a16="http://schemas.microsoft.com/office/drawing/2014/main" id="{00000000-0008-0000-0000-00003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30</xdr:row>
          <xdr:rowOff>38100</xdr:rowOff>
        </xdr:from>
        <xdr:to>
          <xdr:col>31</xdr:col>
          <xdr:colOff>190500</xdr:colOff>
          <xdr:row>30</xdr:row>
          <xdr:rowOff>180975</xdr:rowOff>
        </xdr:to>
        <xdr:sp macro="" textlink="">
          <xdr:nvSpPr>
            <xdr:cNvPr id="77375" name="Check Box 575" hidden="1">
              <a:extLst>
                <a:ext uri="{63B3BB69-23CF-44E3-9099-C40C66FF867C}">
                  <a14:compatExt spid="_x0000_s77375"/>
                </a:ext>
                <a:ext uri="{FF2B5EF4-FFF2-40B4-BE49-F238E27FC236}">
                  <a16:creationId xmlns:a16="http://schemas.microsoft.com/office/drawing/2014/main" id="{00000000-0008-0000-0000-00003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30</xdr:row>
          <xdr:rowOff>38100</xdr:rowOff>
        </xdr:from>
        <xdr:to>
          <xdr:col>32</xdr:col>
          <xdr:colOff>190500</xdr:colOff>
          <xdr:row>30</xdr:row>
          <xdr:rowOff>180975</xdr:rowOff>
        </xdr:to>
        <xdr:sp macro="" textlink="">
          <xdr:nvSpPr>
            <xdr:cNvPr id="77376" name="Check Box 576" hidden="1">
              <a:extLst>
                <a:ext uri="{63B3BB69-23CF-44E3-9099-C40C66FF867C}">
                  <a14:compatExt spid="_x0000_s77376"/>
                </a:ext>
                <a:ext uri="{FF2B5EF4-FFF2-40B4-BE49-F238E27FC236}">
                  <a16:creationId xmlns:a16="http://schemas.microsoft.com/office/drawing/2014/main" id="{00000000-0008-0000-0000-00004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31</xdr:row>
          <xdr:rowOff>38100</xdr:rowOff>
        </xdr:from>
        <xdr:to>
          <xdr:col>30</xdr:col>
          <xdr:colOff>190500</xdr:colOff>
          <xdr:row>31</xdr:row>
          <xdr:rowOff>180975</xdr:rowOff>
        </xdr:to>
        <xdr:sp macro="" textlink="">
          <xdr:nvSpPr>
            <xdr:cNvPr id="77377" name="Check Box 577" hidden="1">
              <a:extLst>
                <a:ext uri="{63B3BB69-23CF-44E3-9099-C40C66FF867C}">
                  <a14:compatExt spid="_x0000_s77377"/>
                </a:ext>
                <a:ext uri="{FF2B5EF4-FFF2-40B4-BE49-F238E27FC236}">
                  <a16:creationId xmlns:a16="http://schemas.microsoft.com/office/drawing/2014/main" id="{00000000-0008-0000-0000-00004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31</xdr:row>
          <xdr:rowOff>38100</xdr:rowOff>
        </xdr:from>
        <xdr:to>
          <xdr:col>31</xdr:col>
          <xdr:colOff>190500</xdr:colOff>
          <xdr:row>31</xdr:row>
          <xdr:rowOff>180975</xdr:rowOff>
        </xdr:to>
        <xdr:sp macro="" textlink="">
          <xdr:nvSpPr>
            <xdr:cNvPr id="77378" name="Check Box 578" hidden="1">
              <a:extLst>
                <a:ext uri="{63B3BB69-23CF-44E3-9099-C40C66FF867C}">
                  <a14:compatExt spid="_x0000_s77378"/>
                </a:ext>
                <a:ext uri="{FF2B5EF4-FFF2-40B4-BE49-F238E27FC236}">
                  <a16:creationId xmlns:a16="http://schemas.microsoft.com/office/drawing/2014/main" id="{00000000-0008-0000-0000-00004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31</xdr:row>
          <xdr:rowOff>38100</xdr:rowOff>
        </xdr:from>
        <xdr:to>
          <xdr:col>32</xdr:col>
          <xdr:colOff>190500</xdr:colOff>
          <xdr:row>31</xdr:row>
          <xdr:rowOff>180975</xdr:rowOff>
        </xdr:to>
        <xdr:sp macro="" textlink="">
          <xdr:nvSpPr>
            <xdr:cNvPr id="77379" name="Check Box 579" hidden="1">
              <a:extLst>
                <a:ext uri="{63B3BB69-23CF-44E3-9099-C40C66FF867C}">
                  <a14:compatExt spid="_x0000_s77379"/>
                </a:ext>
                <a:ext uri="{FF2B5EF4-FFF2-40B4-BE49-F238E27FC236}">
                  <a16:creationId xmlns:a16="http://schemas.microsoft.com/office/drawing/2014/main" id="{00000000-0008-0000-0000-00004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32</xdr:row>
          <xdr:rowOff>38100</xdr:rowOff>
        </xdr:from>
        <xdr:to>
          <xdr:col>30</xdr:col>
          <xdr:colOff>190500</xdr:colOff>
          <xdr:row>32</xdr:row>
          <xdr:rowOff>180975</xdr:rowOff>
        </xdr:to>
        <xdr:sp macro="" textlink="">
          <xdr:nvSpPr>
            <xdr:cNvPr id="77380" name="Check Box 580" hidden="1">
              <a:extLst>
                <a:ext uri="{63B3BB69-23CF-44E3-9099-C40C66FF867C}">
                  <a14:compatExt spid="_x0000_s77380"/>
                </a:ext>
                <a:ext uri="{FF2B5EF4-FFF2-40B4-BE49-F238E27FC236}">
                  <a16:creationId xmlns:a16="http://schemas.microsoft.com/office/drawing/2014/main" id="{00000000-0008-0000-0000-00004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32</xdr:row>
          <xdr:rowOff>38100</xdr:rowOff>
        </xdr:from>
        <xdr:to>
          <xdr:col>31</xdr:col>
          <xdr:colOff>190500</xdr:colOff>
          <xdr:row>32</xdr:row>
          <xdr:rowOff>180975</xdr:rowOff>
        </xdr:to>
        <xdr:sp macro="" textlink="">
          <xdr:nvSpPr>
            <xdr:cNvPr id="77381" name="Check Box 581" hidden="1">
              <a:extLst>
                <a:ext uri="{63B3BB69-23CF-44E3-9099-C40C66FF867C}">
                  <a14:compatExt spid="_x0000_s77381"/>
                </a:ext>
                <a:ext uri="{FF2B5EF4-FFF2-40B4-BE49-F238E27FC236}">
                  <a16:creationId xmlns:a16="http://schemas.microsoft.com/office/drawing/2014/main" id="{00000000-0008-0000-0000-00004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32</xdr:row>
          <xdr:rowOff>38100</xdr:rowOff>
        </xdr:from>
        <xdr:to>
          <xdr:col>32</xdr:col>
          <xdr:colOff>190500</xdr:colOff>
          <xdr:row>32</xdr:row>
          <xdr:rowOff>180975</xdr:rowOff>
        </xdr:to>
        <xdr:sp macro="" textlink="">
          <xdr:nvSpPr>
            <xdr:cNvPr id="77382" name="Check Box 582" hidden="1">
              <a:extLst>
                <a:ext uri="{63B3BB69-23CF-44E3-9099-C40C66FF867C}">
                  <a14:compatExt spid="_x0000_s77382"/>
                </a:ext>
                <a:ext uri="{FF2B5EF4-FFF2-40B4-BE49-F238E27FC236}">
                  <a16:creationId xmlns:a16="http://schemas.microsoft.com/office/drawing/2014/main" id="{00000000-0008-0000-0000-00004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33</xdr:row>
          <xdr:rowOff>38100</xdr:rowOff>
        </xdr:from>
        <xdr:to>
          <xdr:col>30</xdr:col>
          <xdr:colOff>190500</xdr:colOff>
          <xdr:row>33</xdr:row>
          <xdr:rowOff>180975</xdr:rowOff>
        </xdr:to>
        <xdr:sp macro="" textlink="">
          <xdr:nvSpPr>
            <xdr:cNvPr id="77383" name="Check Box 583" hidden="1">
              <a:extLst>
                <a:ext uri="{63B3BB69-23CF-44E3-9099-C40C66FF867C}">
                  <a14:compatExt spid="_x0000_s77383"/>
                </a:ext>
                <a:ext uri="{FF2B5EF4-FFF2-40B4-BE49-F238E27FC236}">
                  <a16:creationId xmlns:a16="http://schemas.microsoft.com/office/drawing/2014/main" id="{00000000-0008-0000-0000-00004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33</xdr:row>
          <xdr:rowOff>38100</xdr:rowOff>
        </xdr:from>
        <xdr:to>
          <xdr:col>31</xdr:col>
          <xdr:colOff>190500</xdr:colOff>
          <xdr:row>33</xdr:row>
          <xdr:rowOff>180975</xdr:rowOff>
        </xdr:to>
        <xdr:sp macro="" textlink="">
          <xdr:nvSpPr>
            <xdr:cNvPr id="77384" name="Check Box 584" hidden="1">
              <a:extLst>
                <a:ext uri="{63B3BB69-23CF-44E3-9099-C40C66FF867C}">
                  <a14:compatExt spid="_x0000_s77384"/>
                </a:ext>
                <a:ext uri="{FF2B5EF4-FFF2-40B4-BE49-F238E27FC236}">
                  <a16:creationId xmlns:a16="http://schemas.microsoft.com/office/drawing/2014/main" id="{00000000-0008-0000-0000-00004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33</xdr:row>
          <xdr:rowOff>38100</xdr:rowOff>
        </xdr:from>
        <xdr:to>
          <xdr:col>32</xdr:col>
          <xdr:colOff>190500</xdr:colOff>
          <xdr:row>33</xdr:row>
          <xdr:rowOff>180975</xdr:rowOff>
        </xdr:to>
        <xdr:sp macro="" textlink="">
          <xdr:nvSpPr>
            <xdr:cNvPr id="77385" name="Check Box 585" hidden="1">
              <a:extLst>
                <a:ext uri="{63B3BB69-23CF-44E3-9099-C40C66FF867C}">
                  <a14:compatExt spid="_x0000_s77385"/>
                </a:ext>
                <a:ext uri="{FF2B5EF4-FFF2-40B4-BE49-F238E27FC236}">
                  <a16:creationId xmlns:a16="http://schemas.microsoft.com/office/drawing/2014/main" id="{00000000-0008-0000-0000-00004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34</xdr:row>
          <xdr:rowOff>38100</xdr:rowOff>
        </xdr:from>
        <xdr:to>
          <xdr:col>30</xdr:col>
          <xdr:colOff>190500</xdr:colOff>
          <xdr:row>34</xdr:row>
          <xdr:rowOff>180975</xdr:rowOff>
        </xdr:to>
        <xdr:sp macro="" textlink="">
          <xdr:nvSpPr>
            <xdr:cNvPr id="77386" name="Check Box 586" hidden="1">
              <a:extLst>
                <a:ext uri="{63B3BB69-23CF-44E3-9099-C40C66FF867C}">
                  <a14:compatExt spid="_x0000_s77386"/>
                </a:ext>
                <a:ext uri="{FF2B5EF4-FFF2-40B4-BE49-F238E27FC236}">
                  <a16:creationId xmlns:a16="http://schemas.microsoft.com/office/drawing/2014/main" id="{00000000-0008-0000-0000-00004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34</xdr:row>
          <xdr:rowOff>38100</xdr:rowOff>
        </xdr:from>
        <xdr:to>
          <xdr:col>31</xdr:col>
          <xdr:colOff>190500</xdr:colOff>
          <xdr:row>34</xdr:row>
          <xdr:rowOff>180975</xdr:rowOff>
        </xdr:to>
        <xdr:sp macro="" textlink="">
          <xdr:nvSpPr>
            <xdr:cNvPr id="77387" name="Check Box 587" hidden="1">
              <a:extLst>
                <a:ext uri="{63B3BB69-23CF-44E3-9099-C40C66FF867C}">
                  <a14:compatExt spid="_x0000_s77387"/>
                </a:ext>
                <a:ext uri="{FF2B5EF4-FFF2-40B4-BE49-F238E27FC236}">
                  <a16:creationId xmlns:a16="http://schemas.microsoft.com/office/drawing/2014/main" id="{00000000-0008-0000-0000-00004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34</xdr:row>
          <xdr:rowOff>38100</xdr:rowOff>
        </xdr:from>
        <xdr:to>
          <xdr:col>32</xdr:col>
          <xdr:colOff>190500</xdr:colOff>
          <xdr:row>34</xdr:row>
          <xdr:rowOff>180975</xdr:rowOff>
        </xdr:to>
        <xdr:sp macro="" textlink="">
          <xdr:nvSpPr>
            <xdr:cNvPr id="77388" name="Check Box 588" hidden="1">
              <a:extLst>
                <a:ext uri="{63B3BB69-23CF-44E3-9099-C40C66FF867C}">
                  <a14:compatExt spid="_x0000_s77388"/>
                </a:ext>
                <a:ext uri="{FF2B5EF4-FFF2-40B4-BE49-F238E27FC236}">
                  <a16:creationId xmlns:a16="http://schemas.microsoft.com/office/drawing/2014/main" id="{00000000-0008-0000-0000-00004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35</xdr:row>
          <xdr:rowOff>38100</xdr:rowOff>
        </xdr:from>
        <xdr:to>
          <xdr:col>30</xdr:col>
          <xdr:colOff>190500</xdr:colOff>
          <xdr:row>35</xdr:row>
          <xdr:rowOff>180975</xdr:rowOff>
        </xdr:to>
        <xdr:sp macro="" textlink="">
          <xdr:nvSpPr>
            <xdr:cNvPr id="77389" name="Check Box 589" hidden="1">
              <a:extLst>
                <a:ext uri="{63B3BB69-23CF-44E3-9099-C40C66FF867C}">
                  <a14:compatExt spid="_x0000_s77389"/>
                </a:ext>
                <a:ext uri="{FF2B5EF4-FFF2-40B4-BE49-F238E27FC236}">
                  <a16:creationId xmlns:a16="http://schemas.microsoft.com/office/drawing/2014/main" id="{00000000-0008-0000-0000-00004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35</xdr:row>
          <xdr:rowOff>38100</xdr:rowOff>
        </xdr:from>
        <xdr:to>
          <xdr:col>31</xdr:col>
          <xdr:colOff>190500</xdr:colOff>
          <xdr:row>35</xdr:row>
          <xdr:rowOff>180975</xdr:rowOff>
        </xdr:to>
        <xdr:sp macro="" textlink="">
          <xdr:nvSpPr>
            <xdr:cNvPr id="77390" name="Check Box 590" hidden="1">
              <a:extLst>
                <a:ext uri="{63B3BB69-23CF-44E3-9099-C40C66FF867C}">
                  <a14:compatExt spid="_x0000_s77390"/>
                </a:ext>
                <a:ext uri="{FF2B5EF4-FFF2-40B4-BE49-F238E27FC236}">
                  <a16:creationId xmlns:a16="http://schemas.microsoft.com/office/drawing/2014/main" id="{00000000-0008-0000-0000-00004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35</xdr:row>
          <xdr:rowOff>38100</xdr:rowOff>
        </xdr:from>
        <xdr:to>
          <xdr:col>32</xdr:col>
          <xdr:colOff>190500</xdr:colOff>
          <xdr:row>35</xdr:row>
          <xdr:rowOff>180975</xdr:rowOff>
        </xdr:to>
        <xdr:sp macro="" textlink="">
          <xdr:nvSpPr>
            <xdr:cNvPr id="77391" name="Check Box 591" hidden="1">
              <a:extLst>
                <a:ext uri="{63B3BB69-23CF-44E3-9099-C40C66FF867C}">
                  <a14:compatExt spid="_x0000_s77391"/>
                </a:ext>
                <a:ext uri="{FF2B5EF4-FFF2-40B4-BE49-F238E27FC236}">
                  <a16:creationId xmlns:a16="http://schemas.microsoft.com/office/drawing/2014/main" id="{00000000-0008-0000-0000-00004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36</xdr:row>
          <xdr:rowOff>38100</xdr:rowOff>
        </xdr:from>
        <xdr:to>
          <xdr:col>30</xdr:col>
          <xdr:colOff>190500</xdr:colOff>
          <xdr:row>36</xdr:row>
          <xdr:rowOff>180975</xdr:rowOff>
        </xdr:to>
        <xdr:sp macro="" textlink="">
          <xdr:nvSpPr>
            <xdr:cNvPr id="77392" name="Check Box 592" hidden="1">
              <a:extLst>
                <a:ext uri="{63B3BB69-23CF-44E3-9099-C40C66FF867C}">
                  <a14:compatExt spid="_x0000_s77392"/>
                </a:ext>
                <a:ext uri="{FF2B5EF4-FFF2-40B4-BE49-F238E27FC236}">
                  <a16:creationId xmlns:a16="http://schemas.microsoft.com/office/drawing/2014/main" id="{00000000-0008-0000-0000-00005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36</xdr:row>
          <xdr:rowOff>38100</xdr:rowOff>
        </xdr:from>
        <xdr:to>
          <xdr:col>31</xdr:col>
          <xdr:colOff>190500</xdr:colOff>
          <xdr:row>36</xdr:row>
          <xdr:rowOff>180975</xdr:rowOff>
        </xdr:to>
        <xdr:sp macro="" textlink="">
          <xdr:nvSpPr>
            <xdr:cNvPr id="77393" name="Check Box 593" hidden="1">
              <a:extLst>
                <a:ext uri="{63B3BB69-23CF-44E3-9099-C40C66FF867C}">
                  <a14:compatExt spid="_x0000_s77393"/>
                </a:ext>
                <a:ext uri="{FF2B5EF4-FFF2-40B4-BE49-F238E27FC236}">
                  <a16:creationId xmlns:a16="http://schemas.microsoft.com/office/drawing/2014/main" id="{00000000-0008-0000-0000-00005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36</xdr:row>
          <xdr:rowOff>38100</xdr:rowOff>
        </xdr:from>
        <xdr:to>
          <xdr:col>32</xdr:col>
          <xdr:colOff>190500</xdr:colOff>
          <xdr:row>36</xdr:row>
          <xdr:rowOff>180975</xdr:rowOff>
        </xdr:to>
        <xdr:sp macro="" textlink="">
          <xdr:nvSpPr>
            <xdr:cNvPr id="77394" name="Check Box 594" hidden="1">
              <a:extLst>
                <a:ext uri="{63B3BB69-23CF-44E3-9099-C40C66FF867C}">
                  <a14:compatExt spid="_x0000_s77394"/>
                </a:ext>
                <a:ext uri="{FF2B5EF4-FFF2-40B4-BE49-F238E27FC236}">
                  <a16:creationId xmlns:a16="http://schemas.microsoft.com/office/drawing/2014/main" id="{00000000-0008-0000-0000-00005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37</xdr:row>
          <xdr:rowOff>38100</xdr:rowOff>
        </xdr:from>
        <xdr:to>
          <xdr:col>30</xdr:col>
          <xdr:colOff>190500</xdr:colOff>
          <xdr:row>37</xdr:row>
          <xdr:rowOff>180975</xdr:rowOff>
        </xdr:to>
        <xdr:sp macro="" textlink="">
          <xdr:nvSpPr>
            <xdr:cNvPr id="77395" name="Check Box 595" hidden="1">
              <a:extLst>
                <a:ext uri="{63B3BB69-23CF-44E3-9099-C40C66FF867C}">
                  <a14:compatExt spid="_x0000_s77395"/>
                </a:ext>
                <a:ext uri="{FF2B5EF4-FFF2-40B4-BE49-F238E27FC236}">
                  <a16:creationId xmlns:a16="http://schemas.microsoft.com/office/drawing/2014/main" id="{00000000-0008-0000-0000-00005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37</xdr:row>
          <xdr:rowOff>38100</xdr:rowOff>
        </xdr:from>
        <xdr:to>
          <xdr:col>31</xdr:col>
          <xdr:colOff>190500</xdr:colOff>
          <xdr:row>37</xdr:row>
          <xdr:rowOff>180975</xdr:rowOff>
        </xdr:to>
        <xdr:sp macro="" textlink="">
          <xdr:nvSpPr>
            <xdr:cNvPr id="77396" name="Check Box 596" hidden="1">
              <a:extLst>
                <a:ext uri="{63B3BB69-23CF-44E3-9099-C40C66FF867C}">
                  <a14:compatExt spid="_x0000_s77396"/>
                </a:ext>
                <a:ext uri="{FF2B5EF4-FFF2-40B4-BE49-F238E27FC236}">
                  <a16:creationId xmlns:a16="http://schemas.microsoft.com/office/drawing/2014/main" id="{00000000-0008-0000-0000-00005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37</xdr:row>
          <xdr:rowOff>38100</xdr:rowOff>
        </xdr:from>
        <xdr:to>
          <xdr:col>32</xdr:col>
          <xdr:colOff>190500</xdr:colOff>
          <xdr:row>37</xdr:row>
          <xdr:rowOff>180975</xdr:rowOff>
        </xdr:to>
        <xdr:sp macro="" textlink="">
          <xdr:nvSpPr>
            <xdr:cNvPr id="77397" name="Check Box 597" hidden="1">
              <a:extLst>
                <a:ext uri="{63B3BB69-23CF-44E3-9099-C40C66FF867C}">
                  <a14:compatExt spid="_x0000_s77397"/>
                </a:ext>
                <a:ext uri="{FF2B5EF4-FFF2-40B4-BE49-F238E27FC236}">
                  <a16:creationId xmlns:a16="http://schemas.microsoft.com/office/drawing/2014/main" id="{00000000-0008-0000-0000-00005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38</xdr:row>
          <xdr:rowOff>38100</xdr:rowOff>
        </xdr:from>
        <xdr:to>
          <xdr:col>30</xdr:col>
          <xdr:colOff>190500</xdr:colOff>
          <xdr:row>38</xdr:row>
          <xdr:rowOff>180975</xdr:rowOff>
        </xdr:to>
        <xdr:sp macro="" textlink="">
          <xdr:nvSpPr>
            <xdr:cNvPr id="77398" name="Check Box 598" hidden="1">
              <a:extLst>
                <a:ext uri="{63B3BB69-23CF-44E3-9099-C40C66FF867C}">
                  <a14:compatExt spid="_x0000_s77398"/>
                </a:ext>
                <a:ext uri="{FF2B5EF4-FFF2-40B4-BE49-F238E27FC236}">
                  <a16:creationId xmlns:a16="http://schemas.microsoft.com/office/drawing/2014/main" id="{00000000-0008-0000-0000-00005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38</xdr:row>
          <xdr:rowOff>38100</xdr:rowOff>
        </xdr:from>
        <xdr:to>
          <xdr:col>31</xdr:col>
          <xdr:colOff>190500</xdr:colOff>
          <xdr:row>38</xdr:row>
          <xdr:rowOff>180975</xdr:rowOff>
        </xdr:to>
        <xdr:sp macro="" textlink="">
          <xdr:nvSpPr>
            <xdr:cNvPr id="77399" name="Check Box 599" hidden="1">
              <a:extLst>
                <a:ext uri="{63B3BB69-23CF-44E3-9099-C40C66FF867C}">
                  <a14:compatExt spid="_x0000_s77399"/>
                </a:ext>
                <a:ext uri="{FF2B5EF4-FFF2-40B4-BE49-F238E27FC236}">
                  <a16:creationId xmlns:a16="http://schemas.microsoft.com/office/drawing/2014/main" id="{00000000-0008-0000-0000-00005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38</xdr:row>
          <xdr:rowOff>38100</xdr:rowOff>
        </xdr:from>
        <xdr:to>
          <xdr:col>32</xdr:col>
          <xdr:colOff>190500</xdr:colOff>
          <xdr:row>38</xdr:row>
          <xdr:rowOff>180975</xdr:rowOff>
        </xdr:to>
        <xdr:sp macro="" textlink="">
          <xdr:nvSpPr>
            <xdr:cNvPr id="77400" name="Check Box 600" hidden="1">
              <a:extLst>
                <a:ext uri="{63B3BB69-23CF-44E3-9099-C40C66FF867C}">
                  <a14:compatExt spid="_x0000_s77400"/>
                </a:ext>
                <a:ext uri="{FF2B5EF4-FFF2-40B4-BE49-F238E27FC236}">
                  <a16:creationId xmlns:a16="http://schemas.microsoft.com/office/drawing/2014/main" id="{00000000-0008-0000-0000-00005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39</xdr:row>
          <xdr:rowOff>38100</xdr:rowOff>
        </xdr:from>
        <xdr:to>
          <xdr:col>30</xdr:col>
          <xdr:colOff>190500</xdr:colOff>
          <xdr:row>39</xdr:row>
          <xdr:rowOff>180975</xdr:rowOff>
        </xdr:to>
        <xdr:sp macro="" textlink="">
          <xdr:nvSpPr>
            <xdr:cNvPr id="77401" name="Check Box 601" hidden="1">
              <a:extLst>
                <a:ext uri="{63B3BB69-23CF-44E3-9099-C40C66FF867C}">
                  <a14:compatExt spid="_x0000_s77401"/>
                </a:ext>
                <a:ext uri="{FF2B5EF4-FFF2-40B4-BE49-F238E27FC236}">
                  <a16:creationId xmlns:a16="http://schemas.microsoft.com/office/drawing/2014/main" id="{00000000-0008-0000-0000-00005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39</xdr:row>
          <xdr:rowOff>38100</xdr:rowOff>
        </xdr:from>
        <xdr:to>
          <xdr:col>31</xdr:col>
          <xdr:colOff>190500</xdr:colOff>
          <xdr:row>39</xdr:row>
          <xdr:rowOff>180975</xdr:rowOff>
        </xdr:to>
        <xdr:sp macro="" textlink="">
          <xdr:nvSpPr>
            <xdr:cNvPr id="77402" name="Check Box 602" hidden="1">
              <a:extLst>
                <a:ext uri="{63B3BB69-23CF-44E3-9099-C40C66FF867C}">
                  <a14:compatExt spid="_x0000_s77402"/>
                </a:ext>
                <a:ext uri="{FF2B5EF4-FFF2-40B4-BE49-F238E27FC236}">
                  <a16:creationId xmlns:a16="http://schemas.microsoft.com/office/drawing/2014/main" id="{00000000-0008-0000-0000-00005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39</xdr:row>
          <xdr:rowOff>38100</xdr:rowOff>
        </xdr:from>
        <xdr:to>
          <xdr:col>32</xdr:col>
          <xdr:colOff>190500</xdr:colOff>
          <xdr:row>39</xdr:row>
          <xdr:rowOff>180975</xdr:rowOff>
        </xdr:to>
        <xdr:sp macro="" textlink="">
          <xdr:nvSpPr>
            <xdr:cNvPr id="77403" name="Check Box 603" hidden="1">
              <a:extLst>
                <a:ext uri="{63B3BB69-23CF-44E3-9099-C40C66FF867C}">
                  <a14:compatExt spid="_x0000_s77403"/>
                </a:ext>
                <a:ext uri="{FF2B5EF4-FFF2-40B4-BE49-F238E27FC236}">
                  <a16:creationId xmlns:a16="http://schemas.microsoft.com/office/drawing/2014/main" id="{00000000-0008-0000-0000-00005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40</xdr:row>
          <xdr:rowOff>38100</xdr:rowOff>
        </xdr:from>
        <xdr:to>
          <xdr:col>30</xdr:col>
          <xdr:colOff>190500</xdr:colOff>
          <xdr:row>40</xdr:row>
          <xdr:rowOff>180975</xdr:rowOff>
        </xdr:to>
        <xdr:sp macro="" textlink="">
          <xdr:nvSpPr>
            <xdr:cNvPr id="77404" name="Check Box 604" hidden="1">
              <a:extLst>
                <a:ext uri="{63B3BB69-23CF-44E3-9099-C40C66FF867C}">
                  <a14:compatExt spid="_x0000_s77404"/>
                </a:ext>
                <a:ext uri="{FF2B5EF4-FFF2-40B4-BE49-F238E27FC236}">
                  <a16:creationId xmlns:a16="http://schemas.microsoft.com/office/drawing/2014/main" id="{00000000-0008-0000-0000-00005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40</xdr:row>
          <xdr:rowOff>38100</xdr:rowOff>
        </xdr:from>
        <xdr:to>
          <xdr:col>31</xdr:col>
          <xdr:colOff>190500</xdr:colOff>
          <xdr:row>40</xdr:row>
          <xdr:rowOff>180975</xdr:rowOff>
        </xdr:to>
        <xdr:sp macro="" textlink="">
          <xdr:nvSpPr>
            <xdr:cNvPr id="77405" name="Check Box 605" hidden="1">
              <a:extLst>
                <a:ext uri="{63B3BB69-23CF-44E3-9099-C40C66FF867C}">
                  <a14:compatExt spid="_x0000_s77405"/>
                </a:ext>
                <a:ext uri="{FF2B5EF4-FFF2-40B4-BE49-F238E27FC236}">
                  <a16:creationId xmlns:a16="http://schemas.microsoft.com/office/drawing/2014/main" id="{00000000-0008-0000-0000-00005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40</xdr:row>
          <xdr:rowOff>38100</xdr:rowOff>
        </xdr:from>
        <xdr:to>
          <xdr:col>32</xdr:col>
          <xdr:colOff>190500</xdr:colOff>
          <xdr:row>40</xdr:row>
          <xdr:rowOff>180975</xdr:rowOff>
        </xdr:to>
        <xdr:sp macro="" textlink="">
          <xdr:nvSpPr>
            <xdr:cNvPr id="77406" name="Check Box 606" hidden="1">
              <a:extLst>
                <a:ext uri="{63B3BB69-23CF-44E3-9099-C40C66FF867C}">
                  <a14:compatExt spid="_x0000_s77406"/>
                </a:ext>
                <a:ext uri="{FF2B5EF4-FFF2-40B4-BE49-F238E27FC236}">
                  <a16:creationId xmlns:a16="http://schemas.microsoft.com/office/drawing/2014/main" id="{00000000-0008-0000-0000-00005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41</xdr:row>
          <xdr:rowOff>38100</xdr:rowOff>
        </xdr:from>
        <xdr:to>
          <xdr:col>30</xdr:col>
          <xdr:colOff>190500</xdr:colOff>
          <xdr:row>41</xdr:row>
          <xdr:rowOff>180975</xdr:rowOff>
        </xdr:to>
        <xdr:sp macro="" textlink="">
          <xdr:nvSpPr>
            <xdr:cNvPr id="77407" name="Check Box 607" hidden="1">
              <a:extLst>
                <a:ext uri="{63B3BB69-23CF-44E3-9099-C40C66FF867C}">
                  <a14:compatExt spid="_x0000_s77407"/>
                </a:ext>
                <a:ext uri="{FF2B5EF4-FFF2-40B4-BE49-F238E27FC236}">
                  <a16:creationId xmlns:a16="http://schemas.microsoft.com/office/drawing/2014/main" id="{00000000-0008-0000-0000-00005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41</xdr:row>
          <xdr:rowOff>38100</xdr:rowOff>
        </xdr:from>
        <xdr:to>
          <xdr:col>31</xdr:col>
          <xdr:colOff>190500</xdr:colOff>
          <xdr:row>41</xdr:row>
          <xdr:rowOff>180975</xdr:rowOff>
        </xdr:to>
        <xdr:sp macro="" textlink="">
          <xdr:nvSpPr>
            <xdr:cNvPr id="77408" name="Check Box 608" hidden="1">
              <a:extLst>
                <a:ext uri="{63B3BB69-23CF-44E3-9099-C40C66FF867C}">
                  <a14:compatExt spid="_x0000_s77408"/>
                </a:ext>
                <a:ext uri="{FF2B5EF4-FFF2-40B4-BE49-F238E27FC236}">
                  <a16:creationId xmlns:a16="http://schemas.microsoft.com/office/drawing/2014/main" id="{00000000-0008-0000-0000-00006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41</xdr:row>
          <xdr:rowOff>38100</xdr:rowOff>
        </xdr:from>
        <xdr:to>
          <xdr:col>32</xdr:col>
          <xdr:colOff>190500</xdr:colOff>
          <xdr:row>41</xdr:row>
          <xdr:rowOff>180975</xdr:rowOff>
        </xdr:to>
        <xdr:sp macro="" textlink="">
          <xdr:nvSpPr>
            <xdr:cNvPr id="77409" name="Check Box 609" hidden="1">
              <a:extLst>
                <a:ext uri="{63B3BB69-23CF-44E3-9099-C40C66FF867C}">
                  <a14:compatExt spid="_x0000_s77409"/>
                </a:ext>
                <a:ext uri="{FF2B5EF4-FFF2-40B4-BE49-F238E27FC236}">
                  <a16:creationId xmlns:a16="http://schemas.microsoft.com/office/drawing/2014/main" id="{00000000-0008-0000-0000-00006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42</xdr:row>
          <xdr:rowOff>38100</xdr:rowOff>
        </xdr:from>
        <xdr:to>
          <xdr:col>30</xdr:col>
          <xdr:colOff>190500</xdr:colOff>
          <xdr:row>42</xdr:row>
          <xdr:rowOff>180975</xdr:rowOff>
        </xdr:to>
        <xdr:sp macro="" textlink="">
          <xdr:nvSpPr>
            <xdr:cNvPr id="77410" name="Check Box 610" hidden="1">
              <a:extLst>
                <a:ext uri="{63B3BB69-23CF-44E3-9099-C40C66FF867C}">
                  <a14:compatExt spid="_x0000_s77410"/>
                </a:ext>
                <a:ext uri="{FF2B5EF4-FFF2-40B4-BE49-F238E27FC236}">
                  <a16:creationId xmlns:a16="http://schemas.microsoft.com/office/drawing/2014/main" id="{00000000-0008-0000-0000-00006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42</xdr:row>
          <xdr:rowOff>38100</xdr:rowOff>
        </xdr:from>
        <xdr:to>
          <xdr:col>31</xdr:col>
          <xdr:colOff>190500</xdr:colOff>
          <xdr:row>42</xdr:row>
          <xdr:rowOff>180975</xdr:rowOff>
        </xdr:to>
        <xdr:sp macro="" textlink="">
          <xdr:nvSpPr>
            <xdr:cNvPr id="77411" name="Check Box 611" hidden="1">
              <a:extLst>
                <a:ext uri="{63B3BB69-23CF-44E3-9099-C40C66FF867C}">
                  <a14:compatExt spid="_x0000_s77411"/>
                </a:ext>
                <a:ext uri="{FF2B5EF4-FFF2-40B4-BE49-F238E27FC236}">
                  <a16:creationId xmlns:a16="http://schemas.microsoft.com/office/drawing/2014/main" id="{00000000-0008-0000-0000-00006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42</xdr:row>
          <xdr:rowOff>38100</xdr:rowOff>
        </xdr:from>
        <xdr:to>
          <xdr:col>32</xdr:col>
          <xdr:colOff>190500</xdr:colOff>
          <xdr:row>42</xdr:row>
          <xdr:rowOff>180975</xdr:rowOff>
        </xdr:to>
        <xdr:sp macro="" textlink="">
          <xdr:nvSpPr>
            <xdr:cNvPr id="77412" name="Check Box 612" hidden="1">
              <a:extLst>
                <a:ext uri="{63B3BB69-23CF-44E3-9099-C40C66FF867C}">
                  <a14:compatExt spid="_x0000_s77412"/>
                </a:ext>
                <a:ext uri="{FF2B5EF4-FFF2-40B4-BE49-F238E27FC236}">
                  <a16:creationId xmlns:a16="http://schemas.microsoft.com/office/drawing/2014/main" id="{00000000-0008-0000-0000-00006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43</xdr:row>
          <xdr:rowOff>38100</xdr:rowOff>
        </xdr:from>
        <xdr:to>
          <xdr:col>30</xdr:col>
          <xdr:colOff>190500</xdr:colOff>
          <xdr:row>43</xdr:row>
          <xdr:rowOff>180975</xdr:rowOff>
        </xdr:to>
        <xdr:sp macro="" textlink="">
          <xdr:nvSpPr>
            <xdr:cNvPr id="77413" name="Check Box 613" hidden="1">
              <a:extLst>
                <a:ext uri="{63B3BB69-23CF-44E3-9099-C40C66FF867C}">
                  <a14:compatExt spid="_x0000_s77413"/>
                </a:ext>
                <a:ext uri="{FF2B5EF4-FFF2-40B4-BE49-F238E27FC236}">
                  <a16:creationId xmlns:a16="http://schemas.microsoft.com/office/drawing/2014/main" id="{00000000-0008-0000-0000-00006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43</xdr:row>
          <xdr:rowOff>38100</xdr:rowOff>
        </xdr:from>
        <xdr:to>
          <xdr:col>31</xdr:col>
          <xdr:colOff>190500</xdr:colOff>
          <xdr:row>43</xdr:row>
          <xdr:rowOff>180975</xdr:rowOff>
        </xdr:to>
        <xdr:sp macro="" textlink="">
          <xdr:nvSpPr>
            <xdr:cNvPr id="77414" name="Check Box 614" hidden="1">
              <a:extLst>
                <a:ext uri="{63B3BB69-23CF-44E3-9099-C40C66FF867C}">
                  <a14:compatExt spid="_x0000_s77414"/>
                </a:ext>
                <a:ext uri="{FF2B5EF4-FFF2-40B4-BE49-F238E27FC236}">
                  <a16:creationId xmlns:a16="http://schemas.microsoft.com/office/drawing/2014/main" id="{00000000-0008-0000-0000-00006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43</xdr:row>
          <xdr:rowOff>38100</xdr:rowOff>
        </xdr:from>
        <xdr:to>
          <xdr:col>32</xdr:col>
          <xdr:colOff>190500</xdr:colOff>
          <xdr:row>43</xdr:row>
          <xdr:rowOff>180975</xdr:rowOff>
        </xdr:to>
        <xdr:sp macro="" textlink="">
          <xdr:nvSpPr>
            <xdr:cNvPr id="77415" name="Check Box 615" hidden="1">
              <a:extLst>
                <a:ext uri="{63B3BB69-23CF-44E3-9099-C40C66FF867C}">
                  <a14:compatExt spid="_x0000_s77415"/>
                </a:ext>
                <a:ext uri="{FF2B5EF4-FFF2-40B4-BE49-F238E27FC236}">
                  <a16:creationId xmlns:a16="http://schemas.microsoft.com/office/drawing/2014/main" id="{00000000-0008-0000-0000-00006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44</xdr:row>
          <xdr:rowOff>38100</xdr:rowOff>
        </xdr:from>
        <xdr:to>
          <xdr:col>30</xdr:col>
          <xdr:colOff>190500</xdr:colOff>
          <xdr:row>44</xdr:row>
          <xdr:rowOff>180975</xdr:rowOff>
        </xdr:to>
        <xdr:sp macro="" textlink="">
          <xdr:nvSpPr>
            <xdr:cNvPr id="77416" name="Check Box 616" hidden="1">
              <a:extLst>
                <a:ext uri="{63B3BB69-23CF-44E3-9099-C40C66FF867C}">
                  <a14:compatExt spid="_x0000_s77416"/>
                </a:ext>
                <a:ext uri="{FF2B5EF4-FFF2-40B4-BE49-F238E27FC236}">
                  <a16:creationId xmlns:a16="http://schemas.microsoft.com/office/drawing/2014/main" id="{00000000-0008-0000-0000-00006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44</xdr:row>
          <xdr:rowOff>38100</xdr:rowOff>
        </xdr:from>
        <xdr:to>
          <xdr:col>31</xdr:col>
          <xdr:colOff>190500</xdr:colOff>
          <xdr:row>44</xdr:row>
          <xdr:rowOff>180975</xdr:rowOff>
        </xdr:to>
        <xdr:sp macro="" textlink="">
          <xdr:nvSpPr>
            <xdr:cNvPr id="77417" name="Check Box 617" hidden="1">
              <a:extLst>
                <a:ext uri="{63B3BB69-23CF-44E3-9099-C40C66FF867C}">
                  <a14:compatExt spid="_x0000_s77417"/>
                </a:ext>
                <a:ext uri="{FF2B5EF4-FFF2-40B4-BE49-F238E27FC236}">
                  <a16:creationId xmlns:a16="http://schemas.microsoft.com/office/drawing/2014/main" id="{00000000-0008-0000-0000-00006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44</xdr:row>
          <xdr:rowOff>38100</xdr:rowOff>
        </xdr:from>
        <xdr:to>
          <xdr:col>32</xdr:col>
          <xdr:colOff>190500</xdr:colOff>
          <xdr:row>44</xdr:row>
          <xdr:rowOff>180975</xdr:rowOff>
        </xdr:to>
        <xdr:sp macro="" textlink="">
          <xdr:nvSpPr>
            <xdr:cNvPr id="77418" name="Check Box 618" hidden="1">
              <a:extLst>
                <a:ext uri="{63B3BB69-23CF-44E3-9099-C40C66FF867C}">
                  <a14:compatExt spid="_x0000_s77418"/>
                </a:ext>
                <a:ext uri="{FF2B5EF4-FFF2-40B4-BE49-F238E27FC236}">
                  <a16:creationId xmlns:a16="http://schemas.microsoft.com/office/drawing/2014/main" id="{00000000-0008-0000-0000-00006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45</xdr:row>
          <xdr:rowOff>38100</xdr:rowOff>
        </xdr:from>
        <xdr:to>
          <xdr:col>30</xdr:col>
          <xdr:colOff>190500</xdr:colOff>
          <xdr:row>45</xdr:row>
          <xdr:rowOff>180975</xdr:rowOff>
        </xdr:to>
        <xdr:sp macro="" textlink="">
          <xdr:nvSpPr>
            <xdr:cNvPr id="77419" name="Check Box 619" hidden="1">
              <a:extLst>
                <a:ext uri="{63B3BB69-23CF-44E3-9099-C40C66FF867C}">
                  <a14:compatExt spid="_x0000_s77419"/>
                </a:ext>
                <a:ext uri="{FF2B5EF4-FFF2-40B4-BE49-F238E27FC236}">
                  <a16:creationId xmlns:a16="http://schemas.microsoft.com/office/drawing/2014/main" id="{00000000-0008-0000-0000-00006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45</xdr:row>
          <xdr:rowOff>38100</xdr:rowOff>
        </xdr:from>
        <xdr:to>
          <xdr:col>31</xdr:col>
          <xdr:colOff>190500</xdr:colOff>
          <xdr:row>45</xdr:row>
          <xdr:rowOff>180975</xdr:rowOff>
        </xdr:to>
        <xdr:sp macro="" textlink="">
          <xdr:nvSpPr>
            <xdr:cNvPr id="77420" name="Check Box 620" hidden="1">
              <a:extLst>
                <a:ext uri="{63B3BB69-23CF-44E3-9099-C40C66FF867C}">
                  <a14:compatExt spid="_x0000_s77420"/>
                </a:ext>
                <a:ext uri="{FF2B5EF4-FFF2-40B4-BE49-F238E27FC236}">
                  <a16:creationId xmlns:a16="http://schemas.microsoft.com/office/drawing/2014/main" id="{00000000-0008-0000-0000-00006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45</xdr:row>
          <xdr:rowOff>38100</xdr:rowOff>
        </xdr:from>
        <xdr:to>
          <xdr:col>32</xdr:col>
          <xdr:colOff>190500</xdr:colOff>
          <xdr:row>45</xdr:row>
          <xdr:rowOff>180975</xdr:rowOff>
        </xdr:to>
        <xdr:sp macro="" textlink="">
          <xdr:nvSpPr>
            <xdr:cNvPr id="77421" name="Check Box 621" hidden="1">
              <a:extLst>
                <a:ext uri="{63B3BB69-23CF-44E3-9099-C40C66FF867C}">
                  <a14:compatExt spid="_x0000_s77421"/>
                </a:ext>
                <a:ext uri="{FF2B5EF4-FFF2-40B4-BE49-F238E27FC236}">
                  <a16:creationId xmlns:a16="http://schemas.microsoft.com/office/drawing/2014/main" id="{00000000-0008-0000-0000-00006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46</xdr:row>
          <xdr:rowOff>38100</xdr:rowOff>
        </xdr:from>
        <xdr:to>
          <xdr:col>30</xdr:col>
          <xdr:colOff>190500</xdr:colOff>
          <xdr:row>46</xdr:row>
          <xdr:rowOff>180975</xdr:rowOff>
        </xdr:to>
        <xdr:sp macro="" textlink="">
          <xdr:nvSpPr>
            <xdr:cNvPr id="77422" name="Check Box 622" hidden="1">
              <a:extLst>
                <a:ext uri="{63B3BB69-23CF-44E3-9099-C40C66FF867C}">
                  <a14:compatExt spid="_x0000_s77422"/>
                </a:ext>
                <a:ext uri="{FF2B5EF4-FFF2-40B4-BE49-F238E27FC236}">
                  <a16:creationId xmlns:a16="http://schemas.microsoft.com/office/drawing/2014/main" id="{00000000-0008-0000-0000-00006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46</xdr:row>
          <xdr:rowOff>38100</xdr:rowOff>
        </xdr:from>
        <xdr:to>
          <xdr:col>31</xdr:col>
          <xdr:colOff>190500</xdr:colOff>
          <xdr:row>46</xdr:row>
          <xdr:rowOff>180975</xdr:rowOff>
        </xdr:to>
        <xdr:sp macro="" textlink="">
          <xdr:nvSpPr>
            <xdr:cNvPr id="77423" name="Check Box 623" hidden="1">
              <a:extLst>
                <a:ext uri="{63B3BB69-23CF-44E3-9099-C40C66FF867C}">
                  <a14:compatExt spid="_x0000_s77423"/>
                </a:ext>
                <a:ext uri="{FF2B5EF4-FFF2-40B4-BE49-F238E27FC236}">
                  <a16:creationId xmlns:a16="http://schemas.microsoft.com/office/drawing/2014/main" id="{00000000-0008-0000-0000-00006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46</xdr:row>
          <xdr:rowOff>38100</xdr:rowOff>
        </xdr:from>
        <xdr:to>
          <xdr:col>32</xdr:col>
          <xdr:colOff>190500</xdr:colOff>
          <xdr:row>46</xdr:row>
          <xdr:rowOff>180975</xdr:rowOff>
        </xdr:to>
        <xdr:sp macro="" textlink="">
          <xdr:nvSpPr>
            <xdr:cNvPr id="77424" name="Check Box 624" hidden="1">
              <a:extLst>
                <a:ext uri="{63B3BB69-23CF-44E3-9099-C40C66FF867C}">
                  <a14:compatExt spid="_x0000_s77424"/>
                </a:ext>
                <a:ext uri="{FF2B5EF4-FFF2-40B4-BE49-F238E27FC236}">
                  <a16:creationId xmlns:a16="http://schemas.microsoft.com/office/drawing/2014/main" id="{00000000-0008-0000-0000-00007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47</xdr:row>
          <xdr:rowOff>38100</xdr:rowOff>
        </xdr:from>
        <xdr:to>
          <xdr:col>30</xdr:col>
          <xdr:colOff>190500</xdr:colOff>
          <xdr:row>47</xdr:row>
          <xdr:rowOff>180975</xdr:rowOff>
        </xdr:to>
        <xdr:sp macro="" textlink="">
          <xdr:nvSpPr>
            <xdr:cNvPr id="77425" name="Check Box 625" hidden="1">
              <a:extLst>
                <a:ext uri="{63B3BB69-23CF-44E3-9099-C40C66FF867C}">
                  <a14:compatExt spid="_x0000_s77425"/>
                </a:ext>
                <a:ext uri="{FF2B5EF4-FFF2-40B4-BE49-F238E27FC236}">
                  <a16:creationId xmlns:a16="http://schemas.microsoft.com/office/drawing/2014/main" id="{00000000-0008-0000-0000-00007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0</xdr:colOff>
          <xdr:row>47</xdr:row>
          <xdr:rowOff>38100</xdr:rowOff>
        </xdr:from>
        <xdr:to>
          <xdr:col>31</xdr:col>
          <xdr:colOff>190500</xdr:colOff>
          <xdr:row>47</xdr:row>
          <xdr:rowOff>180975</xdr:rowOff>
        </xdr:to>
        <xdr:sp macro="" textlink="">
          <xdr:nvSpPr>
            <xdr:cNvPr id="77426" name="Check Box 626" hidden="1">
              <a:extLst>
                <a:ext uri="{63B3BB69-23CF-44E3-9099-C40C66FF867C}">
                  <a14:compatExt spid="_x0000_s77426"/>
                </a:ext>
                <a:ext uri="{FF2B5EF4-FFF2-40B4-BE49-F238E27FC236}">
                  <a16:creationId xmlns:a16="http://schemas.microsoft.com/office/drawing/2014/main" id="{00000000-0008-0000-0000-00007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0</xdr:colOff>
          <xdr:row>47</xdr:row>
          <xdr:rowOff>38100</xdr:rowOff>
        </xdr:from>
        <xdr:to>
          <xdr:col>32</xdr:col>
          <xdr:colOff>190500</xdr:colOff>
          <xdr:row>47</xdr:row>
          <xdr:rowOff>180975</xdr:rowOff>
        </xdr:to>
        <xdr:sp macro="" textlink="">
          <xdr:nvSpPr>
            <xdr:cNvPr id="77427" name="Check Box 627" hidden="1">
              <a:extLst>
                <a:ext uri="{63B3BB69-23CF-44E3-9099-C40C66FF867C}">
                  <a14:compatExt spid="_x0000_s77427"/>
                </a:ext>
                <a:ext uri="{FF2B5EF4-FFF2-40B4-BE49-F238E27FC236}">
                  <a16:creationId xmlns:a16="http://schemas.microsoft.com/office/drawing/2014/main" id="{00000000-0008-0000-0000-00007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23</xdr:row>
          <xdr:rowOff>38100</xdr:rowOff>
        </xdr:from>
        <xdr:to>
          <xdr:col>30</xdr:col>
          <xdr:colOff>190500</xdr:colOff>
          <xdr:row>23</xdr:row>
          <xdr:rowOff>180975</xdr:rowOff>
        </xdr:to>
        <xdr:sp macro="" textlink="">
          <xdr:nvSpPr>
            <xdr:cNvPr id="77428" name="Check Box 628" hidden="1">
              <a:extLst>
                <a:ext uri="{63B3BB69-23CF-44E3-9099-C40C66FF867C}">
                  <a14:compatExt spid="_x0000_s77428"/>
                </a:ext>
                <a:ext uri="{FF2B5EF4-FFF2-40B4-BE49-F238E27FC236}">
                  <a16:creationId xmlns:a16="http://schemas.microsoft.com/office/drawing/2014/main" id="{00000000-0008-0000-0000-00007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57</xdr:row>
          <xdr:rowOff>19050</xdr:rowOff>
        </xdr:from>
        <xdr:to>
          <xdr:col>17</xdr:col>
          <xdr:colOff>85725</xdr:colOff>
          <xdr:row>57</xdr:row>
          <xdr:rowOff>180975</xdr:rowOff>
        </xdr:to>
        <xdr:sp macro="" textlink="">
          <xdr:nvSpPr>
            <xdr:cNvPr id="77431" name="Check Box 631" hidden="1">
              <a:extLst>
                <a:ext uri="{63B3BB69-23CF-44E3-9099-C40C66FF867C}">
                  <a14:compatExt spid="_x0000_s77431"/>
                </a:ext>
                <a:ext uri="{FF2B5EF4-FFF2-40B4-BE49-F238E27FC236}">
                  <a16:creationId xmlns:a16="http://schemas.microsoft.com/office/drawing/2014/main" id="{00000000-0008-0000-0000-00007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U.S. Mortgage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19050</xdr:rowOff>
        </xdr:from>
        <xdr:to>
          <xdr:col>1</xdr:col>
          <xdr:colOff>400050</xdr:colOff>
          <xdr:row>37</xdr:row>
          <xdr:rowOff>180975</xdr:rowOff>
        </xdr:to>
        <xdr:sp macro="" textlink="">
          <xdr:nvSpPr>
            <xdr:cNvPr id="77434" name="Check Box 634" hidden="1">
              <a:extLst>
                <a:ext uri="{63B3BB69-23CF-44E3-9099-C40C66FF867C}">
                  <a14:compatExt spid="_x0000_s77434"/>
                </a:ext>
                <a:ext uri="{FF2B5EF4-FFF2-40B4-BE49-F238E27FC236}">
                  <a16:creationId xmlns:a16="http://schemas.microsoft.com/office/drawing/2014/main" id="{00000000-0008-0000-0000-00007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18</xdr:row>
          <xdr:rowOff>9525</xdr:rowOff>
        </xdr:from>
        <xdr:to>
          <xdr:col>9</xdr:col>
          <xdr:colOff>85725</xdr:colOff>
          <xdr:row>18</xdr:row>
          <xdr:rowOff>200025</xdr:rowOff>
        </xdr:to>
        <xdr:sp macro="" textlink="">
          <xdr:nvSpPr>
            <xdr:cNvPr id="77436" name="Check Box 636" hidden="1">
              <a:extLst>
                <a:ext uri="{63B3BB69-23CF-44E3-9099-C40C66FF867C}">
                  <a14:compatExt spid="_x0000_s77436"/>
                </a:ext>
                <a:ext uri="{FF2B5EF4-FFF2-40B4-BE49-F238E27FC236}">
                  <a16:creationId xmlns:a16="http://schemas.microsoft.com/office/drawing/2014/main" id="{00000000-0008-0000-0000-00007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Separated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18</xdr:row>
          <xdr:rowOff>38100</xdr:rowOff>
        </xdr:from>
        <xdr:to>
          <xdr:col>9</xdr:col>
          <xdr:colOff>800100</xdr:colOff>
          <xdr:row>18</xdr:row>
          <xdr:rowOff>161925</xdr:rowOff>
        </xdr:to>
        <xdr:sp macro="" textlink="">
          <xdr:nvSpPr>
            <xdr:cNvPr id="77438" name="Check Box 638" hidden="1">
              <a:extLst>
                <a:ext uri="{63B3BB69-23CF-44E3-9099-C40C66FF867C}">
                  <a14:compatExt spid="_x0000_s77438"/>
                </a:ext>
                <a:ext uri="{FF2B5EF4-FFF2-40B4-BE49-F238E27FC236}">
                  <a16:creationId xmlns:a16="http://schemas.microsoft.com/office/drawing/2014/main" id="{00000000-0008-0000-0000-00007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19050</xdr:rowOff>
        </xdr:from>
        <xdr:to>
          <xdr:col>6</xdr:col>
          <xdr:colOff>95250</xdr:colOff>
          <xdr:row>76</xdr:row>
          <xdr:rowOff>152400</xdr:rowOff>
        </xdr:to>
        <xdr:sp macro="" textlink="">
          <xdr:nvSpPr>
            <xdr:cNvPr id="77439" name="Check Box 639" hidden="1">
              <a:extLst>
                <a:ext uri="{63B3BB69-23CF-44E3-9099-C40C66FF867C}">
                  <a14:compatExt spid="_x0000_s77439"/>
                </a:ext>
                <a:ext uri="{FF2B5EF4-FFF2-40B4-BE49-F238E27FC236}">
                  <a16:creationId xmlns:a16="http://schemas.microsoft.com/office/drawing/2014/main" id="{00000000-0008-0000-0000-00007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In-office Pay &amp; Sign &amp; Pickup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19050</xdr:rowOff>
        </xdr:from>
        <xdr:to>
          <xdr:col>9</xdr:col>
          <xdr:colOff>1209675</xdr:colOff>
          <xdr:row>76</xdr:row>
          <xdr:rowOff>152400</xdr:rowOff>
        </xdr:to>
        <xdr:sp macro="" textlink="">
          <xdr:nvSpPr>
            <xdr:cNvPr id="77440" name="Check Box 640" hidden="1">
              <a:extLst>
                <a:ext uri="{63B3BB69-23CF-44E3-9099-C40C66FF867C}">
                  <a14:compatExt spid="_x0000_s77440"/>
                </a:ext>
                <a:ext uri="{FF2B5EF4-FFF2-40B4-BE49-F238E27FC236}">
                  <a16:creationId xmlns:a16="http://schemas.microsoft.com/office/drawing/2014/main" id="{00000000-0008-0000-0000-00008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In-office Pay &amp; Sign &amp; Pickup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19050</xdr:rowOff>
        </xdr:from>
        <xdr:to>
          <xdr:col>2</xdr:col>
          <xdr:colOff>971550</xdr:colOff>
          <xdr:row>17</xdr:row>
          <xdr:rowOff>171450</xdr:rowOff>
        </xdr:to>
        <xdr:sp macro="" textlink="">
          <xdr:nvSpPr>
            <xdr:cNvPr id="77441" name="Check Box 641" hidden="1">
              <a:extLst>
                <a:ext uri="{63B3BB69-23CF-44E3-9099-C40C66FF867C}">
                  <a14:compatExt spid="_x0000_s77441"/>
                </a:ext>
                <a:ext uri="{FF2B5EF4-FFF2-40B4-BE49-F238E27FC236}">
                  <a16:creationId xmlns:a16="http://schemas.microsoft.com/office/drawing/2014/main" id="{00000000-0008-0000-0000-00008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Non-Resident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17</xdr:row>
          <xdr:rowOff>0</xdr:rowOff>
        </xdr:from>
        <xdr:to>
          <xdr:col>2</xdr:col>
          <xdr:colOff>9525</xdr:colOff>
          <xdr:row>17</xdr:row>
          <xdr:rowOff>180975</xdr:rowOff>
        </xdr:to>
        <xdr:sp macro="" textlink="">
          <xdr:nvSpPr>
            <xdr:cNvPr id="77442" name="Check Box 642" hidden="1">
              <a:extLst>
                <a:ext uri="{63B3BB69-23CF-44E3-9099-C40C66FF867C}">
                  <a14:compatExt spid="_x0000_s77442"/>
                </a:ext>
                <a:ext uri="{FF2B5EF4-FFF2-40B4-BE49-F238E27FC236}">
                  <a16:creationId xmlns:a16="http://schemas.microsoft.com/office/drawing/2014/main" id="{00000000-0008-0000-0000-00008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19050</xdr:rowOff>
        </xdr:from>
        <xdr:to>
          <xdr:col>9</xdr:col>
          <xdr:colOff>485775</xdr:colOff>
          <xdr:row>17</xdr:row>
          <xdr:rowOff>161925</xdr:rowOff>
        </xdr:to>
        <xdr:sp macro="" textlink="">
          <xdr:nvSpPr>
            <xdr:cNvPr id="77443" name="Check Box 643" hidden="1">
              <a:extLst>
                <a:ext uri="{63B3BB69-23CF-44E3-9099-C40C66FF867C}">
                  <a14:compatExt spid="_x0000_s77443"/>
                </a:ext>
                <a:ext uri="{FF2B5EF4-FFF2-40B4-BE49-F238E27FC236}">
                  <a16:creationId xmlns:a16="http://schemas.microsoft.com/office/drawing/2014/main" id="{00000000-0008-0000-0000-00008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Factual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17</xdr:row>
          <xdr:rowOff>19050</xdr:rowOff>
        </xdr:from>
        <xdr:to>
          <xdr:col>7</xdr:col>
          <xdr:colOff>971550</xdr:colOff>
          <xdr:row>17</xdr:row>
          <xdr:rowOff>171450</xdr:rowOff>
        </xdr:to>
        <xdr:sp macro="" textlink="">
          <xdr:nvSpPr>
            <xdr:cNvPr id="77444" name="Check Box 644" hidden="1">
              <a:extLst>
                <a:ext uri="{63B3BB69-23CF-44E3-9099-C40C66FF867C}">
                  <a14:compatExt spid="_x0000_s77444"/>
                </a:ext>
                <a:ext uri="{FF2B5EF4-FFF2-40B4-BE49-F238E27FC236}">
                  <a16:creationId xmlns:a16="http://schemas.microsoft.com/office/drawing/2014/main" id="{00000000-0008-0000-0000-00008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Non-Resident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7</xdr:col>
          <xdr:colOff>9525</xdr:colOff>
          <xdr:row>17</xdr:row>
          <xdr:rowOff>180975</xdr:rowOff>
        </xdr:to>
        <xdr:sp macro="" textlink="">
          <xdr:nvSpPr>
            <xdr:cNvPr id="77445" name="Check Box 645" hidden="1">
              <a:extLst>
                <a:ext uri="{63B3BB69-23CF-44E3-9099-C40C66FF867C}">
                  <a14:compatExt spid="_x0000_s77445"/>
                </a:ext>
                <a:ext uri="{FF2B5EF4-FFF2-40B4-BE49-F238E27FC236}">
                  <a16:creationId xmlns:a16="http://schemas.microsoft.com/office/drawing/2014/main" id="{00000000-0008-0000-0000-00008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17</xdr:row>
          <xdr:rowOff>9525</xdr:rowOff>
        </xdr:from>
        <xdr:to>
          <xdr:col>9</xdr:col>
          <xdr:colOff>1247775</xdr:colOff>
          <xdr:row>17</xdr:row>
          <xdr:rowOff>171450</xdr:rowOff>
        </xdr:to>
        <xdr:sp macro="" textlink="">
          <xdr:nvSpPr>
            <xdr:cNvPr id="77447" name="Check Box 647" hidden="1">
              <a:extLst>
                <a:ext uri="{63B3BB69-23CF-44E3-9099-C40C66FF867C}">
                  <a14:compatExt spid="_x0000_s77447"/>
                </a:ext>
                <a:ext uri="{FF2B5EF4-FFF2-40B4-BE49-F238E27FC236}">
                  <a16:creationId xmlns:a16="http://schemas.microsoft.com/office/drawing/2014/main" id="{00000000-0008-0000-0000-00008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Deemed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28575</xdr:rowOff>
        </xdr:from>
        <xdr:to>
          <xdr:col>4</xdr:col>
          <xdr:colOff>495300</xdr:colOff>
          <xdr:row>17</xdr:row>
          <xdr:rowOff>180975</xdr:rowOff>
        </xdr:to>
        <xdr:sp macro="" textlink="">
          <xdr:nvSpPr>
            <xdr:cNvPr id="77448" name="Check Box 648" hidden="1">
              <a:extLst>
                <a:ext uri="{63B3BB69-23CF-44E3-9099-C40C66FF867C}">
                  <a14:compatExt spid="_x0000_s77448"/>
                </a:ext>
                <a:ext uri="{FF2B5EF4-FFF2-40B4-BE49-F238E27FC236}">
                  <a16:creationId xmlns:a16="http://schemas.microsoft.com/office/drawing/2014/main" id="{00000000-0008-0000-0000-00008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Factual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17</xdr:row>
          <xdr:rowOff>9525</xdr:rowOff>
        </xdr:from>
        <xdr:to>
          <xdr:col>4</xdr:col>
          <xdr:colOff>1238250</xdr:colOff>
          <xdr:row>17</xdr:row>
          <xdr:rowOff>171450</xdr:rowOff>
        </xdr:to>
        <xdr:sp macro="" textlink="">
          <xdr:nvSpPr>
            <xdr:cNvPr id="77449" name="Check Box 649" hidden="1">
              <a:extLst>
                <a:ext uri="{63B3BB69-23CF-44E3-9099-C40C66FF867C}">
                  <a14:compatExt spid="_x0000_s77449"/>
                </a:ext>
                <a:ext uri="{FF2B5EF4-FFF2-40B4-BE49-F238E27FC236}">
                  <a16:creationId xmlns:a16="http://schemas.microsoft.com/office/drawing/2014/main" id="{00000000-0008-0000-0000-00008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Deemed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34</xdr:row>
          <xdr:rowOff>28575</xdr:rowOff>
        </xdr:from>
        <xdr:to>
          <xdr:col>4</xdr:col>
          <xdr:colOff>1085850</xdr:colOff>
          <xdr:row>34</xdr:row>
          <xdr:rowOff>171450</xdr:rowOff>
        </xdr:to>
        <xdr:sp macro="" textlink="">
          <xdr:nvSpPr>
            <xdr:cNvPr id="77450" name="Check Box 650" hidden="1">
              <a:extLst>
                <a:ext uri="{63B3BB69-23CF-44E3-9099-C40C66FF867C}">
                  <a14:compatExt spid="_x0000_s77450"/>
                </a:ext>
                <a:ext uri="{FF2B5EF4-FFF2-40B4-BE49-F238E27FC236}">
                  <a16:creationId xmlns:a16="http://schemas.microsoft.com/office/drawing/2014/main" id="{00000000-0008-0000-0000-00008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Medical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34</xdr:row>
          <xdr:rowOff>19050</xdr:rowOff>
        </xdr:from>
        <xdr:to>
          <xdr:col>4</xdr:col>
          <xdr:colOff>438150</xdr:colOff>
          <xdr:row>34</xdr:row>
          <xdr:rowOff>161925</xdr:rowOff>
        </xdr:to>
        <xdr:sp macro="" textlink="">
          <xdr:nvSpPr>
            <xdr:cNvPr id="77451" name="Check Box 651" hidden="1">
              <a:extLst>
                <a:ext uri="{63B3BB69-23CF-44E3-9099-C40C66FF867C}">
                  <a14:compatExt spid="_x0000_s77451"/>
                </a:ext>
                <a:ext uri="{FF2B5EF4-FFF2-40B4-BE49-F238E27FC236}">
                  <a16:creationId xmlns:a16="http://schemas.microsoft.com/office/drawing/2014/main" id="{00000000-0008-0000-0000-00008B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Donations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19050</xdr:rowOff>
        </xdr:from>
        <xdr:to>
          <xdr:col>2</xdr:col>
          <xdr:colOff>0</xdr:colOff>
          <xdr:row>34</xdr:row>
          <xdr:rowOff>161925</xdr:rowOff>
        </xdr:to>
        <xdr:sp macro="" textlink="">
          <xdr:nvSpPr>
            <xdr:cNvPr id="77452" name="Check Box 652" hidden="1">
              <a:extLst>
                <a:ext uri="{63B3BB69-23CF-44E3-9099-C40C66FF867C}">
                  <a14:compatExt spid="_x0000_s77452"/>
                </a:ext>
                <a:ext uri="{FF2B5EF4-FFF2-40B4-BE49-F238E27FC236}">
                  <a16:creationId xmlns:a16="http://schemas.microsoft.com/office/drawing/2014/main" id="{00000000-0008-0000-0000-00008C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Moving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28575</xdr:rowOff>
        </xdr:from>
        <xdr:to>
          <xdr:col>3</xdr:col>
          <xdr:colOff>123825</xdr:colOff>
          <xdr:row>34</xdr:row>
          <xdr:rowOff>161925</xdr:rowOff>
        </xdr:to>
        <xdr:sp macro="" textlink="">
          <xdr:nvSpPr>
            <xdr:cNvPr id="77453" name="Check Box 653" hidden="1">
              <a:extLst>
                <a:ext uri="{63B3BB69-23CF-44E3-9099-C40C66FF867C}">
                  <a14:compatExt spid="_x0000_s77453"/>
                </a:ext>
                <a:ext uri="{FF2B5EF4-FFF2-40B4-BE49-F238E27FC236}">
                  <a16:creationId xmlns:a16="http://schemas.microsoft.com/office/drawing/2014/main" id="{00000000-0008-0000-0000-00008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Employment Expenses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18</xdr:row>
          <xdr:rowOff>38100</xdr:rowOff>
        </xdr:from>
        <xdr:to>
          <xdr:col>4</xdr:col>
          <xdr:colOff>1104900</xdr:colOff>
          <xdr:row>18</xdr:row>
          <xdr:rowOff>161925</xdr:rowOff>
        </xdr:to>
        <xdr:sp macro="" textlink="">
          <xdr:nvSpPr>
            <xdr:cNvPr id="77455" name="Check Box 655" hidden="1">
              <a:extLst>
                <a:ext uri="{63B3BB69-23CF-44E3-9099-C40C66FF867C}">
                  <a14:compatExt spid="_x0000_s77455"/>
                </a:ext>
                <a:ext uri="{FF2B5EF4-FFF2-40B4-BE49-F238E27FC236}">
                  <a16:creationId xmlns:a16="http://schemas.microsoft.com/office/drawing/2014/main" id="{00000000-0008-0000-0000-00008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34</xdr:row>
          <xdr:rowOff>28575</xdr:rowOff>
        </xdr:from>
        <xdr:to>
          <xdr:col>9</xdr:col>
          <xdr:colOff>1133475</xdr:colOff>
          <xdr:row>34</xdr:row>
          <xdr:rowOff>171450</xdr:rowOff>
        </xdr:to>
        <xdr:sp macro="" textlink="">
          <xdr:nvSpPr>
            <xdr:cNvPr id="77457" name="Check Box 657" hidden="1">
              <a:extLst>
                <a:ext uri="{63B3BB69-23CF-44E3-9099-C40C66FF867C}">
                  <a14:compatExt spid="_x0000_s77457"/>
                </a:ext>
                <a:ext uri="{FF2B5EF4-FFF2-40B4-BE49-F238E27FC236}">
                  <a16:creationId xmlns:a16="http://schemas.microsoft.com/office/drawing/2014/main" id="{00000000-0008-0000-0000-00009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Medical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28575</xdr:rowOff>
        </xdr:from>
        <xdr:to>
          <xdr:col>9</xdr:col>
          <xdr:colOff>485775</xdr:colOff>
          <xdr:row>34</xdr:row>
          <xdr:rowOff>171450</xdr:rowOff>
        </xdr:to>
        <xdr:sp macro="" textlink="">
          <xdr:nvSpPr>
            <xdr:cNvPr id="77458" name="Check Box 658" hidden="1">
              <a:extLst>
                <a:ext uri="{63B3BB69-23CF-44E3-9099-C40C66FF867C}">
                  <a14:compatExt spid="_x0000_s77458"/>
                </a:ext>
                <a:ext uri="{FF2B5EF4-FFF2-40B4-BE49-F238E27FC236}">
                  <a16:creationId xmlns:a16="http://schemas.microsoft.com/office/drawing/2014/main" id="{00000000-0008-0000-0000-00009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Donations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34</xdr:row>
          <xdr:rowOff>19050</xdr:rowOff>
        </xdr:from>
        <xdr:to>
          <xdr:col>7</xdr:col>
          <xdr:colOff>0</xdr:colOff>
          <xdr:row>34</xdr:row>
          <xdr:rowOff>161925</xdr:rowOff>
        </xdr:to>
        <xdr:sp macro="" textlink="">
          <xdr:nvSpPr>
            <xdr:cNvPr id="77459" name="Check Box 659" hidden="1">
              <a:extLst>
                <a:ext uri="{63B3BB69-23CF-44E3-9099-C40C66FF867C}">
                  <a14:compatExt spid="_x0000_s77459"/>
                </a:ext>
                <a:ext uri="{FF2B5EF4-FFF2-40B4-BE49-F238E27FC236}">
                  <a16:creationId xmlns:a16="http://schemas.microsoft.com/office/drawing/2014/main" id="{00000000-0008-0000-0000-00009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Moving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34</xdr:row>
          <xdr:rowOff>38100</xdr:rowOff>
        </xdr:from>
        <xdr:to>
          <xdr:col>8</xdr:col>
          <xdr:colOff>95250</xdr:colOff>
          <xdr:row>34</xdr:row>
          <xdr:rowOff>161925</xdr:rowOff>
        </xdr:to>
        <xdr:sp macro="" textlink="">
          <xdr:nvSpPr>
            <xdr:cNvPr id="77460" name="Check Box 660" hidden="1">
              <a:extLst>
                <a:ext uri="{63B3BB69-23CF-44E3-9099-C40C66FF867C}">
                  <a14:compatExt spid="_x0000_s77460"/>
                </a:ext>
                <a:ext uri="{FF2B5EF4-FFF2-40B4-BE49-F238E27FC236}">
                  <a16:creationId xmlns:a16="http://schemas.microsoft.com/office/drawing/2014/main" id="{00000000-0008-0000-0000-00009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Employment Expenses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0</xdr:rowOff>
        </xdr:from>
        <xdr:to>
          <xdr:col>2</xdr:col>
          <xdr:colOff>533400</xdr:colOff>
          <xdr:row>13</xdr:row>
          <xdr:rowOff>200025</xdr:rowOff>
        </xdr:to>
        <xdr:grpSp>
          <xdr:nvGrpSpPr>
            <xdr:cNvPr id="2" name="Group 1">
              <a:extLst>
                <a:ext uri="{FF2B5EF4-FFF2-40B4-BE49-F238E27FC236}">
                  <a16:creationId xmlns:a16="http://schemas.microsoft.com/office/drawing/2014/main" id="{B6097DBD-2368-62B1-8385-44865F0C6AFE}"/>
                </a:ext>
              </a:extLst>
            </xdr:cNvPr>
            <xdr:cNvGrpSpPr/>
          </xdr:nvGrpSpPr>
          <xdr:grpSpPr>
            <a:xfrm>
              <a:off x="161925" y="2695575"/>
              <a:ext cx="981075" cy="200025"/>
              <a:chOff x="161925" y="2695575"/>
              <a:chExt cx="981075" cy="200025"/>
            </a:xfrm>
          </xdr:grpSpPr>
          <xdr:sp macro="" textlink="">
            <xdr:nvSpPr>
              <xdr:cNvPr id="77465" name="Check Box 665" hidden="1">
                <a:extLst>
                  <a:ext uri="{63B3BB69-23CF-44E3-9099-C40C66FF867C}">
                    <a14:compatExt spid="_x0000_s77465"/>
                  </a:ext>
                  <a:ext uri="{FF2B5EF4-FFF2-40B4-BE49-F238E27FC236}">
                    <a16:creationId xmlns:a16="http://schemas.microsoft.com/office/drawing/2014/main" id="{00000000-0008-0000-0000-0000992E0100}"/>
                  </a:ext>
                </a:extLst>
              </xdr:cNvPr>
              <xdr:cNvSpPr/>
            </xdr:nvSpPr>
            <xdr:spPr bwMode="auto">
              <a:xfrm>
                <a:off x="161925"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T1</a:t>
                </a:r>
              </a:p>
            </xdr:txBody>
          </xdr:sp>
          <xdr:sp macro="" textlink="">
            <xdr:nvSpPr>
              <xdr:cNvPr id="77466" name="Check Box 666" hidden="1">
                <a:extLst>
                  <a:ext uri="{63B3BB69-23CF-44E3-9099-C40C66FF867C}">
                    <a14:compatExt spid="_x0000_s77466"/>
                  </a:ext>
                  <a:ext uri="{FF2B5EF4-FFF2-40B4-BE49-F238E27FC236}">
                    <a16:creationId xmlns:a16="http://schemas.microsoft.com/office/drawing/2014/main" id="{00000000-0008-0000-0000-00009A2E0100}"/>
                  </a:ext>
                </a:extLst>
              </xdr:cNvPr>
              <xdr:cNvSpPr/>
            </xdr:nvSpPr>
            <xdr:spPr bwMode="auto">
              <a:xfrm>
                <a:off x="495300"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a:t>
                </a:r>
              </a:p>
            </xdr:txBody>
          </xdr:sp>
          <xdr:sp macro="" textlink="">
            <xdr:nvSpPr>
              <xdr:cNvPr id="77467" name="Check Box 667" hidden="1">
                <a:extLst>
                  <a:ext uri="{63B3BB69-23CF-44E3-9099-C40C66FF867C}">
                    <a14:compatExt spid="_x0000_s77467"/>
                  </a:ext>
                  <a:ext uri="{FF2B5EF4-FFF2-40B4-BE49-F238E27FC236}">
                    <a16:creationId xmlns:a16="http://schemas.microsoft.com/office/drawing/2014/main" id="{00000000-0008-0000-0000-00009B2E0100}"/>
                  </a:ext>
                </a:extLst>
              </xdr:cNvPr>
              <xdr:cNvSpPr/>
            </xdr:nvSpPr>
            <xdr:spPr bwMode="auto">
              <a:xfrm>
                <a:off x="809625"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7</xdr:col>
          <xdr:colOff>533400</xdr:colOff>
          <xdr:row>13</xdr:row>
          <xdr:rowOff>200025</xdr:rowOff>
        </xdr:to>
        <xdr:grpSp>
          <xdr:nvGrpSpPr>
            <xdr:cNvPr id="3" name="Group 2">
              <a:extLst>
                <a:ext uri="{FF2B5EF4-FFF2-40B4-BE49-F238E27FC236}">
                  <a16:creationId xmlns:a16="http://schemas.microsoft.com/office/drawing/2014/main" id="{3D360CAD-6863-4F3C-832C-F0D5639C8465}"/>
                </a:ext>
              </a:extLst>
            </xdr:cNvPr>
            <xdr:cNvGrpSpPr/>
          </xdr:nvGrpSpPr>
          <xdr:grpSpPr>
            <a:xfrm>
              <a:off x="3467100" y="2695575"/>
              <a:ext cx="981075" cy="200025"/>
              <a:chOff x="161925" y="2695575"/>
              <a:chExt cx="981075" cy="200025"/>
            </a:xfrm>
          </xdr:grpSpPr>
          <xdr:sp macro="" textlink="">
            <xdr:nvSpPr>
              <xdr:cNvPr id="77468" name="Check Box 668" hidden="1">
                <a:extLst>
                  <a:ext uri="{63B3BB69-23CF-44E3-9099-C40C66FF867C}">
                    <a14:compatExt spid="_x0000_s77468"/>
                  </a:ext>
                  <a:ext uri="{FF2B5EF4-FFF2-40B4-BE49-F238E27FC236}">
                    <a16:creationId xmlns:a16="http://schemas.microsoft.com/office/drawing/2014/main" id="{00000000-0008-0000-0000-00009C2E0100}"/>
                  </a:ext>
                </a:extLst>
              </xdr:cNvPr>
              <xdr:cNvSpPr/>
            </xdr:nvSpPr>
            <xdr:spPr bwMode="auto">
              <a:xfrm>
                <a:off x="161925"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T1</a:t>
                </a:r>
              </a:p>
            </xdr:txBody>
          </xdr:sp>
          <xdr:sp macro="" textlink="">
            <xdr:nvSpPr>
              <xdr:cNvPr id="77469" name="Check Box 669" hidden="1">
                <a:extLst>
                  <a:ext uri="{63B3BB69-23CF-44E3-9099-C40C66FF867C}">
                    <a14:compatExt spid="_x0000_s77469"/>
                  </a:ext>
                  <a:ext uri="{FF2B5EF4-FFF2-40B4-BE49-F238E27FC236}">
                    <a16:creationId xmlns:a16="http://schemas.microsoft.com/office/drawing/2014/main" id="{00000000-0008-0000-0000-00009D2E0100}"/>
                  </a:ext>
                </a:extLst>
              </xdr:cNvPr>
              <xdr:cNvSpPr/>
            </xdr:nvSpPr>
            <xdr:spPr bwMode="auto">
              <a:xfrm>
                <a:off x="495300"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T2</a:t>
                </a:r>
              </a:p>
            </xdr:txBody>
          </xdr:sp>
          <xdr:sp macro="" textlink="">
            <xdr:nvSpPr>
              <xdr:cNvPr id="77470" name="Check Box 670" hidden="1">
                <a:extLst>
                  <a:ext uri="{63B3BB69-23CF-44E3-9099-C40C66FF867C}">
                    <a14:compatExt spid="_x0000_s77470"/>
                  </a:ext>
                  <a:ext uri="{FF2B5EF4-FFF2-40B4-BE49-F238E27FC236}">
                    <a16:creationId xmlns:a16="http://schemas.microsoft.com/office/drawing/2014/main" id="{00000000-0008-0000-0000-00009E2E0100}"/>
                  </a:ext>
                </a:extLst>
              </xdr:cNvPr>
              <xdr:cNvSpPr/>
            </xdr:nvSpPr>
            <xdr:spPr bwMode="auto">
              <a:xfrm>
                <a:off x="809625" y="2695575"/>
                <a:ext cx="333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T3</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19</xdr:row>
          <xdr:rowOff>19050</xdr:rowOff>
        </xdr:from>
        <xdr:to>
          <xdr:col>2</xdr:col>
          <xdr:colOff>0</xdr:colOff>
          <xdr:row>19</xdr:row>
          <xdr:rowOff>190500</xdr:rowOff>
        </xdr:to>
        <xdr:sp macro="" textlink="">
          <xdr:nvSpPr>
            <xdr:cNvPr id="77471" name="Check Box 671" hidden="1">
              <a:extLst>
                <a:ext uri="{63B3BB69-23CF-44E3-9099-C40C66FF867C}">
                  <a14:compatExt spid="_x0000_s77471"/>
                </a:ext>
                <a:ext uri="{FF2B5EF4-FFF2-40B4-BE49-F238E27FC236}">
                  <a16:creationId xmlns:a16="http://schemas.microsoft.com/office/drawing/2014/main" id="{00000000-0008-0000-0000-00009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19050</xdr:rowOff>
        </xdr:from>
        <xdr:to>
          <xdr:col>2</xdr:col>
          <xdr:colOff>466725</xdr:colOff>
          <xdr:row>19</xdr:row>
          <xdr:rowOff>190500</xdr:rowOff>
        </xdr:to>
        <xdr:sp macro="" textlink="">
          <xdr:nvSpPr>
            <xdr:cNvPr id="77472" name="Check Box 672" hidden="1">
              <a:extLst>
                <a:ext uri="{63B3BB69-23CF-44E3-9099-C40C66FF867C}">
                  <a14:compatExt spid="_x0000_s77472"/>
                </a:ext>
                <a:ext uri="{FF2B5EF4-FFF2-40B4-BE49-F238E27FC236}">
                  <a16:creationId xmlns:a16="http://schemas.microsoft.com/office/drawing/2014/main" id="{00000000-0008-0000-0000-0000A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0</xdr:row>
          <xdr:rowOff>38100</xdr:rowOff>
        </xdr:from>
        <xdr:to>
          <xdr:col>4</xdr:col>
          <xdr:colOff>666750</xdr:colOff>
          <xdr:row>1</xdr:row>
          <xdr:rowOff>0</xdr:rowOff>
        </xdr:to>
        <xdr:sp macro="" textlink="">
          <xdr:nvSpPr>
            <xdr:cNvPr id="77473" name="Check Box 673" hidden="1">
              <a:extLst>
                <a:ext uri="{63B3BB69-23CF-44E3-9099-C40C66FF867C}">
                  <a14:compatExt spid="_x0000_s77473"/>
                </a:ext>
                <a:ext uri="{FF2B5EF4-FFF2-40B4-BE49-F238E27FC236}">
                  <a16:creationId xmlns:a16="http://schemas.microsoft.com/office/drawing/2014/main" id="{00000000-0008-0000-0000-0000A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xdr:row>
          <xdr:rowOff>28575</xdr:rowOff>
        </xdr:from>
        <xdr:to>
          <xdr:col>4</xdr:col>
          <xdr:colOff>704850</xdr:colOff>
          <xdr:row>1</xdr:row>
          <xdr:rowOff>171450</xdr:rowOff>
        </xdr:to>
        <xdr:sp macro="" textlink="">
          <xdr:nvSpPr>
            <xdr:cNvPr id="77474" name="Check Box 674" hidden="1">
              <a:extLst>
                <a:ext uri="{63B3BB69-23CF-44E3-9099-C40C66FF867C}">
                  <a14:compatExt spid="_x0000_s77474"/>
                </a:ext>
                <a:ext uri="{FF2B5EF4-FFF2-40B4-BE49-F238E27FC236}">
                  <a16:creationId xmlns:a16="http://schemas.microsoft.com/office/drawing/2014/main" id="{00000000-0008-0000-0000-0000A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41</xdr:row>
          <xdr:rowOff>28575</xdr:rowOff>
        </xdr:from>
        <xdr:to>
          <xdr:col>3</xdr:col>
          <xdr:colOff>161925</xdr:colOff>
          <xdr:row>41</xdr:row>
          <xdr:rowOff>171450</xdr:rowOff>
        </xdr:to>
        <xdr:grpSp>
          <xdr:nvGrpSpPr>
            <xdr:cNvPr id="4" name="Group 3">
              <a:extLst>
                <a:ext uri="{FF2B5EF4-FFF2-40B4-BE49-F238E27FC236}">
                  <a16:creationId xmlns:a16="http://schemas.microsoft.com/office/drawing/2014/main" id="{84E627DF-3617-BD20-99AA-C57320EBDBB2}"/>
                </a:ext>
              </a:extLst>
            </xdr:cNvPr>
            <xdr:cNvGrpSpPr/>
          </xdr:nvGrpSpPr>
          <xdr:grpSpPr>
            <a:xfrm>
              <a:off x="142875" y="8591550"/>
              <a:ext cx="1704975" cy="142875"/>
              <a:chOff x="1562100" y="7553325"/>
              <a:chExt cx="1704975" cy="142875"/>
            </a:xfrm>
          </xdr:grpSpPr>
          <xdr:sp macro="" textlink="">
            <xdr:nvSpPr>
              <xdr:cNvPr id="77476" name="Check Box 676" hidden="1">
                <a:extLst>
                  <a:ext uri="{63B3BB69-23CF-44E3-9099-C40C66FF867C}">
                    <a14:compatExt spid="_x0000_s77476"/>
                  </a:ext>
                  <a:ext uri="{FF2B5EF4-FFF2-40B4-BE49-F238E27FC236}">
                    <a16:creationId xmlns:a16="http://schemas.microsoft.com/office/drawing/2014/main" id="{00000000-0008-0000-0000-0000A42E0100}"/>
                  </a:ext>
                </a:extLst>
              </xdr:cNvPr>
              <xdr:cNvSpPr/>
            </xdr:nvSpPr>
            <xdr:spPr bwMode="auto">
              <a:xfrm>
                <a:off x="1562100" y="7562850"/>
                <a:ext cx="485775"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In-Office</a:t>
                </a:r>
              </a:p>
            </xdr:txBody>
          </xdr:sp>
          <xdr:sp macro="" textlink="">
            <xdr:nvSpPr>
              <xdr:cNvPr id="77477" name="Check Box 677" hidden="1">
                <a:extLst>
                  <a:ext uri="{63B3BB69-23CF-44E3-9099-C40C66FF867C}">
                    <a14:compatExt spid="_x0000_s77477"/>
                  </a:ext>
                  <a:ext uri="{FF2B5EF4-FFF2-40B4-BE49-F238E27FC236}">
                    <a16:creationId xmlns:a16="http://schemas.microsoft.com/office/drawing/2014/main" id="{00000000-0008-0000-0000-0000A52E0100}"/>
                  </a:ext>
                </a:extLst>
              </xdr:cNvPr>
              <xdr:cNvSpPr/>
            </xdr:nvSpPr>
            <xdr:spPr bwMode="auto">
              <a:xfrm>
                <a:off x="2181225" y="7553325"/>
                <a:ext cx="40957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RTE</a:t>
                </a:r>
              </a:p>
            </xdr:txBody>
          </xdr:sp>
          <xdr:sp macro="" textlink="">
            <xdr:nvSpPr>
              <xdr:cNvPr id="77478" name="Check Box 678" hidden="1">
                <a:extLst>
                  <a:ext uri="{63B3BB69-23CF-44E3-9099-C40C66FF867C}">
                    <a14:compatExt spid="_x0000_s77478"/>
                  </a:ext>
                  <a:ext uri="{FF2B5EF4-FFF2-40B4-BE49-F238E27FC236}">
                    <a16:creationId xmlns:a16="http://schemas.microsoft.com/office/drawing/2014/main" id="{00000000-0008-0000-0000-0000A62E0100}"/>
                  </a:ext>
                </a:extLst>
              </xdr:cNvPr>
              <xdr:cNvSpPr/>
            </xdr:nvSpPr>
            <xdr:spPr bwMode="auto">
              <a:xfrm>
                <a:off x="2571750" y="7562850"/>
                <a:ext cx="695325" cy="114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AdobeSign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285750</xdr:colOff>
          <xdr:row>41</xdr:row>
          <xdr:rowOff>38100</xdr:rowOff>
        </xdr:from>
        <xdr:to>
          <xdr:col>4</xdr:col>
          <xdr:colOff>1257300</xdr:colOff>
          <xdr:row>41</xdr:row>
          <xdr:rowOff>171450</xdr:rowOff>
        </xdr:to>
        <xdr:grpSp>
          <xdr:nvGrpSpPr>
            <xdr:cNvPr id="5" name="Group 4">
              <a:extLst>
                <a:ext uri="{FF2B5EF4-FFF2-40B4-BE49-F238E27FC236}">
                  <a16:creationId xmlns:a16="http://schemas.microsoft.com/office/drawing/2014/main" id="{D623D2A0-8786-456F-BF20-E05C7DCED48E}"/>
                </a:ext>
              </a:extLst>
            </xdr:cNvPr>
            <xdr:cNvGrpSpPr/>
          </xdr:nvGrpSpPr>
          <xdr:grpSpPr>
            <a:xfrm>
              <a:off x="1971675" y="8601075"/>
              <a:ext cx="1304925" cy="133350"/>
              <a:chOff x="1962150" y="7562850"/>
              <a:chExt cx="1304925" cy="133350"/>
            </a:xfrm>
          </xdr:grpSpPr>
          <xdr:sp macro="" textlink="">
            <xdr:nvSpPr>
              <xdr:cNvPr id="77479" name="Check Box 679" hidden="1">
                <a:extLst>
                  <a:ext uri="{63B3BB69-23CF-44E3-9099-C40C66FF867C}">
                    <a14:compatExt spid="_x0000_s77479"/>
                  </a:ext>
                  <a:ext uri="{FF2B5EF4-FFF2-40B4-BE49-F238E27FC236}">
                    <a16:creationId xmlns:a16="http://schemas.microsoft.com/office/drawing/2014/main" id="{00000000-0008-0000-0000-0000A72E0100}"/>
                  </a:ext>
                </a:extLst>
              </xdr:cNvPr>
              <xdr:cNvSpPr/>
            </xdr:nvSpPr>
            <xdr:spPr bwMode="auto">
              <a:xfrm>
                <a:off x="1962150" y="7562850"/>
                <a:ext cx="485775"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In-Office</a:t>
                </a:r>
              </a:p>
            </xdr:txBody>
          </xdr:sp>
          <xdr:sp macro="" textlink="">
            <xdr:nvSpPr>
              <xdr:cNvPr id="77481" name="Check Box 681" hidden="1">
                <a:extLst>
                  <a:ext uri="{63B3BB69-23CF-44E3-9099-C40C66FF867C}">
                    <a14:compatExt spid="_x0000_s77481"/>
                  </a:ext>
                  <a:ext uri="{FF2B5EF4-FFF2-40B4-BE49-F238E27FC236}">
                    <a16:creationId xmlns:a16="http://schemas.microsoft.com/office/drawing/2014/main" id="{00000000-0008-0000-0000-0000A92E0100}"/>
                  </a:ext>
                </a:extLst>
              </xdr:cNvPr>
              <xdr:cNvSpPr/>
            </xdr:nvSpPr>
            <xdr:spPr bwMode="auto">
              <a:xfrm>
                <a:off x="2571750" y="7562850"/>
                <a:ext cx="695325" cy="114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AdobeSign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41</xdr:row>
          <xdr:rowOff>28575</xdr:rowOff>
        </xdr:from>
        <xdr:to>
          <xdr:col>8</xdr:col>
          <xdr:colOff>152400</xdr:colOff>
          <xdr:row>41</xdr:row>
          <xdr:rowOff>171450</xdr:rowOff>
        </xdr:to>
        <xdr:grpSp>
          <xdr:nvGrpSpPr>
            <xdr:cNvPr id="6" name="Group 5">
              <a:extLst>
                <a:ext uri="{FF2B5EF4-FFF2-40B4-BE49-F238E27FC236}">
                  <a16:creationId xmlns:a16="http://schemas.microsoft.com/office/drawing/2014/main" id="{EBE1BF04-AEF2-4927-AD49-4C3E673C7E6A}"/>
                </a:ext>
              </a:extLst>
            </xdr:cNvPr>
            <xdr:cNvGrpSpPr/>
          </xdr:nvGrpSpPr>
          <xdr:grpSpPr>
            <a:xfrm>
              <a:off x="3438525" y="8591550"/>
              <a:ext cx="1704975" cy="142875"/>
              <a:chOff x="1562100" y="7553325"/>
              <a:chExt cx="1704975" cy="142875"/>
            </a:xfrm>
          </xdr:grpSpPr>
          <xdr:sp macro="" textlink="">
            <xdr:nvSpPr>
              <xdr:cNvPr id="77482" name="Check Box 682" hidden="1">
                <a:extLst>
                  <a:ext uri="{63B3BB69-23CF-44E3-9099-C40C66FF867C}">
                    <a14:compatExt spid="_x0000_s77482"/>
                  </a:ext>
                  <a:ext uri="{FF2B5EF4-FFF2-40B4-BE49-F238E27FC236}">
                    <a16:creationId xmlns:a16="http://schemas.microsoft.com/office/drawing/2014/main" id="{00000000-0008-0000-0000-0000AA2E0100}"/>
                  </a:ext>
                </a:extLst>
              </xdr:cNvPr>
              <xdr:cNvSpPr/>
            </xdr:nvSpPr>
            <xdr:spPr bwMode="auto">
              <a:xfrm>
                <a:off x="1562100" y="7562850"/>
                <a:ext cx="485775"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In-Office</a:t>
                </a:r>
              </a:p>
            </xdr:txBody>
          </xdr:sp>
          <xdr:sp macro="" textlink="">
            <xdr:nvSpPr>
              <xdr:cNvPr id="77483" name="Check Box 683" hidden="1">
                <a:extLst>
                  <a:ext uri="{63B3BB69-23CF-44E3-9099-C40C66FF867C}">
                    <a14:compatExt spid="_x0000_s77483"/>
                  </a:ext>
                  <a:ext uri="{FF2B5EF4-FFF2-40B4-BE49-F238E27FC236}">
                    <a16:creationId xmlns:a16="http://schemas.microsoft.com/office/drawing/2014/main" id="{00000000-0008-0000-0000-0000AB2E0100}"/>
                  </a:ext>
                </a:extLst>
              </xdr:cNvPr>
              <xdr:cNvSpPr/>
            </xdr:nvSpPr>
            <xdr:spPr bwMode="auto">
              <a:xfrm>
                <a:off x="2181225" y="7553325"/>
                <a:ext cx="40957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RTE</a:t>
                </a:r>
              </a:p>
            </xdr:txBody>
          </xdr:sp>
          <xdr:sp macro="" textlink="">
            <xdr:nvSpPr>
              <xdr:cNvPr id="77484" name="Check Box 684" hidden="1">
                <a:extLst>
                  <a:ext uri="{63B3BB69-23CF-44E3-9099-C40C66FF867C}">
                    <a14:compatExt spid="_x0000_s77484"/>
                  </a:ext>
                  <a:ext uri="{FF2B5EF4-FFF2-40B4-BE49-F238E27FC236}">
                    <a16:creationId xmlns:a16="http://schemas.microsoft.com/office/drawing/2014/main" id="{00000000-0008-0000-0000-0000AC2E0100}"/>
                  </a:ext>
                </a:extLst>
              </xdr:cNvPr>
              <xdr:cNvSpPr/>
            </xdr:nvSpPr>
            <xdr:spPr bwMode="auto">
              <a:xfrm>
                <a:off x="2571750" y="7562850"/>
                <a:ext cx="695325" cy="114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AdobeSign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11</xdr:row>
          <xdr:rowOff>152400</xdr:rowOff>
        </xdr:from>
        <xdr:to>
          <xdr:col>24</xdr:col>
          <xdr:colOff>495300</xdr:colOff>
          <xdr:row>12</xdr:row>
          <xdr:rowOff>95250</xdr:rowOff>
        </xdr:to>
        <xdr:sp macro="" textlink="">
          <xdr:nvSpPr>
            <xdr:cNvPr id="77485" name="Check Box 685" hidden="1">
              <a:extLst>
                <a:ext uri="{63B3BB69-23CF-44E3-9099-C40C66FF867C}">
                  <a14:compatExt spid="_x0000_s77485"/>
                </a:ext>
                <a:ext uri="{FF2B5EF4-FFF2-40B4-BE49-F238E27FC236}">
                  <a16:creationId xmlns:a16="http://schemas.microsoft.com/office/drawing/2014/main" id="{00000000-0008-0000-0000-0000AD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General&gt;Form&gt;Preparer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10</xdr:row>
          <xdr:rowOff>190500</xdr:rowOff>
        </xdr:from>
        <xdr:to>
          <xdr:col>24</xdr:col>
          <xdr:colOff>571500</xdr:colOff>
          <xdr:row>11</xdr:row>
          <xdr:rowOff>133350</xdr:rowOff>
        </xdr:to>
        <xdr:sp macro="" textlink="">
          <xdr:nvSpPr>
            <xdr:cNvPr id="77486" name="Check Box 686" hidden="1">
              <a:extLst>
                <a:ext uri="{63B3BB69-23CF-44E3-9099-C40C66FF867C}">
                  <a14:compatExt spid="_x0000_s77486"/>
                </a:ext>
                <a:ext uri="{FF2B5EF4-FFF2-40B4-BE49-F238E27FC236}">
                  <a16:creationId xmlns:a16="http://schemas.microsoft.com/office/drawing/2014/main" id="{00000000-0008-0000-0000-0000AE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General&gt;Form&gt;Taxpayer Abroad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12</xdr:row>
          <xdr:rowOff>114300</xdr:rowOff>
        </xdr:from>
        <xdr:to>
          <xdr:col>25</xdr:col>
          <xdr:colOff>200025</xdr:colOff>
          <xdr:row>13</xdr:row>
          <xdr:rowOff>57150</xdr:rowOff>
        </xdr:to>
        <xdr:sp macro="" textlink="">
          <xdr:nvSpPr>
            <xdr:cNvPr id="77487" name="Check Box 687" hidden="1">
              <a:extLst>
                <a:ext uri="{63B3BB69-23CF-44E3-9099-C40C66FF867C}">
                  <a14:compatExt spid="_x0000_s77487"/>
                </a:ext>
                <a:ext uri="{FF2B5EF4-FFF2-40B4-BE49-F238E27FC236}">
                  <a16:creationId xmlns:a16="http://schemas.microsoft.com/office/drawing/2014/main" id="{00000000-0008-0000-0000-0000AF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General&gt;Extension&gt;Taxpayer Abroad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14</xdr:row>
          <xdr:rowOff>47625</xdr:rowOff>
        </xdr:from>
        <xdr:to>
          <xdr:col>24</xdr:col>
          <xdr:colOff>466725</xdr:colOff>
          <xdr:row>15</xdr:row>
          <xdr:rowOff>0</xdr:rowOff>
        </xdr:to>
        <xdr:sp macro="" textlink="">
          <xdr:nvSpPr>
            <xdr:cNvPr id="77488" name="Check Box 688" hidden="1">
              <a:extLst>
                <a:ext uri="{63B3BB69-23CF-44E3-9099-C40C66FF867C}">
                  <a14:compatExt spid="_x0000_s77488"/>
                </a:ext>
                <a:ext uri="{FF2B5EF4-FFF2-40B4-BE49-F238E27FC236}">
                  <a16:creationId xmlns:a16="http://schemas.microsoft.com/office/drawing/2014/main" id="{00000000-0008-0000-0000-0000B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Income&gt;Interest&gt;Foreign Acc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15</xdr:row>
          <xdr:rowOff>28575</xdr:rowOff>
        </xdr:from>
        <xdr:to>
          <xdr:col>24</xdr:col>
          <xdr:colOff>342900</xdr:colOff>
          <xdr:row>15</xdr:row>
          <xdr:rowOff>190500</xdr:rowOff>
        </xdr:to>
        <xdr:sp macro="" textlink="">
          <xdr:nvSpPr>
            <xdr:cNvPr id="77489" name="Check Box 689" hidden="1">
              <a:extLst>
                <a:ext uri="{63B3BB69-23CF-44E3-9099-C40C66FF867C}">
                  <a14:compatExt spid="_x0000_s77489"/>
                </a:ext>
                <a:ext uri="{FF2B5EF4-FFF2-40B4-BE49-F238E27FC236}">
                  <a16:creationId xmlns:a16="http://schemas.microsoft.com/office/drawing/2014/main" id="{00000000-0008-0000-0000-0000B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Credits&gt;EIC&gt;Not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16</xdr:row>
          <xdr:rowOff>180975</xdr:rowOff>
        </xdr:from>
        <xdr:to>
          <xdr:col>24</xdr:col>
          <xdr:colOff>419100</xdr:colOff>
          <xdr:row>17</xdr:row>
          <xdr:rowOff>123825</xdr:rowOff>
        </xdr:to>
        <xdr:sp macro="" textlink="">
          <xdr:nvSpPr>
            <xdr:cNvPr id="77490" name="Check Box 690" hidden="1">
              <a:extLst>
                <a:ext uri="{63B3BB69-23CF-44E3-9099-C40C66FF867C}">
                  <a14:compatExt spid="_x0000_s77490"/>
                </a:ext>
                <a:ext uri="{FF2B5EF4-FFF2-40B4-BE49-F238E27FC236}">
                  <a16:creationId xmlns:a16="http://schemas.microsoft.com/office/drawing/2014/main" id="{00000000-0008-0000-0000-0000B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Taxes&gt;Health care coverage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13</xdr:row>
          <xdr:rowOff>66675</xdr:rowOff>
        </xdr:from>
        <xdr:to>
          <xdr:col>24</xdr:col>
          <xdr:colOff>542925</xdr:colOff>
          <xdr:row>14</xdr:row>
          <xdr:rowOff>38100</xdr:rowOff>
        </xdr:to>
        <xdr:sp macro="" textlink="">
          <xdr:nvSpPr>
            <xdr:cNvPr id="77491" name="Check Box 691" hidden="1">
              <a:extLst>
                <a:ext uri="{63B3BB69-23CF-44E3-9099-C40C66FF867C}">
                  <a14:compatExt spid="_x0000_s77491"/>
                </a:ext>
                <a:ext uri="{FF2B5EF4-FFF2-40B4-BE49-F238E27FC236}">
                  <a16:creationId xmlns:a16="http://schemas.microsoft.com/office/drawing/2014/main" id="{00000000-0008-0000-0000-0000B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Foreign&gt;Expropriated&gt;Extenstion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16</xdr:row>
          <xdr:rowOff>0</xdr:rowOff>
        </xdr:from>
        <xdr:to>
          <xdr:col>24</xdr:col>
          <xdr:colOff>466725</xdr:colOff>
          <xdr:row>16</xdr:row>
          <xdr:rowOff>161925</xdr:rowOff>
        </xdr:to>
        <xdr:sp macro="" textlink="">
          <xdr:nvSpPr>
            <xdr:cNvPr id="77492" name="Check Box 692" hidden="1">
              <a:extLst>
                <a:ext uri="{63B3BB69-23CF-44E3-9099-C40C66FF867C}">
                  <a14:compatExt spid="_x0000_s77492"/>
                </a:ext>
                <a:ext uri="{FF2B5EF4-FFF2-40B4-BE49-F238E27FC236}">
                  <a16:creationId xmlns:a16="http://schemas.microsoft.com/office/drawing/2014/main" id="{00000000-0008-0000-0000-0000B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Foreign&gt;Form 1116&gt;General limitation&gt;Country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17</xdr:row>
          <xdr:rowOff>133350</xdr:rowOff>
        </xdr:from>
        <xdr:to>
          <xdr:col>24</xdr:col>
          <xdr:colOff>295275</xdr:colOff>
          <xdr:row>18</xdr:row>
          <xdr:rowOff>85725</xdr:rowOff>
        </xdr:to>
        <xdr:sp macro="" textlink="">
          <xdr:nvSpPr>
            <xdr:cNvPr id="77493" name="Check Box 693" hidden="1">
              <a:extLst>
                <a:ext uri="{63B3BB69-23CF-44E3-9099-C40C66FF867C}">
                  <a14:compatExt spid="_x0000_s77493"/>
                </a:ext>
                <a:ext uri="{FF2B5EF4-FFF2-40B4-BE49-F238E27FC236}">
                  <a16:creationId xmlns:a16="http://schemas.microsoft.com/office/drawing/2014/main" id="{00000000-0008-0000-0000-0000B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State Return&gt;No Use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0</xdr:row>
          <xdr:rowOff>38100</xdr:rowOff>
        </xdr:from>
        <xdr:to>
          <xdr:col>4</xdr:col>
          <xdr:colOff>1209675</xdr:colOff>
          <xdr:row>1</xdr:row>
          <xdr:rowOff>0</xdr:rowOff>
        </xdr:to>
        <xdr:sp macro="" textlink="">
          <xdr:nvSpPr>
            <xdr:cNvPr id="77494" name="Check Box 694" hidden="1">
              <a:extLst>
                <a:ext uri="{63B3BB69-23CF-44E3-9099-C40C66FF867C}">
                  <a14:compatExt spid="_x0000_s77494"/>
                </a:ext>
                <a:ext uri="{FF2B5EF4-FFF2-40B4-BE49-F238E27FC236}">
                  <a16:creationId xmlns:a16="http://schemas.microsoft.com/office/drawing/2014/main" id="{00000000-0008-0000-0000-0000B6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 Docs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xdr:row>
          <xdr:rowOff>28575</xdr:rowOff>
        </xdr:from>
        <xdr:to>
          <xdr:col>4</xdr:col>
          <xdr:colOff>1209675</xdr:colOff>
          <xdr:row>1</xdr:row>
          <xdr:rowOff>171450</xdr:rowOff>
        </xdr:to>
        <xdr:sp macro="" textlink="">
          <xdr:nvSpPr>
            <xdr:cNvPr id="77495" name="Check Box 695" hidden="1">
              <a:extLst>
                <a:ext uri="{63B3BB69-23CF-44E3-9099-C40C66FF867C}">
                  <a14:compatExt spid="_x0000_s77495"/>
                </a:ext>
                <a:ext uri="{FF2B5EF4-FFF2-40B4-BE49-F238E27FC236}">
                  <a16:creationId xmlns:a16="http://schemas.microsoft.com/office/drawing/2014/main" id="{00000000-0008-0000-0000-0000B7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All Docs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38100</xdr:rowOff>
        </xdr:from>
        <xdr:to>
          <xdr:col>9</xdr:col>
          <xdr:colOff>390525</xdr:colOff>
          <xdr:row>18</xdr:row>
          <xdr:rowOff>161925</xdr:rowOff>
        </xdr:to>
        <xdr:sp macro="" textlink="">
          <xdr:nvSpPr>
            <xdr:cNvPr id="77496" name="Check Box 696" hidden="1">
              <a:extLst>
                <a:ext uri="{63B3BB69-23CF-44E3-9099-C40C66FF867C}">
                  <a14:compatExt spid="_x0000_s77496"/>
                </a:ext>
                <a:ext uri="{FF2B5EF4-FFF2-40B4-BE49-F238E27FC236}">
                  <a16:creationId xmlns:a16="http://schemas.microsoft.com/office/drawing/2014/main" id="{00000000-0008-0000-0000-0000B8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QSS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19050</xdr:rowOff>
        </xdr:from>
        <xdr:to>
          <xdr:col>2</xdr:col>
          <xdr:colOff>57150</xdr:colOff>
          <xdr:row>33</xdr:row>
          <xdr:rowOff>190500</xdr:rowOff>
        </xdr:to>
        <xdr:sp macro="" textlink="">
          <xdr:nvSpPr>
            <xdr:cNvPr id="77497" name="Check Box 697" hidden="1">
              <a:extLst>
                <a:ext uri="{63B3BB69-23CF-44E3-9099-C40C66FF867C}">
                  <a14:compatExt spid="_x0000_s77497"/>
                </a:ext>
                <a:ext uri="{FF2B5EF4-FFF2-40B4-BE49-F238E27FC236}">
                  <a16:creationId xmlns:a16="http://schemas.microsoft.com/office/drawing/2014/main" id="{00000000-0008-0000-0000-0000B9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NR4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857250</xdr:colOff>
          <xdr:row>18</xdr:row>
          <xdr:rowOff>38100</xdr:rowOff>
        </xdr:from>
        <xdr:to>
          <xdr:col>9</xdr:col>
          <xdr:colOff>1181100</xdr:colOff>
          <xdr:row>18</xdr:row>
          <xdr:rowOff>161925</xdr:rowOff>
        </xdr:to>
        <xdr:sp macro="" textlink="">
          <xdr:nvSpPr>
            <xdr:cNvPr id="77498" name="Check Box 698" hidden="1">
              <a:extLst>
                <a:ext uri="{63B3BB69-23CF-44E3-9099-C40C66FF867C}">
                  <a14:compatExt spid="_x0000_s77498"/>
                </a:ext>
                <a:ext uri="{FF2B5EF4-FFF2-40B4-BE49-F238E27FC236}">
                  <a16:creationId xmlns:a16="http://schemas.microsoft.com/office/drawing/2014/main" id="{00000000-0008-0000-0000-0000BA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MFS</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0</xdr:col>
      <xdr:colOff>57150</xdr:colOff>
      <xdr:row>0</xdr:row>
      <xdr:rowOff>47625</xdr:rowOff>
    </xdr:from>
    <xdr:to>
      <xdr:col>9</xdr:col>
      <xdr:colOff>219075</xdr:colOff>
      <xdr:row>0</xdr:row>
      <xdr:rowOff>342900</xdr:rowOff>
    </xdr:to>
    <xdr:grpSp>
      <xdr:nvGrpSpPr>
        <xdr:cNvPr id="2" name="Group 1">
          <a:extLst>
            <a:ext uri="{FF2B5EF4-FFF2-40B4-BE49-F238E27FC236}">
              <a16:creationId xmlns:a16="http://schemas.microsoft.com/office/drawing/2014/main" id="{00000000-0008-0000-1B00-000002000000}"/>
            </a:ext>
          </a:extLst>
        </xdr:cNvPr>
        <xdr:cNvGrpSpPr>
          <a:grpSpLocks noChangeAspect="1"/>
        </xdr:cNvGrpSpPr>
      </xdr:nvGrpSpPr>
      <xdr:grpSpPr bwMode="auto">
        <a:xfrm>
          <a:off x="57150" y="47625"/>
          <a:ext cx="1743075" cy="295275"/>
          <a:chOff x="0" y="0"/>
          <a:chExt cx="1749429" cy="311569"/>
        </a:xfrm>
      </xdr:grpSpPr>
      <xdr:sp macro="" textlink="">
        <xdr:nvSpPr>
          <xdr:cNvPr id="3" name="Shape 6562">
            <a:extLst>
              <a:ext uri="{FF2B5EF4-FFF2-40B4-BE49-F238E27FC236}">
                <a16:creationId xmlns:a16="http://schemas.microsoft.com/office/drawing/2014/main" id="{00000000-0008-0000-1B00-000003000000}"/>
              </a:ext>
            </a:extLst>
          </xdr:cNvPr>
          <xdr:cNvSpPr/>
        </xdr:nvSpPr>
        <xdr:spPr>
          <a:xfrm>
            <a:off x="0" y="0"/>
            <a:ext cx="315471" cy="311569"/>
          </a:xfrm>
          <a:custGeom>
            <a:avLst/>
            <a:gdLst/>
            <a:ahLst/>
            <a:cxnLst/>
            <a:rect l="0" t="0" r="0" b="0"/>
            <a:pathLst>
              <a:path w="311556" h="311569">
                <a:moveTo>
                  <a:pt x="0" y="0"/>
                </a:moveTo>
                <a:lnTo>
                  <a:pt x="311556" y="0"/>
                </a:lnTo>
                <a:lnTo>
                  <a:pt x="311556" y="311569"/>
                </a:lnTo>
                <a:lnTo>
                  <a:pt x="0" y="311569"/>
                </a:lnTo>
                <a:lnTo>
                  <a:pt x="0" y="0"/>
                </a:lnTo>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4" name="Shape 452">
            <a:extLst>
              <a:ext uri="{FF2B5EF4-FFF2-40B4-BE49-F238E27FC236}">
                <a16:creationId xmlns:a16="http://schemas.microsoft.com/office/drawing/2014/main" id="{00000000-0008-0000-1B00-000004000000}"/>
              </a:ext>
            </a:extLst>
          </xdr:cNvPr>
          <xdr:cNvSpPr/>
        </xdr:nvSpPr>
        <xdr:spPr>
          <a:xfrm>
            <a:off x="564024" y="70354"/>
            <a:ext cx="57358" cy="160810"/>
          </a:xfrm>
          <a:custGeom>
            <a:avLst/>
            <a:gdLst/>
            <a:ahLst/>
            <a:cxnLst/>
            <a:rect l="0" t="0" r="0" b="0"/>
            <a:pathLst>
              <a:path w="62300" h="162164">
                <a:moveTo>
                  <a:pt x="62300" y="0"/>
                </a:moveTo>
                <a:lnTo>
                  <a:pt x="62300" y="32904"/>
                </a:lnTo>
                <a:lnTo>
                  <a:pt x="59717" y="33793"/>
                </a:lnTo>
                <a:cubicBezTo>
                  <a:pt x="57760" y="35566"/>
                  <a:pt x="56642" y="38093"/>
                  <a:pt x="56642" y="41109"/>
                </a:cubicBezTo>
                <a:lnTo>
                  <a:pt x="62300" y="53673"/>
                </a:lnTo>
                <a:lnTo>
                  <a:pt x="62300" y="103035"/>
                </a:lnTo>
                <a:lnTo>
                  <a:pt x="56193" y="96191"/>
                </a:lnTo>
                <a:cubicBezTo>
                  <a:pt x="53700" y="93395"/>
                  <a:pt x="52095" y="91592"/>
                  <a:pt x="52095" y="91592"/>
                </a:cubicBezTo>
                <a:cubicBezTo>
                  <a:pt x="46952" y="95097"/>
                  <a:pt x="41402" y="101320"/>
                  <a:pt x="41402" y="109829"/>
                </a:cubicBezTo>
                <a:cubicBezTo>
                  <a:pt x="41402" y="117100"/>
                  <a:pt x="45098" y="122278"/>
                  <a:pt x="50129" y="125639"/>
                </a:cubicBezTo>
                <a:lnTo>
                  <a:pt x="62300" y="129205"/>
                </a:lnTo>
                <a:lnTo>
                  <a:pt x="62300" y="162164"/>
                </a:lnTo>
                <a:lnTo>
                  <a:pt x="38967" y="159155"/>
                </a:lnTo>
                <a:cubicBezTo>
                  <a:pt x="13802" y="151869"/>
                  <a:pt x="0" y="134372"/>
                  <a:pt x="0" y="110959"/>
                </a:cubicBezTo>
                <a:cubicBezTo>
                  <a:pt x="0" y="88493"/>
                  <a:pt x="14529" y="74498"/>
                  <a:pt x="28473" y="67957"/>
                </a:cubicBezTo>
                <a:cubicBezTo>
                  <a:pt x="17983" y="58267"/>
                  <a:pt x="15697" y="47459"/>
                  <a:pt x="15697" y="40500"/>
                </a:cubicBezTo>
                <a:cubicBezTo>
                  <a:pt x="15697" y="21936"/>
                  <a:pt x="26977" y="8072"/>
                  <a:pt x="45781" y="2300"/>
                </a:cubicBezTo>
                <a:lnTo>
                  <a:pt x="6230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5" name="Shape 453">
            <a:extLst>
              <a:ext uri="{FF2B5EF4-FFF2-40B4-BE49-F238E27FC236}">
                <a16:creationId xmlns:a16="http://schemas.microsoft.com/office/drawing/2014/main" id="{00000000-0008-0000-1B00-000005000000}"/>
              </a:ext>
            </a:extLst>
          </xdr:cNvPr>
          <xdr:cNvSpPr/>
        </xdr:nvSpPr>
        <xdr:spPr>
          <a:xfrm>
            <a:off x="621382" y="120607"/>
            <a:ext cx="95597" cy="110557"/>
          </a:xfrm>
          <a:custGeom>
            <a:avLst/>
            <a:gdLst/>
            <a:ahLst/>
            <a:cxnLst/>
            <a:rect l="0" t="0" r="0" b="0"/>
            <a:pathLst>
              <a:path w="94952" h="109204">
                <a:moveTo>
                  <a:pt x="0" y="0"/>
                </a:moveTo>
                <a:lnTo>
                  <a:pt x="159" y="352"/>
                </a:lnTo>
                <a:lnTo>
                  <a:pt x="36646" y="41157"/>
                </a:lnTo>
                <a:lnTo>
                  <a:pt x="36646" y="18171"/>
                </a:lnTo>
                <a:lnTo>
                  <a:pt x="71418" y="18171"/>
                </a:lnTo>
                <a:lnTo>
                  <a:pt x="71418" y="42682"/>
                </a:lnTo>
                <a:cubicBezTo>
                  <a:pt x="71418" y="51711"/>
                  <a:pt x="70631" y="63344"/>
                  <a:pt x="65195" y="72869"/>
                </a:cubicBezTo>
                <a:lnTo>
                  <a:pt x="94952" y="106029"/>
                </a:lnTo>
                <a:lnTo>
                  <a:pt x="51175" y="106029"/>
                </a:lnTo>
                <a:lnTo>
                  <a:pt x="44240" y="98511"/>
                </a:lnTo>
                <a:cubicBezTo>
                  <a:pt x="34411" y="105089"/>
                  <a:pt x="20390" y="109204"/>
                  <a:pt x="5531" y="109204"/>
                </a:cubicBezTo>
                <a:lnTo>
                  <a:pt x="0" y="108491"/>
                </a:lnTo>
                <a:lnTo>
                  <a:pt x="0" y="75532"/>
                </a:lnTo>
                <a:lnTo>
                  <a:pt x="4566" y="76870"/>
                </a:lnTo>
                <a:cubicBezTo>
                  <a:pt x="11652" y="76870"/>
                  <a:pt x="18320" y="74406"/>
                  <a:pt x="20898" y="72603"/>
                </a:cubicBezTo>
                <a:cubicBezTo>
                  <a:pt x="18186" y="69688"/>
                  <a:pt x="10411" y="61017"/>
                  <a:pt x="3313" y="53075"/>
                </a:cubicBezTo>
                <a:lnTo>
                  <a:pt x="0" y="49362"/>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6" name="Shape 454">
            <a:extLst>
              <a:ext uri="{FF2B5EF4-FFF2-40B4-BE49-F238E27FC236}">
                <a16:creationId xmlns:a16="http://schemas.microsoft.com/office/drawing/2014/main" id="{00000000-0008-0000-1B00-000006000000}"/>
              </a:ext>
            </a:extLst>
          </xdr:cNvPr>
          <xdr:cNvSpPr/>
        </xdr:nvSpPr>
        <xdr:spPr>
          <a:xfrm>
            <a:off x="621382" y="70354"/>
            <a:ext cx="57358" cy="50253"/>
          </a:xfrm>
          <a:custGeom>
            <a:avLst/>
            <a:gdLst/>
            <a:ahLst/>
            <a:cxnLst/>
            <a:rect l="0" t="0" r="0" b="0"/>
            <a:pathLst>
              <a:path w="54096" h="50051">
                <a:moveTo>
                  <a:pt x="4655" y="0"/>
                </a:moveTo>
                <a:cubicBezTo>
                  <a:pt x="33458" y="0"/>
                  <a:pt x="54096" y="15265"/>
                  <a:pt x="54096" y="40170"/>
                </a:cubicBezTo>
                <a:lnTo>
                  <a:pt x="54096" y="50051"/>
                </a:lnTo>
                <a:lnTo>
                  <a:pt x="16618" y="50051"/>
                </a:lnTo>
                <a:lnTo>
                  <a:pt x="16618" y="42469"/>
                </a:lnTo>
                <a:cubicBezTo>
                  <a:pt x="16618" y="36157"/>
                  <a:pt x="12770" y="31648"/>
                  <a:pt x="5531" y="31648"/>
                </a:cubicBezTo>
                <a:lnTo>
                  <a:pt x="0" y="33552"/>
                </a:lnTo>
                <a:lnTo>
                  <a:pt x="0" y="648"/>
                </a:lnTo>
                <a:lnTo>
                  <a:pt x="4655"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7" name="Shape 455">
            <a:extLst>
              <a:ext uri="{FF2B5EF4-FFF2-40B4-BE49-F238E27FC236}">
                <a16:creationId xmlns:a16="http://schemas.microsoft.com/office/drawing/2014/main" id="{00000000-0008-0000-1B00-000007000000}"/>
              </a:ext>
            </a:extLst>
          </xdr:cNvPr>
          <xdr:cNvSpPr/>
        </xdr:nvSpPr>
        <xdr:spPr>
          <a:xfrm>
            <a:off x="726539" y="70354"/>
            <a:ext cx="76478" cy="160810"/>
          </a:xfrm>
          <a:custGeom>
            <a:avLst/>
            <a:gdLst/>
            <a:ahLst/>
            <a:cxnLst/>
            <a:rect l="0" t="0" r="0" b="0"/>
            <a:pathLst>
              <a:path w="70168" h="157201">
                <a:moveTo>
                  <a:pt x="0" y="0"/>
                </a:moveTo>
                <a:lnTo>
                  <a:pt x="70168" y="0"/>
                </a:lnTo>
                <a:lnTo>
                  <a:pt x="70168" y="39319"/>
                </a:lnTo>
                <a:lnTo>
                  <a:pt x="49174" y="39319"/>
                </a:lnTo>
                <a:lnTo>
                  <a:pt x="49174" y="77013"/>
                </a:lnTo>
                <a:lnTo>
                  <a:pt x="70168" y="77013"/>
                </a:lnTo>
                <a:lnTo>
                  <a:pt x="70168" y="127632"/>
                </a:lnTo>
                <a:lnTo>
                  <a:pt x="63348" y="115913"/>
                </a:lnTo>
                <a:lnTo>
                  <a:pt x="49174" y="115913"/>
                </a:lnTo>
                <a:lnTo>
                  <a:pt x="49174" y="157201"/>
                </a:lnTo>
                <a:lnTo>
                  <a:pt x="0" y="157201"/>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8" name="Shape 456">
            <a:extLst>
              <a:ext uri="{FF2B5EF4-FFF2-40B4-BE49-F238E27FC236}">
                <a16:creationId xmlns:a16="http://schemas.microsoft.com/office/drawing/2014/main" id="{00000000-0008-0000-1B00-000008000000}"/>
              </a:ext>
            </a:extLst>
          </xdr:cNvPr>
          <xdr:cNvSpPr/>
        </xdr:nvSpPr>
        <xdr:spPr>
          <a:xfrm>
            <a:off x="803017" y="70354"/>
            <a:ext cx="66918" cy="160810"/>
          </a:xfrm>
          <a:custGeom>
            <a:avLst/>
            <a:gdLst/>
            <a:ahLst/>
            <a:cxnLst/>
            <a:rect l="0" t="0" r="0" b="0"/>
            <a:pathLst>
              <a:path w="74422" h="157201">
                <a:moveTo>
                  <a:pt x="0" y="0"/>
                </a:moveTo>
                <a:lnTo>
                  <a:pt x="8433" y="0"/>
                </a:lnTo>
                <a:cubicBezTo>
                  <a:pt x="48412" y="0"/>
                  <a:pt x="70180" y="23800"/>
                  <a:pt x="70180" y="58115"/>
                </a:cubicBezTo>
                <a:cubicBezTo>
                  <a:pt x="70180" y="80645"/>
                  <a:pt x="60096" y="97904"/>
                  <a:pt x="43243" y="107582"/>
                </a:cubicBezTo>
                <a:lnTo>
                  <a:pt x="74422" y="157201"/>
                </a:lnTo>
                <a:lnTo>
                  <a:pt x="17208" y="157201"/>
                </a:lnTo>
                <a:lnTo>
                  <a:pt x="0" y="127632"/>
                </a:lnTo>
                <a:lnTo>
                  <a:pt x="0" y="77013"/>
                </a:lnTo>
                <a:lnTo>
                  <a:pt x="2819" y="77013"/>
                </a:lnTo>
                <a:cubicBezTo>
                  <a:pt x="14529" y="77013"/>
                  <a:pt x="20993" y="69177"/>
                  <a:pt x="20993" y="58356"/>
                </a:cubicBezTo>
                <a:cubicBezTo>
                  <a:pt x="20993" y="46660"/>
                  <a:pt x="14770" y="39319"/>
                  <a:pt x="2819" y="39319"/>
                </a:cubicBezTo>
                <a:lnTo>
                  <a:pt x="0" y="39319"/>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9" name="Shape 457">
            <a:extLst>
              <a:ext uri="{FF2B5EF4-FFF2-40B4-BE49-F238E27FC236}">
                <a16:creationId xmlns:a16="http://schemas.microsoft.com/office/drawing/2014/main" id="{00000000-0008-0000-1B00-000009000000}"/>
              </a:ext>
            </a:extLst>
          </xdr:cNvPr>
          <xdr:cNvSpPr/>
        </xdr:nvSpPr>
        <xdr:spPr>
          <a:xfrm>
            <a:off x="401508" y="70354"/>
            <a:ext cx="133836" cy="160810"/>
          </a:xfrm>
          <a:custGeom>
            <a:avLst/>
            <a:gdLst/>
            <a:ahLst/>
            <a:cxnLst/>
            <a:rect l="0" t="0" r="0" b="0"/>
            <a:pathLst>
              <a:path w="138824" h="157188">
                <a:moveTo>
                  <a:pt x="0" y="0"/>
                </a:moveTo>
                <a:lnTo>
                  <a:pt x="49225" y="0"/>
                </a:lnTo>
                <a:lnTo>
                  <a:pt x="49225" y="55918"/>
                </a:lnTo>
                <a:lnTo>
                  <a:pt x="89637" y="55918"/>
                </a:lnTo>
                <a:lnTo>
                  <a:pt x="89637" y="0"/>
                </a:lnTo>
                <a:lnTo>
                  <a:pt x="138824" y="0"/>
                </a:lnTo>
                <a:lnTo>
                  <a:pt x="138824" y="157188"/>
                </a:lnTo>
                <a:lnTo>
                  <a:pt x="89637" y="157188"/>
                </a:lnTo>
                <a:lnTo>
                  <a:pt x="89637" y="100838"/>
                </a:lnTo>
                <a:lnTo>
                  <a:pt x="49225" y="100838"/>
                </a:lnTo>
                <a:lnTo>
                  <a:pt x="49225" y="157188"/>
                </a:lnTo>
                <a:lnTo>
                  <a:pt x="0" y="157188"/>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0" name="Shape 458">
            <a:extLst>
              <a:ext uri="{FF2B5EF4-FFF2-40B4-BE49-F238E27FC236}">
                <a16:creationId xmlns:a16="http://schemas.microsoft.com/office/drawing/2014/main" id="{00000000-0008-0000-1B00-00000A000000}"/>
              </a:ext>
            </a:extLst>
          </xdr:cNvPr>
          <xdr:cNvSpPr/>
        </xdr:nvSpPr>
        <xdr:spPr>
          <a:xfrm>
            <a:off x="955972" y="70354"/>
            <a:ext cx="66918" cy="160810"/>
          </a:xfrm>
          <a:custGeom>
            <a:avLst/>
            <a:gdLst/>
            <a:ahLst/>
            <a:cxnLst/>
            <a:rect l="0" t="0" r="0" b="0"/>
            <a:pathLst>
              <a:path w="69063" h="157213">
                <a:moveTo>
                  <a:pt x="0" y="0"/>
                </a:moveTo>
                <a:lnTo>
                  <a:pt x="69063" y="0"/>
                </a:lnTo>
                <a:lnTo>
                  <a:pt x="69063" y="36106"/>
                </a:lnTo>
                <a:lnTo>
                  <a:pt x="46812" y="36106"/>
                </a:lnTo>
                <a:lnTo>
                  <a:pt x="46812" y="61354"/>
                </a:lnTo>
                <a:lnTo>
                  <a:pt x="69063" y="61354"/>
                </a:lnTo>
                <a:lnTo>
                  <a:pt x="69063" y="94729"/>
                </a:lnTo>
                <a:lnTo>
                  <a:pt x="46418" y="94729"/>
                </a:lnTo>
                <a:lnTo>
                  <a:pt x="46418" y="121120"/>
                </a:lnTo>
                <a:lnTo>
                  <a:pt x="69063" y="121120"/>
                </a:lnTo>
                <a:lnTo>
                  <a:pt x="69063" y="157213"/>
                </a:lnTo>
                <a:lnTo>
                  <a:pt x="0" y="157213"/>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1" name="Shape 459">
            <a:extLst>
              <a:ext uri="{FF2B5EF4-FFF2-40B4-BE49-F238E27FC236}">
                <a16:creationId xmlns:a16="http://schemas.microsoft.com/office/drawing/2014/main" id="{00000000-0008-0000-1B00-00000B000000}"/>
              </a:ext>
            </a:extLst>
          </xdr:cNvPr>
          <xdr:cNvSpPr/>
        </xdr:nvSpPr>
        <xdr:spPr>
          <a:xfrm>
            <a:off x="1022890" y="70354"/>
            <a:ext cx="66918" cy="160810"/>
          </a:xfrm>
          <a:custGeom>
            <a:avLst/>
            <a:gdLst/>
            <a:ahLst/>
            <a:cxnLst/>
            <a:rect l="0" t="0" r="0" b="0"/>
            <a:pathLst>
              <a:path w="68834" h="157213">
                <a:moveTo>
                  <a:pt x="0" y="0"/>
                </a:moveTo>
                <a:lnTo>
                  <a:pt x="12471" y="0"/>
                </a:lnTo>
                <a:cubicBezTo>
                  <a:pt x="41897" y="0"/>
                  <a:pt x="59169" y="17056"/>
                  <a:pt x="59169" y="40640"/>
                </a:cubicBezTo>
                <a:cubicBezTo>
                  <a:pt x="59169" y="56579"/>
                  <a:pt x="51524" y="69634"/>
                  <a:pt x="38557" y="75908"/>
                </a:cubicBezTo>
                <a:cubicBezTo>
                  <a:pt x="57391" y="80150"/>
                  <a:pt x="68834" y="92939"/>
                  <a:pt x="68834" y="112535"/>
                </a:cubicBezTo>
                <a:cubicBezTo>
                  <a:pt x="68834" y="139052"/>
                  <a:pt x="49530" y="157213"/>
                  <a:pt x="13602" y="157213"/>
                </a:cubicBezTo>
                <a:lnTo>
                  <a:pt x="0" y="157213"/>
                </a:lnTo>
                <a:lnTo>
                  <a:pt x="0" y="121120"/>
                </a:lnTo>
                <a:lnTo>
                  <a:pt x="10287" y="121120"/>
                </a:lnTo>
                <a:cubicBezTo>
                  <a:pt x="18097" y="121120"/>
                  <a:pt x="22644" y="115316"/>
                  <a:pt x="22644" y="107734"/>
                </a:cubicBezTo>
                <a:cubicBezTo>
                  <a:pt x="22644" y="100724"/>
                  <a:pt x="17843" y="94729"/>
                  <a:pt x="10020" y="94729"/>
                </a:cubicBezTo>
                <a:lnTo>
                  <a:pt x="0" y="94729"/>
                </a:lnTo>
                <a:lnTo>
                  <a:pt x="0" y="61354"/>
                </a:lnTo>
                <a:lnTo>
                  <a:pt x="533" y="61354"/>
                </a:lnTo>
                <a:cubicBezTo>
                  <a:pt x="8293" y="61354"/>
                  <a:pt x="12433" y="55728"/>
                  <a:pt x="12433" y="48222"/>
                </a:cubicBezTo>
                <a:cubicBezTo>
                  <a:pt x="12433" y="41440"/>
                  <a:pt x="7798" y="36106"/>
                  <a:pt x="533" y="36106"/>
                </a:cubicBezTo>
                <a:lnTo>
                  <a:pt x="0" y="36106"/>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2" name="Shape 460">
            <a:extLst>
              <a:ext uri="{FF2B5EF4-FFF2-40B4-BE49-F238E27FC236}">
                <a16:creationId xmlns:a16="http://schemas.microsoft.com/office/drawing/2014/main" id="{00000000-0008-0000-1B00-00000C000000}"/>
              </a:ext>
            </a:extLst>
          </xdr:cNvPr>
          <xdr:cNvSpPr/>
        </xdr:nvSpPr>
        <xdr:spPr>
          <a:xfrm>
            <a:off x="1108928" y="70354"/>
            <a:ext cx="114717" cy="160810"/>
          </a:xfrm>
          <a:custGeom>
            <a:avLst/>
            <a:gdLst/>
            <a:ahLst/>
            <a:cxnLst/>
            <a:rect l="0" t="0" r="0" b="0"/>
            <a:pathLst>
              <a:path w="112941" h="157213">
                <a:moveTo>
                  <a:pt x="0" y="0"/>
                </a:moveTo>
                <a:lnTo>
                  <a:pt x="49149" y="0"/>
                </a:lnTo>
                <a:lnTo>
                  <a:pt x="49149" y="116396"/>
                </a:lnTo>
                <a:lnTo>
                  <a:pt x="112941" y="116396"/>
                </a:lnTo>
                <a:lnTo>
                  <a:pt x="112941" y="157213"/>
                </a:lnTo>
                <a:lnTo>
                  <a:pt x="0" y="157213"/>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3" name="Shape 461">
            <a:extLst>
              <a:ext uri="{FF2B5EF4-FFF2-40B4-BE49-F238E27FC236}">
                <a16:creationId xmlns:a16="http://schemas.microsoft.com/office/drawing/2014/main" id="{00000000-0008-0000-1B00-00000D000000}"/>
              </a:ext>
            </a:extLst>
          </xdr:cNvPr>
          <xdr:cNvSpPr/>
        </xdr:nvSpPr>
        <xdr:spPr>
          <a:xfrm>
            <a:off x="1233204" y="70354"/>
            <a:ext cx="76478" cy="160810"/>
          </a:xfrm>
          <a:custGeom>
            <a:avLst/>
            <a:gdLst/>
            <a:ahLst/>
            <a:cxnLst/>
            <a:rect l="0" t="0" r="0" b="0"/>
            <a:pathLst>
              <a:path w="75038" h="163525">
                <a:moveTo>
                  <a:pt x="75019" y="0"/>
                </a:moveTo>
                <a:lnTo>
                  <a:pt x="75038" y="3"/>
                </a:lnTo>
                <a:lnTo>
                  <a:pt x="75038" y="40914"/>
                </a:lnTo>
                <a:lnTo>
                  <a:pt x="75019" y="40907"/>
                </a:lnTo>
                <a:cubicBezTo>
                  <a:pt x="58407" y="40907"/>
                  <a:pt x="49187" y="50775"/>
                  <a:pt x="49187" y="68986"/>
                </a:cubicBezTo>
                <a:lnTo>
                  <a:pt x="49187" y="94577"/>
                </a:lnTo>
                <a:cubicBezTo>
                  <a:pt x="49187" y="112738"/>
                  <a:pt x="58407" y="122657"/>
                  <a:pt x="75019" y="122657"/>
                </a:cubicBezTo>
                <a:lnTo>
                  <a:pt x="75038" y="122649"/>
                </a:lnTo>
                <a:lnTo>
                  <a:pt x="75038" y="163522"/>
                </a:lnTo>
                <a:lnTo>
                  <a:pt x="75019" y="163525"/>
                </a:lnTo>
                <a:cubicBezTo>
                  <a:pt x="25857" y="163525"/>
                  <a:pt x="0" y="134379"/>
                  <a:pt x="0" y="91669"/>
                </a:cubicBezTo>
                <a:lnTo>
                  <a:pt x="0" y="71907"/>
                </a:lnTo>
                <a:cubicBezTo>
                  <a:pt x="0" y="29235"/>
                  <a:pt x="25857" y="0"/>
                  <a:pt x="75019" y="0"/>
                </a:cubicBez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4" name="Shape 462">
            <a:extLst>
              <a:ext uri="{FF2B5EF4-FFF2-40B4-BE49-F238E27FC236}">
                <a16:creationId xmlns:a16="http://schemas.microsoft.com/office/drawing/2014/main" id="{00000000-0008-0000-1B00-00000E000000}"/>
              </a:ext>
            </a:extLst>
          </xdr:cNvPr>
          <xdr:cNvSpPr/>
        </xdr:nvSpPr>
        <xdr:spPr>
          <a:xfrm>
            <a:off x="1309682" y="70354"/>
            <a:ext cx="76478" cy="160810"/>
          </a:xfrm>
          <a:custGeom>
            <a:avLst/>
            <a:gdLst/>
            <a:ahLst/>
            <a:cxnLst/>
            <a:rect l="0" t="0" r="0" b="0"/>
            <a:pathLst>
              <a:path w="75025" h="163519">
                <a:moveTo>
                  <a:pt x="0" y="0"/>
                </a:moveTo>
                <a:lnTo>
                  <a:pt x="32468" y="5232"/>
                </a:lnTo>
                <a:cubicBezTo>
                  <a:pt x="60495" y="15454"/>
                  <a:pt x="75025" y="39900"/>
                  <a:pt x="75025" y="71904"/>
                </a:cubicBezTo>
                <a:lnTo>
                  <a:pt x="75025" y="91666"/>
                </a:lnTo>
                <a:cubicBezTo>
                  <a:pt x="75025" y="123698"/>
                  <a:pt x="60495" y="148101"/>
                  <a:pt x="32468" y="158301"/>
                </a:cubicBezTo>
                <a:lnTo>
                  <a:pt x="0" y="163519"/>
                </a:lnTo>
                <a:lnTo>
                  <a:pt x="0" y="122646"/>
                </a:lnTo>
                <a:lnTo>
                  <a:pt x="19164" y="115424"/>
                </a:lnTo>
                <a:cubicBezTo>
                  <a:pt x="23549" y="110674"/>
                  <a:pt x="25851" y="103654"/>
                  <a:pt x="25851" y="94574"/>
                </a:cubicBezTo>
                <a:lnTo>
                  <a:pt x="25851" y="68983"/>
                </a:lnTo>
                <a:cubicBezTo>
                  <a:pt x="25851" y="59877"/>
                  <a:pt x="23549" y="52857"/>
                  <a:pt x="19164" y="48114"/>
                </a:cubicBezTo>
                <a:lnTo>
                  <a:pt x="0" y="40911"/>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5" name="Shape 463">
            <a:extLst>
              <a:ext uri="{FF2B5EF4-FFF2-40B4-BE49-F238E27FC236}">
                <a16:creationId xmlns:a16="http://schemas.microsoft.com/office/drawing/2014/main" id="{00000000-0008-0000-1B00-00000F000000}"/>
              </a:ext>
            </a:extLst>
          </xdr:cNvPr>
          <xdr:cNvSpPr/>
        </xdr:nvSpPr>
        <xdr:spPr>
          <a:xfrm>
            <a:off x="1405279" y="70354"/>
            <a:ext cx="143396" cy="160810"/>
          </a:xfrm>
          <a:custGeom>
            <a:avLst/>
            <a:gdLst/>
            <a:ahLst/>
            <a:cxnLst/>
            <a:rect l="0" t="0" r="0" b="0"/>
            <a:pathLst>
              <a:path w="145034" h="163512">
                <a:moveTo>
                  <a:pt x="74981" y="0"/>
                </a:moveTo>
                <a:cubicBezTo>
                  <a:pt x="119240" y="0"/>
                  <a:pt x="143942" y="28753"/>
                  <a:pt x="145034" y="64287"/>
                </a:cubicBezTo>
                <a:lnTo>
                  <a:pt x="98539" y="64287"/>
                </a:lnTo>
                <a:cubicBezTo>
                  <a:pt x="97638" y="52781"/>
                  <a:pt x="91351" y="40907"/>
                  <a:pt x="74066" y="40907"/>
                </a:cubicBezTo>
                <a:cubicBezTo>
                  <a:pt x="57214" y="40907"/>
                  <a:pt x="49174" y="51918"/>
                  <a:pt x="49174" y="69215"/>
                </a:cubicBezTo>
                <a:lnTo>
                  <a:pt x="49174" y="94336"/>
                </a:lnTo>
                <a:cubicBezTo>
                  <a:pt x="49174" y="111633"/>
                  <a:pt x="57214" y="122644"/>
                  <a:pt x="74066" y="122644"/>
                </a:cubicBezTo>
                <a:cubicBezTo>
                  <a:pt x="91351" y="122644"/>
                  <a:pt x="97638" y="110795"/>
                  <a:pt x="98539" y="99327"/>
                </a:cubicBezTo>
                <a:lnTo>
                  <a:pt x="145034" y="99327"/>
                </a:lnTo>
                <a:cubicBezTo>
                  <a:pt x="143942" y="134760"/>
                  <a:pt x="119240" y="163512"/>
                  <a:pt x="74981" y="163512"/>
                </a:cubicBezTo>
                <a:cubicBezTo>
                  <a:pt x="24232" y="163512"/>
                  <a:pt x="0" y="134760"/>
                  <a:pt x="0" y="92113"/>
                </a:cubicBezTo>
                <a:lnTo>
                  <a:pt x="0" y="71463"/>
                </a:lnTo>
                <a:cubicBezTo>
                  <a:pt x="0" y="28753"/>
                  <a:pt x="24232" y="0"/>
                  <a:pt x="74981" y="0"/>
                </a:cubicBez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6" name="Shape 464">
            <a:extLst>
              <a:ext uri="{FF2B5EF4-FFF2-40B4-BE49-F238E27FC236}">
                <a16:creationId xmlns:a16="http://schemas.microsoft.com/office/drawing/2014/main" id="{00000000-0008-0000-1B00-000010000000}"/>
              </a:ext>
            </a:extLst>
          </xdr:cNvPr>
          <xdr:cNvSpPr/>
        </xdr:nvSpPr>
        <xdr:spPr>
          <a:xfrm>
            <a:off x="1577354" y="70354"/>
            <a:ext cx="143396" cy="160810"/>
          </a:xfrm>
          <a:custGeom>
            <a:avLst/>
            <a:gdLst/>
            <a:ahLst/>
            <a:cxnLst/>
            <a:rect l="0" t="0" r="0" b="0"/>
            <a:pathLst>
              <a:path w="144043" h="157213">
                <a:moveTo>
                  <a:pt x="0" y="0"/>
                </a:moveTo>
                <a:lnTo>
                  <a:pt x="49187" y="0"/>
                </a:lnTo>
                <a:lnTo>
                  <a:pt x="49187" y="54724"/>
                </a:lnTo>
                <a:lnTo>
                  <a:pt x="52273" y="54724"/>
                </a:lnTo>
                <a:lnTo>
                  <a:pt x="84226" y="0"/>
                </a:lnTo>
                <a:lnTo>
                  <a:pt x="139383" y="0"/>
                </a:lnTo>
                <a:lnTo>
                  <a:pt x="98184" y="70891"/>
                </a:lnTo>
                <a:lnTo>
                  <a:pt x="144043" y="157213"/>
                </a:lnTo>
                <a:lnTo>
                  <a:pt x="85535" y="157213"/>
                </a:lnTo>
                <a:lnTo>
                  <a:pt x="53073" y="91757"/>
                </a:lnTo>
                <a:lnTo>
                  <a:pt x="49187" y="91757"/>
                </a:lnTo>
                <a:lnTo>
                  <a:pt x="49187" y="157213"/>
                </a:lnTo>
                <a:lnTo>
                  <a:pt x="0" y="157213"/>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7" name="Shape 465">
            <a:extLst>
              <a:ext uri="{FF2B5EF4-FFF2-40B4-BE49-F238E27FC236}">
                <a16:creationId xmlns:a16="http://schemas.microsoft.com/office/drawing/2014/main" id="{00000000-0008-0000-1B00-000011000000}"/>
              </a:ext>
            </a:extLst>
          </xdr:cNvPr>
          <xdr:cNvSpPr/>
        </xdr:nvSpPr>
        <xdr:spPr>
          <a:xfrm>
            <a:off x="1730310" y="80405"/>
            <a:ext cx="9560" cy="10051"/>
          </a:xfrm>
          <a:custGeom>
            <a:avLst/>
            <a:gdLst/>
            <a:ahLst/>
            <a:cxnLst/>
            <a:rect l="0" t="0" r="0" b="0"/>
            <a:pathLst>
              <a:path w="4712" h="10986">
                <a:moveTo>
                  <a:pt x="0" y="0"/>
                </a:moveTo>
                <a:lnTo>
                  <a:pt x="4712" y="0"/>
                </a:lnTo>
                <a:lnTo>
                  <a:pt x="4712" y="2966"/>
                </a:lnTo>
                <a:lnTo>
                  <a:pt x="4585" y="2858"/>
                </a:lnTo>
                <a:lnTo>
                  <a:pt x="3505" y="2858"/>
                </a:lnTo>
                <a:lnTo>
                  <a:pt x="3505" y="5245"/>
                </a:lnTo>
                <a:lnTo>
                  <a:pt x="4585" y="5245"/>
                </a:lnTo>
                <a:lnTo>
                  <a:pt x="4712" y="5127"/>
                </a:lnTo>
                <a:lnTo>
                  <a:pt x="4712" y="8872"/>
                </a:lnTo>
                <a:lnTo>
                  <a:pt x="4229" y="7938"/>
                </a:lnTo>
                <a:lnTo>
                  <a:pt x="3505" y="7938"/>
                </a:lnTo>
                <a:lnTo>
                  <a:pt x="3505" y="10986"/>
                </a:lnTo>
                <a:lnTo>
                  <a:pt x="0" y="10986"/>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8" name="Shape 466">
            <a:extLst>
              <a:ext uri="{FF2B5EF4-FFF2-40B4-BE49-F238E27FC236}">
                <a16:creationId xmlns:a16="http://schemas.microsoft.com/office/drawing/2014/main" id="{00000000-0008-0000-1B00-000012000000}"/>
              </a:ext>
            </a:extLst>
          </xdr:cNvPr>
          <xdr:cNvSpPr/>
        </xdr:nvSpPr>
        <xdr:spPr>
          <a:xfrm>
            <a:off x="1720750" y="70354"/>
            <a:ext cx="19119" cy="30152"/>
          </a:xfrm>
          <a:custGeom>
            <a:avLst/>
            <a:gdLst/>
            <a:ahLst/>
            <a:cxnLst/>
            <a:rect l="0" t="0" r="0" b="0"/>
            <a:pathLst>
              <a:path w="13411" h="25311">
                <a:moveTo>
                  <a:pt x="13056" y="0"/>
                </a:moveTo>
                <a:lnTo>
                  <a:pt x="13411" y="140"/>
                </a:lnTo>
                <a:lnTo>
                  <a:pt x="13411" y="2552"/>
                </a:lnTo>
                <a:lnTo>
                  <a:pt x="13056" y="2413"/>
                </a:lnTo>
                <a:cubicBezTo>
                  <a:pt x="6617" y="2413"/>
                  <a:pt x="2883" y="6845"/>
                  <a:pt x="2883" y="12662"/>
                </a:cubicBezTo>
                <a:cubicBezTo>
                  <a:pt x="2883" y="18402"/>
                  <a:pt x="6617" y="22911"/>
                  <a:pt x="13056" y="22911"/>
                </a:cubicBezTo>
                <a:lnTo>
                  <a:pt x="13411" y="22771"/>
                </a:lnTo>
                <a:lnTo>
                  <a:pt x="13411" y="25171"/>
                </a:lnTo>
                <a:lnTo>
                  <a:pt x="13056" y="25311"/>
                </a:lnTo>
                <a:cubicBezTo>
                  <a:pt x="5042" y="25311"/>
                  <a:pt x="0" y="19545"/>
                  <a:pt x="0" y="12662"/>
                </a:cubicBezTo>
                <a:cubicBezTo>
                  <a:pt x="0" y="5817"/>
                  <a:pt x="5042" y="0"/>
                  <a:pt x="13056" y="0"/>
                </a:cubicBez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19" name="Shape 467">
            <a:extLst>
              <a:ext uri="{FF2B5EF4-FFF2-40B4-BE49-F238E27FC236}">
                <a16:creationId xmlns:a16="http://schemas.microsoft.com/office/drawing/2014/main" id="{00000000-0008-0000-1B00-000013000000}"/>
              </a:ext>
            </a:extLst>
          </xdr:cNvPr>
          <xdr:cNvSpPr/>
        </xdr:nvSpPr>
        <xdr:spPr>
          <a:xfrm>
            <a:off x="1739869" y="80405"/>
            <a:ext cx="0" cy="10051"/>
          </a:xfrm>
          <a:custGeom>
            <a:avLst/>
            <a:gdLst/>
            <a:ahLst/>
            <a:cxnLst/>
            <a:rect l="0" t="0" r="0" b="0"/>
            <a:pathLst>
              <a:path w="5131" h="10986">
                <a:moveTo>
                  <a:pt x="0" y="0"/>
                </a:moveTo>
                <a:lnTo>
                  <a:pt x="330" y="0"/>
                </a:lnTo>
                <a:cubicBezTo>
                  <a:pt x="3213" y="0"/>
                  <a:pt x="4674" y="1537"/>
                  <a:pt x="4674" y="4001"/>
                </a:cubicBezTo>
                <a:cubicBezTo>
                  <a:pt x="4674" y="5423"/>
                  <a:pt x="4039" y="6566"/>
                  <a:pt x="3035" y="7277"/>
                </a:cubicBezTo>
                <a:lnTo>
                  <a:pt x="5131" y="10986"/>
                </a:lnTo>
                <a:lnTo>
                  <a:pt x="1092" y="10986"/>
                </a:lnTo>
                <a:lnTo>
                  <a:pt x="0" y="8872"/>
                </a:lnTo>
                <a:lnTo>
                  <a:pt x="0" y="5127"/>
                </a:lnTo>
                <a:lnTo>
                  <a:pt x="1207" y="4001"/>
                </a:lnTo>
                <a:lnTo>
                  <a:pt x="0" y="2966"/>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sp macro="" textlink="">
        <xdr:nvSpPr>
          <xdr:cNvPr id="20" name="Shape 468">
            <a:extLst>
              <a:ext uri="{FF2B5EF4-FFF2-40B4-BE49-F238E27FC236}">
                <a16:creationId xmlns:a16="http://schemas.microsoft.com/office/drawing/2014/main" id="{00000000-0008-0000-1B00-000014000000}"/>
              </a:ext>
            </a:extLst>
          </xdr:cNvPr>
          <xdr:cNvSpPr/>
        </xdr:nvSpPr>
        <xdr:spPr>
          <a:xfrm>
            <a:off x="1739869" y="70354"/>
            <a:ext cx="9560" cy="20101"/>
          </a:xfrm>
          <a:custGeom>
            <a:avLst/>
            <a:gdLst/>
            <a:ahLst/>
            <a:cxnLst/>
            <a:rect l="0" t="0" r="0" b="0"/>
            <a:pathLst>
              <a:path w="12700" h="25031">
                <a:moveTo>
                  <a:pt x="0" y="0"/>
                </a:moveTo>
                <a:lnTo>
                  <a:pt x="9177" y="3624"/>
                </a:lnTo>
                <a:cubicBezTo>
                  <a:pt x="11439" y="5933"/>
                  <a:pt x="12700" y="9099"/>
                  <a:pt x="12700" y="12522"/>
                </a:cubicBezTo>
                <a:cubicBezTo>
                  <a:pt x="12700" y="15963"/>
                  <a:pt x="11439" y="19126"/>
                  <a:pt x="9177" y="21427"/>
                </a:cubicBezTo>
                <a:lnTo>
                  <a:pt x="0" y="25031"/>
                </a:lnTo>
                <a:lnTo>
                  <a:pt x="0" y="22630"/>
                </a:lnTo>
                <a:lnTo>
                  <a:pt x="7185" y="19799"/>
                </a:lnTo>
                <a:cubicBezTo>
                  <a:pt x="8931" y="17954"/>
                  <a:pt x="9868" y="15392"/>
                  <a:pt x="9868" y="12522"/>
                </a:cubicBezTo>
                <a:cubicBezTo>
                  <a:pt x="9868" y="9613"/>
                  <a:pt x="8931" y="7051"/>
                  <a:pt x="7185" y="5216"/>
                </a:cubicBezTo>
                <a:lnTo>
                  <a:pt x="0" y="2411"/>
                </a:lnTo>
                <a:lnTo>
                  <a:pt x="0" y="0"/>
                </a:lnTo>
                <a:close/>
              </a:path>
            </a:pathLst>
          </a:custGeom>
          <a:ln w="0" cap="flat">
            <a:miter lim="100000"/>
          </a:ln>
        </xdr:spPr>
        <xdr:style>
          <a:lnRef idx="0">
            <a:srgbClr val="000000">
              <a:alpha val="0"/>
            </a:srgbClr>
          </a:lnRef>
          <a:fillRef idx="1">
            <a:srgbClr val="181717"/>
          </a:fillRef>
          <a:effectRef idx="0">
            <a:scrgbClr r="0" g="0" b="0"/>
          </a:effectRef>
          <a:fontRef idx="none"/>
        </xdr:style>
        <xdr:txBody>
          <a:bodyPr vert="horz" wrap="square" anchor="ctr" anchorCtr="0"/>
          <a:lstStyle/>
          <a:p>
            <a:endParaRPr lang="en-CA"/>
          </a:p>
        </xdr:txBody>
      </xdr:sp>
    </xdr:grpSp>
    <xdr:clientData fLocksWithSheet="0"/>
  </xdr:twoCellAnchor>
  <mc:AlternateContent xmlns:mc="http://schemas.openxmlformats.org/markup-compatibility/2006">
    <mc:Choice xmlns:a14="http://schemas.microsoft.com/office/drawing/2010/main" Requires="a14">
      <xdr:twoCellAnchor editAs="absolute">
        <xdr:from>
          <xdr:col>0</xdr:col>
          <xdr:colOff>9525</xdr:colOff>
          <xdr:row>8</xdr:row>
          <xdr:rowOff>85725</xdr:rowOff>
        </xdr:from>
        <xdr:to>
          <xdr:col>3</xdr:col>
          <xdr:colOff>28575</xdr:colOff>
          <xdr:row>10</xdr:row>
          <xdr:rowOff>0</xdr:rowOff>
        </xdr:to>
        <xdr:grpSp>
          <xdr:nvGrpSpPr>
            <xdr:cNvPr id="21" name="Group 25">
              <a:extLst>
                <a:ext uri="{FF2B5EF4-FFF2-40B4-BE49-F238E27FC236}">
                  <a16:creationId xmlns:a16="http://schemas.microsoft.com/office/drawing/2014/main" id="{00000000-0008-0000-1B00-000015000000}"/>
                </a:ext>
              </a:extLst>
            </xdr:cNvPr>
            <xdr:cNvGrpSpPr>
              <a:grpSpLocks/>
            </xdr:cNvGrpSpPr>
          </xdr:nvGrpSpPr>
          <xdr:grpSpPr bwMode="auto">
            <a:xfrm>
              <a:off x="9525" y="2371725"/>
              <a:ext cx="581025" cy="409575"/>
              <a:chOff x="0" y="2156507"/>
              <a:chExt cx="583956" cy="411042"/>
            </a:xfrm>
          </xdr:grpSpPr>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100-000001BC0000}"/>
                  </a:ext>
                </a:extLst>
              </xdr:cNvPr>
              <xdr:cNvSpPr/>
            </xdr:nvSpPr>
            <xdr:spPr bwMode="auto">
              <a:xfrm>
                <a:off x="0" y="2405624"/>
                <a:ext cx="583956"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Phone:</a:t>
                </a:r>
              </a:p>
            </xdr:txBody>
          </xdr:sp>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100-000002BC0000}"/>
                  </a:ext>
                </a:extLst>
              </xdr:cNvPr>
              <xdr:cNvSpPr/>
            </xdr:nvSpPr>
            <xdr:spPr bwMode="auto">
              <a:xfrm>
                <a:off x="0" y="2156507"/>
                <a:ext cx="431556"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285750</xdr:colOff>
          <xdr:row>10</xdr:row>
          <xdr:rowOff>76200</xdr:rowOff>
        </xdr:from>
        <xdr:to>
          <xdr:col>21</xdr:col>
          <xdr:colOff>371475</xdr:colOff>
          <xdr:row>11</xdr:row>
          <xdr:rowOff>0</xdr:rowOff>
        </xdr:to>
        <xdr:grpSp>
          <xdr:nvGrpSpPr>
            <xdr:cNvPr id="24" name="Group 22">
              <a:extLst>
                <a:ext uri="{FF2B5EF4-FFF2-40B4-BE49-F238E27FC236}">
                  <a16:creationId xmlns:a16="http://schemas.microsoft.com/office/drawing/2014/main" id="{00000000-0008-0000-1B00-000018000000}"/>
                </a:ext>
              </a:extLst>
            </xdr:cNvPr>
            <xdr:cNvGrpSpPr>
              <a:grpSpLocks/>
            </xdr:cNvGrpSpPr>
          </xdr:nvGrpSpPr>
          <xdr:grpSpPr bwMode="auto">
            <a:xfrm>
              <a:off x="1866900" y="2857500"/>
              <a:ext cx="4610100" cy="152400"/>
              <a:chOff x="1977443" y="2884156"/>
              <a:chExt cx="4784970" cy="152578"/>
            </a:xfrm>
          </xdr:grpSpPr>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2100-000003BC0000}"/>
                  </a:ext>
                </a:extLst>
              </xdr:cNvPr>
              <xdr:cNvSpPr/>
            </xdr:nvSpPr>
            <xdr:spPr bwMode="auto">
              <a:xfrm>
                <a:off x="6292759" y="2893401"/>
                <a:ext cx="469654"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Single</a:t>
                </a:r>
              </a:p>
            </xdr:txBody>
          </xdr:sp>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2100-000004BC0000}"/>
                  </a:ext>
                </a:extLst>
              </xdr:cNvPr>
              <xdr:cNvSpPr/>
            </xdr:nvSpPr>
            <xdr:spPr bwMode="auto">
              <a:xfrm>
                <a:off x="1977443" y="2884177"/>
                <a:ext cx="562350" cy="152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Married</a:t>
                </a:r>
              </a:p>
            </xdr:txBody>
          </xdr:sp>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2100-000005BC0000}"/>
                  </a:ext>
                </a:extLst>
              </xdr:cNvPr>
              <xdr:cNvSpPr/>
            </xdr:nvSpPr>
            <xdr:spPr bwMode="auto">
              <a:xfrm>
                <a:off x="2730412" y="2891457"/>
                <a:ext cx="833924" cy="138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Common-law</a:t>
                </a:r>
              </a:p>
            </xdr:txBody>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2100-000006BC0000}"/>
                  </a:ext>
                </a:extLst>
              </xdr:cNvPr>
              <xdr:cNvSpPr/>
            </xdr:nvSpPr>
            <xdr:spPr bwMode="auto">
              <a:xfrm>
                <a:off x="3786014" y="2885492"/>
                <a:ext cx="598055" cy="148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Widowed</a:t>
                </a:r>
              </a:p>
            </xdr:txBody>
          </xdr:sp>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2100-000007BC0000}"/>
                  </a:ext>
                </a:extLst>
              </xdr:cNvPr>
              <xdr:cNvSpPr/>
            </xdr:nvSpPr>
            <xdr:spPr bwMode="auto">
              <a:xfrm>
                <a:off x="5469760" y="2902926"/>
                <a:ext cx="638703" cy="126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Separated</a:t>
                </a:r>
              </a:p>
            </xdr:txBody>
          </xdr:sp>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2100-000008BC0000}"/>
                  </a:ext>
                </a:extLst>
              </xdr:cNvPr>
              <xdr:cNvSpPr/>
            </xdr:nvSpPr>
            <xdr:spPr bwMode="auto">
              <a:xfrm>
                <a:off x="4638733" y="2884156"/>
                <a:ext cx="580047" cy="1309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Divorced</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76200</xdr:colOff>
          <xdr:row>5</xdr:row>
          <xdr:rowOff>66675</xdr:rowOff>
        </xdr:from>
        <xdr:to>
          <xdr:col>21</xdr:col>
          <xdr:colOff>447675</xdr:colOff>
          <xdr:row>5</xdr:row>
          <xdr:rowOff>209550</xdr:rowOff>
        </xdr:to>
        <xdr:grpSp>
          <xdr:nvGrpSpPr>
            <xdr:cNvPr id="31" name="Group 23">
              <a:extLst>
                <a:ext uri="{FF2B5EF4-FFF2-40B4-BE49-F238E27FC236}">
                  <a16:creationId xmlns:a16="http://schemas.microsoft.com/office/drawing/2014/main" id="{00000000-0008-0000-1B00-00001F000000}"/>
                </a:ext>
              </a:extLst>
            </xdr:cNvPr>
            <xdr:cNvGrpSpPr>
              <a:grpSpLocks/>
            </xdr:cNvGrpSpPr>
          </xdr:nvGrpSpPr>
          <xdr:grpSpPr bwMode="auto">
            <a:xfrm>
              <a:off x="5381625" y="1609725"/>
              <a:ext cx="1171575" cy="142875"/>
              <a:chOff x="5327565" y="1389607"/>
              <a:chExt cx="1180330" cy="145070"/>
            </a:xfrm>
          </xdr:grpSpPr>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2100-000009BC0000}"/>
                  </a:ext>
                </a:extLst>
              </xdr:cNvPr>
              <xdr:cNvSpPr/>
            </xdr:nvSpPr>
            <xdr:spPr bwMode="auto">
              <a:xfrm>
                <a:off x="6041167" y="1389607"/>
                <a:ext cx="466728"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2100-00000ABC0000}"/>
                  </a:ext>
                </a:extLst>
              </xdr:cNvPr>
              <xdr:cNvSpPr/>
            </xdr:nvSpPr>
            <xdr:spPr bwMode="auto">
              <a:xfrm>
                <a:off x="5327565" y="1391802"/>
                <a:ext cx="471853"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15</xdr:row>
          <xdr:rowOff>47625</xdr:rowOff>
        </xdr:from>
        <xdr:to>
          <xdr:col>21</xdr:col>
          <xdr:colOff>333375</xdr:colOff>
          <xdr:row>15</xdr:row>
          <xdr:rowOff>190500</xdr:rowOff>
        </xdr:to>
        <xdr:grpSp>
          <xdr:nvGrpSpPr>
            <xdr:cNvPr id="44" name="Group 26">
              <a:extLst>
                <a:ext uri="{FF2B5EF4-FFF2-40B4-BE49-F238E27FC236}">
                  <a16:creationId xmlns:a16="http://schemas.microsoft.com/office/drawing/2014/main" id="{00000000-0008-0000-1B00-00002C000000}"/>
                </a:ext>
              </a:extLst>
            </xdr:cNvPr>
            <xdr:cNvGrpSpPr>
              <a:grpSpLocks/>
            </xdr:cNvGrpSpPr>
          </xdr:nvGrpSpPr>
          <xdr:grpSpPr bwMode="auto">
            <a:xfrm>
              <a:off x="5086350" y="4029075"/>
              <a:ext cx="1352550" cy="142875"/>
              <a:chOff x="4613748" y="4071172"/>
              <a:chExt cx="1357740" cy="142975"/>
            </a:xfrm>
          </xdr:grpSpPr>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2100-000014BC0000}"/>
                  </a:ext>
                </a:extLst>
              </xdr:cNvPr>
              <xdr:cNvSpPr/>
            </xdr:nvSpPr>
            <xdr:spPr bwMode="auto">
              <a:xfrm>
                <a:off x="4613748" y="4071272"/>
                <a:ext cx="6506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Disabled</a:t>
                </a:r>
              </a:p>
            </xdr:txBody>
          </xdr:sp>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2100-000015BC0000}"/>
                  </a:ext>
                </a:extLst>
              </xdr:cNvPr>
              <xdr:cNvSpPr/>
            </xdr:nvSpPr>
            <xdr:spPr bwMode="auto">
              <a:xfrm>
                <a:off x="5368483" y="4071172"/>
                <a:ext cx="60300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457200</xdr:colOff>
          <xdr:row>14</xdr:row>
          <xdr:rowOff>95250</xdr:rowOff>
        </xdr:from>
        <xdr:to>
          <xdr:col>12</xdr:col>
          <xdr:colOff>123825</xdr:colOff>
          <xdr:row>15</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21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14</xdr:row>
          <xdr:rowOff>76200</xdr:rowOff>
        </xdr:from>
        <xdr:to>
          <xdr:col>2</xdr:col>
          <xdr:colOff>38100</xdr:colOff>
          <xdr:row>15</xdr:row>
          <xdr:rowOff>9525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21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457200</xdr:colOff>
          <xdr:row>8</xdr:row>
          <xdr:rowOff>104775</xdr:rowOff>
        </xdr:from>
        <xdr:to>
          <xdr:col>13</xdr:col>
          <xdr:colOff>9525</xdr:colOff>
          <xdr:row>9</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21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104775</xdr:colOff>
          <xdr:row>18</xdr:row>
          <xdr:rowOff>47625</xdr:rowOff>
        </xdr:from>
        <xdr:to>
          <xdr:col>19</xdr:col>
          <xdr:colOff>238125</xdr:colOff>
          <xdr:row>22</xdr:row>
          <xdr:rowOff>180975</xdr:rowOff>
        </xdr:to>
        <xdr:grpSp>
          <xdr:nvGrpSpPr>
            <xdr:cNvPr id="50" name="Group 20">
              <a:extLst>
                <a:ext uri="{FF2B5EF4-FFF2-40B4-BE49-F238E27FC236}">
                  <a16:creationId xmlns:a16="http://schemas.microsoft.com/office/drawing/2014/main" id="{00000000-0008-0000-1B00-000032000000}"/>
                </a:ext>
              </a:extLst>
            </xdr:cNvPr>
            <xdr:cNvGrpSpPr>
              <a:grpSpLocks/>
            </xdr:cNvGrpSpPr>
          </xdr:nvGrpSpPr>
          <xdr:grpSpPr bwMode="auto">
            <a:xfrm>
              <a:off x="5181600" y="4676775"/>
              <a:ext cx="361950" cy="1085850"/>
              <a:chOff x="5871796" y="4476023"/>
              <a:chExt cx="330458" cy="1100507"/>
            </a:xfrm>
          </xdr:grpSpPr>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2100-000019BC0000}"/>
                  </a:ext>
                </a:extLst>
              </xdr:cNvPr>
              <xdr:cNvSpPr/>
            </xdr:nvSpPr>
            <xdr:spPr bwMode="auto">
              <a:xfrm>
                <a:off x="5871797" y="5191859"/>
                <a:ext cx="330457" cy="15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2100-00001ABC0000}"/>
                  </a:ext>
                </a:extLst>
              </xdr:cNvPr>
              <xdr:cNvSpPr/>
            </xdr:nvSpPr>
            <xdr:spPr bwMode="auto">
              <a:xfrm>
                <a:off x="5871796" y="4708282"/>
                <a:ext cx="32360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2100-00001BBC0000}"/>
                  </a:ext>
                </a:extLst>
              </xdr:cNvPr>
              <xdr:cNvSpPr/>
            </xdr:nvSpPr>
            <xdr:spPr bwMode="auto">
              <a:xfrm>
                <a:off x="5871796" y="4476023"/>
                <a:ext cx="303030" cy="1480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2100-00001CBC0000}"/>
                  </a:ext>
                </a:extLst>
              </xdr:cNvPr>
              <xdr:cNvSpPr/>
            </xdr:nvSpPr>
            <xdr:spPr bwMode="auto">
              <a:xfrm>
                <a:off x="5871797" y="4959596"/>
                <a:ext cx="330457" cy="148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2100-00001DBC0000}"/>
                  </a:ext>
                </a:extLst>
              </xdr:cNvPr>
              <xdr:cNvSpPr/>
            </xdr:nvSpPr>
            <xdr:spPr bwMode="auto">
              <a:xfrm>
                <a:off x="5871796" y="5429991"/>
                <a:ext cx="296177" cy="146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123825</xdr:colOff>
          <xdr:row>18</xdr:row>
          <xdr:rowOff>47625</xdr:rowOff>
        </xdr:from>
        <xdr:to>
          <xdr:col>21</xdr:col>
          <xdr:colOff>247650</xdr:colOff>
          <xdr:row>22</xdr:row>
          <xdr:rowOff>180975</xdr:rowOff>
        </xdr:to>
        <xdr:grpSp>
          <xdr:nvGrpSpPr>
            <xdr:cNvPr id="56" name="Group 1">
              <a:extLst>
                <a:ext uri="{FF2B5EF4-FFF2-40B4-BE49-F238E27FC236}">
                  <a16:creationId xmlns:a16="http://schemas.microsoft.com/office/drawing/2014/main" id="{00000000-0008-0000-1B00-000038000000}"/>
                </a:ext>
              </a:extLst>
            </xdr:cNvPr>
            <xdr:cNvGrpSpPr>
              <a:grpSpLocks/>
            </xdr:cNvGrpSpPr>
          </xdr:nvGrpSpPr>
          <xdr:grpSpPr bwMode="auto">
            <a:xfrm>
              <a:off x="5800725" y="4676775"/>
              <a:ext cx="552450" cy="1085850"/>
              <a:chOff x="5232155" y="4476015"/>
              <a:chExt cx="398889" cy="1100507"/>
            </a:xfrm>
          </xdr:grpSpPr>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2100-00001EBC0000}"/>
                  </a:ext>
                </a:extLst>
              </xdr:cNvPr>
              <xdr:cNvSpPr/>
            </xdr:nvSpPr>
            <xdr:spPr bwMode="auto">
              <a:xfrm>
                <a:off x="5232155" y="5197719"/>
                <a:ext cx="393686" cy="1443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2100-00001FBC0000}"/>
                  </a:ext>
                </a:extLst>
              </xdr:cNvPr>
              <xdr:cNvSpPr/>
            </xdr:nvSpPr>
            <xdr:spPr bwMode="auto">
              <a:xfrm>
                <a:off x="5232155" y="4708281"/>
                <a:ext cx="367683" cy="1524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2100-000020BC0000}"/>
                  </a:ext>
                </a:extLst>
              </xdr:cNvPr>
              <xdr:cNvSpPr/>
            </xdr:nvSpPr>
            <xdr:spPr bwMode="auto">
              <a:xfrm>
                <a:off x="5232155" y="4476015"/>
                <a:ext cx="378084" cy="135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2100-000021BC0000}"/>
                  </a:ext>
                </a:extLst>
              </xdr:cNvPr>
              <xdr:cNvSpPr/>
            </xdr:nvSpPr>
            <xdr:spPr bwMode="auto">
              <a:xfrm>
                <a:off x="5232159" y="4970585"/>
                <a:ext cx="398885" cy="1318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2100-000022BC0000}"/>
                  </a:ext>
                </a:extLst>
              </xdr:cNvPr>
              <xdr:cNvSpPr/>
            </xdr:nvSpPr>
            <xdr:spPr bwMode="auto">
              <a:xfrm>
                <a:off x="5232155" y="5446835"/>
                <a:ext cx="378084" cy="129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371475</xdr:colOff>
          <xdr:row>9</xdr:row>
          <xdr:rowOff>76200</xdr:rowOff>
        </xdr:from>
        <xdr:to>
          <xdr:col>21</xdr:col>
          <xdr:colOff>219075</xdr:colOff>
          <xdr:row>9</xdr:row>
          <xdr:rowOff>238125</xdr:rowOff>
        </xdr:to>
        <xdr:grpSp>
          <xdr:nvGrpSpPr>
            <xdr:cNvPr id="62" name="Group 27">
              <a:extLst>
                <a:ext uri="{FF2B5EF4-FFF2-40B4-BE49-F238E27FC236}">
                  <a16:creationId xmlns:a16="http://schemas.microsoft.com/office/drawing/2014/main" id="{00000000-0008-0000-1B00-00003E000000}"/>
                </a:ext>
              </a:extLst>
            </xdr:cNvPr>
            <xdr:cNvGrpSpPr>
              <a:grpSpLocks/>
            </xdr:cNvGrpSpPr>
          </xdr:nvGrpSpPr>
          <xdr:grpSpPr bwMode="auto">
            <a:xfrm>
              <a:off x="4143375" y="2609850"/>
              <a:ext cx="2181225" cy="161925"/>
              <a:chOff x="1145644" y="2631098"/>
              <a:chExt cx="1911385" cy="161925"/>
            </a:xfrm>
          </xdr:grpSpPr>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2100-000023BC0000}"/>
                  </a:ext>
                </a:extLst>
              </xdr:cNvPr>
              <xdr:cNvSpPr/>
            </xdr:nvSpPr>
            <xdr:spPr bwMode="auto">
              <a:xfrm>
                <a:off x="1145644" y="2631098"/>
                <a:ext cx="42716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Daytime</a:t>
                </a:r>
              </a:p>
            </xdr:txBody>
          </xdr:sp>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2100-000024BC0000}"/>
                  </a:ext>
                </a:extLst>
              </xdr:cNvPr>
              <xdr:cNvSpPr/>
            </xdr:nvSpPr>
            <xdr:spPr bwMode="auto">
              <a:xfrm>
                <a:off x="2558798" y="2637659"/>
                <a:ext cx="498231" cy="1480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Weekends</a:t>
                </a:r>
              </a:p>
            </xdr:txBody>
          </xdr:sp>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2100-000025BC0000}"/>
                  </a:ext>
                </a:extLst>
              </xdr:cNvPr>
              <xdr:cNvSpPr/>
            </xdr:nvSpPr>
            <xdr:spPr bwMode="auto">
              <a:xfrm>
                <a:off x="1864578" y="2631098"/>
                <a:ext cx="42862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Evening</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800100</xdr:colOff>
          <xdr:row>15</xdr:row>
          <xdr:rowOff>66675</xdr:rowOff>
        </xdr:from>
        <xdr:to>
          <xdr:col>11</xdr:col>
          <xdr:colOff>47625</xdr:colOff>
          <xdr:row>16</xdr:row>
          <xdr:rowOff>9525</xdr:rowOff>
        </xdr:to>
        <xdr:grpSp>
          <xdr:nvGrpSpPr>
            <xdr:cNvPr id="66" name="Group 28">
              <a:extLst>
                <a:ext uri="{FF2B5EF4-FFF2-40B4-BE49-F238E27FC236}">
                  <a16:creationId xmlns:a16="http://schemas.microsoft.com/office/drawing/2014/main" id="{00000000-0008-0000-1B00-000042000000}"/>
                </a:ext>
              </a:extLst>
            </xdr:cNvPr>
            <xdr:cNvGrpSpPr>
              <a:grpSpLocks/>
            </xdr:cNvGrpSpPr>
          </xdr:nvGrpSpPr>
          <xdr:grpSpPr bwMode="auto">
            <a:xfrm>
              <a:off x="2381250" y="4048125"/>
              <a:ext cx="809625" cy="171450"/>
              <a:chOff x="2718239" y="4103446"/>
              <a:chExt cx="1941188" cy="163449"/>
            </a:xfrm>
          </xdr:grpSpPr>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2100-000026BC0000}"/>
                  </a:ext>
                </a:extLst>
              </xdr:cNvPr>
              <xdr:cNvSpPr/>
            </xdr:nvSpPr>
            <xdr:spPr bwMode="auto">
              <a:xfrm>
                <a:off x="2718239" y="4106008"/>
                <a:ext cx="1035993" cy="151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2100-000027BC0000}"/>
                  </a:ext>
                </a:extLst>
              </xdr:cNvPr>
              <xdr:cNvSpPr/>
            </xdr:nvSpPr>
            <xdr:spPr bwMode="auto">
              <a:xfrm>
                <a:off x="3645979" y="4103446"/>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13</xdr:row>
          <xdr:rowOff>57150</xdr:rowOff>
        </xdr:from>
        <xdr:to>
          <xdr:col>21</xdr:col>
          <xdr:colOff>428625</xdr:colOff>
          <xdr:row>13</xdr:row>
          <xdr:rowOff>200025</xdr:rowOff>
        </xdr:to>
        <xdr:grpSp>
          <xdr:nvGrpSpPr>
            <xdr:cNvPr id="69" name="Group 23">
              <a:extLst>
                <a:ext uri="{FF2B5EF4-FFF2-40B4-BE49-F238E27FC236}">
                  <a16:creationId xmlns:a16="http://schemas.microsoft.com/office/drawing/2014/main" id="{00000000-0008-0000-1B00-000045000000}"/>
                </a:ext>
              </a:extLst>
            </xdr:cNvPr>
            <xdr:cNvGrpSpPr>
              <a:grpSpLocks/>
            </xdr:cNvGrpSpPr>
          </xdr:nvGrpSpPr>
          <xdr:grpSpPr bwMode="auto">
            <a:xfrm>
              <a:off x="5362575" y="3571875"/>
              <a:ext cx="1171575" cy="142875"/>
              <a:chOff x="5327565" y="1389607"/>
              <a:chExt cx="1180330" cy="145070"/>
            </a:xfrm>
          </xdr:grpSpPr>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2100-000028BC0000}"/>
                  </a:ext>
                </a:extLst>
              </xdr:cNvPr>
              <xdr:cNvSpPr/>
            </xdr:nvSpPr>
            <xdr:spPr bwMode="auto">
              <a:xfrm>
                <a:off x="6041167" y="1389607"/>
                <a:ext cx="466728"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2100-000029BC0000}"/>
                  </a:ext>
                </a:extLst>
              </xdr:cNvPr>
              <xdr:cNvSpPr/>
            </xdr:nvSpPr>
            <xdr:spPr bwMode="auto">
              <a:xfrm>
                <a:off x="5327565" y="1391802"/>
                <a:ext cx="471853"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295272</xdr:colOff>
          <xdr:row>28</xdr:row>
          <xdr:rowOff>52625</xdr:rowOff>
        </xdr:from>
        <xdr:to>
          <xdr:col>21</xdr:col>
          <xdr:colOff>342911</xdr:colOff>
          <xdr:row>36</xdr:row>
          <xdr:rowOff>174894</xdr:rowOff>
        </xdr:to>
        <xdr:grpSp>
          <xdr:nvGrpSpPr>
            <xdr:cNvPr id="97" name="Group 20">
              <a:extLst>
                <a:ext uri="{FF2B5EF4-FFF2-40B4-BE49-F238E27FC236}">
                  <a16:creationId xmlns:a16="http://schemas.microsoft.com/office/drawing/2014/main" id="{00000000-0008-0000-1B00-000061000000}"/>
                </a:ext>
              </a:extLst>
            </xdr:cNvPr>
            <xdr:cNvGrpSpPr>
              <a:grpSpLocks/>
            </xdr:cNvGrpSpPr>
          </xdr:nvGrpSpPr>
          <xdr:grpSpPr bwMode="auto">
            <a:xfrm>
              <a:off x="5600697" y="6767750"/>
              <a:ext cx="847739" cy="1646269"/>
              <a:chOff x="5671039" y="6718537"/>
              <a:chExt cx="862474" cy="1691816"/>
            </a:xfrm>
          </xdr:grpSpPr>
          <xdr:grpSp>
            <xdr:nvGrpSpPr>
              <xdr:cNvPr id="98" name="Group 1">
                <a:extLst>
                  <a:ext uri="{FF2B5EF4-FFF2-40B4-BE49-F238E27FC236}">
                    <a16:creationId xmlns:a16="http://schemas.microsoft.com/office/drawing/2014/main" id="{00000000-0008-0000-1B00-000062000000}"/>
                  </a:ext>
                </a:extLst>
              </xdr:cNvPr>
              <xdr:cNvGrpSpPr>
                <a:grpSpLocks/>
              </xdr:cNvGrpSpPr>
            </xdr:nvGrpSpPr>
            <xdr:grpSpPr bwMode="auto">
              <a:xfrm>
                <a:off x="5671039" y="6718537"/>
                <a:ext cx="862474" cy="358592"/>
                <a:chOff x="5671039" y="6718537"/>
                <a:chExt cx="862474" cy="358592"/>
              </a:xfrm>
            </xdr:grpSpPr>
            <xdr:grpSp>
              <xdr:nvGrpSpPr>
                <xdr:cNvPr id="123" name="Group 28">
                  <a:extLst>
                    <a:ext uri="{FF2B5EF4-FFF2-40B4-BE49-F238E27FC236}">
                      <a16:creationId xmlns:a16="http://schemas.microsoft.com/office/drawing/2014/main" id="{00000000-0008-0000-1B00-00007B000000}"/>
                    </a:ext>
                  </a:extLst>
                </xdr:cNvPr>
                <xdr:cNvGrpSpPr>
                  <a:grpSpLocks/>
                </xdr:cNvGrpSpPr>
              </xdr:nvGrpSpPr>
              <xdr:grpSpPr bwMode="auto">
                <a:xfrm>
                  <a:off x="5671042" y="6718537"/>
                  <a:ext cx="862471" cy="167776"/>
                  <a:chOff x="1431162" y="4179243"/>
                  <a:chExt cx="2047481" cy="163443"/>
                </a:xfrm>
              </xdr:grpSpPr>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2100-00003EBC0000}"/>
                      </a:ext>
                    </a:extLst>
                  </xdr:cNvPr>
                  <xdr:cNvSpPr/>
                </xdr:nvSpPr>
                <xdr:spPr bwMode="auto">
                  <a:xfrm>
                    <a:off x="1431162" y="4184529"/>
                    <a:ext cx="1035975"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2100-00003FBC0000}"/>
                      </a:ext>
                    </a:extLst>
                  </xdr:cNvPr>
                  <xdr:cNvSpPr/>
                </xdr:nvSpPr>
                <xdr:spPr bwMode="auto">
                  <a:xfrm>
                    <a:off x="2465207" y="4179243"/>
                    <a:ext cx="1013436" cy="1634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nvGrpSpPr>
                <xdr:cNvPr id="124" name="Group 28">
                  <a:extLst>
                    <a:ext uri="{FF2B5EF4-FFF2-40B4-BE49-F238E27FC236}">
                      <a16:creationId xmlns:a16="http://schemas.microsoft.com/office/drawing/2014/main" id="{00000000-0008-0000-1B00-00007C000000}"/>
                    </a:ext>
                  </a:extLst>
                </xdr:cNvPr>
                <xdr:cNvGrpSpPr>
                  <a:grpSpLocks/>
                </xdr:cNvGrpSpPr>
              </xdr:nvGrpSpPr>
              <xdr:grpSpPr bwMode="auto">
                <a:xfrm>
                  <a:off x="5671039" y="6909357"/>
                  <a:ext cx="862445" cy="167772"/>
                  <a:chOff x="1431082" y="4200916"/>
                  <a:chExt cx="2047505" cy="163439"/>
                </a:xfrm>
              </xdr:grpSpPr>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2100-000040BC0000}"/>
                      </a:ext>
                    </a:extLst>
                  </xdr:cNvPr>
                  <xdr:cNvSpPr/>
                </xdr:nvSpPr>
                <xdr:spPr bwMode="auto">
                  <a:xfrm>
                    <a:off x="1431082" y="4205934"/>
                    <a:ext cx="1036009"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2100-000041BC0000}"/>
                      </a:ext>
                    </a:extLst>
                  </xdr:cNvPr>
                  <xdr:cNvSpPr/>
                </xdr:nvSpPr>
                <xdr:spPr bwMode="auto">
                  <a:xfrm>
                    <a:off x="2465108" y="4200916"/>
                    <a:ext cx="1013479" cy="163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grpSp>
            <xdr:nvGrpSpPr>
              <xdr:cNvPr id="99" name="Group 151">
                <a:extLst>
                  <a:ext uri="{FF2B5EF4-FFF2-40B4-BE49-F238E27FC236}">
                    <a16:creationId xmlns:a16="http://schemas.microsoft.com/office/drawing/2014/main" id="{00000000-0008-0000-1B00-000063000000}"/>
                  </a:ext>
                </a:extLst>
              </xdr:cNvPr>
              <xdr:cNvGrpSpPr>
                <a:grpSpLocks/>
              </xdr:cNvGrpSpPr>
            </xdr:nvGrpSpPr>
            <xdr:grpSpPr bwMode="auto">
              <a:xfrm>
                <a:off x="5678385" y="7099538"/>
                <a:ext cx="854315" cy="358622"/>
                <a:chOff x="5671053" y="6762448"/>
                <a:chExt cx="854315" cy="358622"/>
              </a:xfrm>
            </xdr:grpSpPr>
            <xdr:grpSp>
              <xdr:nvGrpSpPr>
                <xdr:cNvPr id="117" name="Group 28">
                  <a:extLst>
                    <a:ext uri="{FF2B5EF4-FFF2-40B4-BE49-F238E27FC236}">
                      <a16:creationId xmlns:a16="http://schemas.microsoft.com/office/drawing/2014/main" id="{00000000-0008-0000-1B00-000075000000}"/>
                    </a:ext>
                  </a:extLst>
                </xdr:cNvPr>
                <xdr:cNvGrpSpPr>
                  <a:grpSpLocks/>
                </xdr:cNvGrpSpPr>
              </xdr:nvGrpSpPr>
              <xdr:grpSpPr bwMode="auto">
                <a:xfrm>
                  <a:off x="5671053" y="6762448"/>
                  <a:ext cx="854314" cy="167774"/>
                  <a:chOff x="1431162" y="4222020"/>
                  <a:chExt cx="2028165" cy="163441"/>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2100-000042BC0000}"/>
                      </a:ext>
                    </a:extLst>
                  </xdr:cNvPr>
                  <xdr:cNvSpPr/>
                </xdr:nvSpPr>
                <xdr:spPr bwMode="auto">
                  <a:xfrm>
                    <a:off x="1431162" y="4227339"/>
                    <a:ext cx="1035981"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2100-000043BC0000}"/>
                      </a:ext>
                    </a:extLst>
                  </xdr:cNvPr>
                  <xdr:cNvSpPr/>
                </xdr:nvSpPr>
                <xdr:spPr bwMode="auto">
                  <a:xfrm>
                    <a:off x="2445859" y="4222020"/>
                    <a:ext cx="1013468" cy="1634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nvGrpSpPr>
                <xdr:cNvPr id="118" name="Group 28">
                  <a:extLst>
                    <a:ext uri="{FF2B5EF4-FFF2-40B4-BE49-F238E27FC236}">
                      <a16:creationId xmlns:a16="http://schemas.microsoft.com/office/drawing/2014/main" id="{00000000-0008-0000-1B00-000076000000}"/>
                    </a:ext>
                  </a:extLst>
                </xdr:cNvPr>
                <xdr:cNvGrpSpPr>
                  <a:grpSpLocks/>
                </xdr:cNvGrpSpPr>
              </xdr:nvGrpSpPr>
              <xdr:grpSpPr bwMode="auto">
                <a:xfrm>
                  <a:off x="5671083" y="6953298"/>
                  <a:ext cx="854285" cy="167772"/>
                  <a:chOff x="1431176" y="4243722"/>
                  <a:chExt cx="2028080" cy="163439"/>
                </a:xfrm>
              </xdr:grpSpPr>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2100-000044BC0000}"/>
                      </a:ext>
                    </a:extLst>
                  </xdr:cNvPr>
                  <xdr:cNvSpPr/>
                </xdr:nvSpPr>
                <xdr:spPr bwMode="auto">
                  <a:xfrm>
                    <a:off x="1431176" y="4248744"/>
                    <a:ext cx="1035944"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2100-000045BC0000}"/>
                      </a:ext>
                    </a:extLst>
                  </xdr:cNvPr>
                  <xdr:cNvSpPr/>
                </xdr:nvSpPr>
                <xdr:spPr bwMode="auto">
                  <a:xfrm>
                    <a:off x="2445832" y="4243722"/>
                    <a:ext cx="1013424" cy="163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grpSp>
            <xdr:nvGrpSpPr>
              <xdr:cNvPr id="100" name="Group 158">
                <a:extLst>
                  <a:ext uri="{FF2B5EF4-FFF2-40B4-BE49-F238E27FC236}">
                    <a16:creationId xmlns:a16="http://schemas.microsoft.com/office/drawing/2014/main" id="{00000000-0008-0000-1B00-000064000000}"/>
                  </a:ext>
                </a:extLst>
              </xdr:cNvPr>
              <xdr:cNvGrpSpPr>
                <a:grpSpLocks/>
              </xdr:cNvGrpSpPr>
            </xdr:nvGrpSpPr>
            <xdr:grpSpPr bwMode="auto">
              <a:xfrm>
                <a:off x="5678325" y="7480287"/>
                <a:ext cx="854381" cy="358857"/>
                <a:chOff x="5670993" y="6806159"/>
                <a:chExt cx="854381" cy="358857"/>
              </a:xfrm>
            </xdr:grpSpPr>
            <xdr:grpSp>
              <xdr:nvGrpSpPr>
                <xdr:cNvPr id="111" name="Group 28">
                  <a:extLst>
                    <a:ext uri="{FF2B5EF4-FFF2-40B4-BE49-F238E27FC236}">
                      <a16:creationId xmlns:a16="http://schemas.microsoft.com/office/drawing/2014/main" id="{00000000-0008-0000-1B00-00006F000000}"/>
                    </a:ext>
                  </a:extLst>
                </xdr:cNvPr>
                <xdr:cNvGrpSpPr>
                  <a:grpSpLocks/>
                </xdr:cNvGrpSpPr>
              </xdr:nvGrpSpPr>
              <xdr:grpSpPr bwMode="auto">
                <a:xfrm>
                  <a:off x="5670993" y="6806159"/>
                  <a:ext cx="854381" cy="167776"/>
                  <a:chOff x="1430965" y="4264605"/>
                  <a:chExt cx="2028254" cy="163443"/>
                </a:xfrm>
              </xdr:grpSpPr>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2100-000046BC0000}"/>
                      </a:ext>
                    </a:extLst>
                  </xdr:cNvPr>
                  <xdr:cNvSpPr/>
                </xdr:nvSpPr>
                <xdr:spPr bwMode="auto">
                  <a:xfrm>
                    <a:off x="1430965" y="4270150"/>
                    <a:ext cx="1035976"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2100-000047BC0000}"/>
                      </a:ext>
                    </a:extLst>
                  </xdr:cNvPr>
                  <xdr:cNvSpPr/>
                </xdr:nvSpPr>
                <xdr:spPr bwMode="auto">
                  <a:xfrm>
                    <a:off x="2445750" y="4264605"/>
                    <a:ext cx="1013469" cy="1634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nvGrpSpPr>
                <xdr:cNvPr id="112" name="Group 28">
                  <a:extLst>
                    <a:ext uri="{FF2B5EF4-FFF2-40B4-BE49-F238E27FC236}">
                      <a16:creationId xmlns:a16="http://schemas.microsoft.com/office/drawing/2014/main" id="{00000000-0008-0000-1B00-000070000000}"/>
                    </a:ext>
                  </a:extLst>
                </xdr:cNvPr>
                <xdr:cNvGrpSpPr>
                  <a:grpSpLocks/>
                </xdr:cNvGrpSpPr>
              </xdr:nvGrpSpPr>
              <xdr:grpSpPr bwMode="auto">
                <a:xfrm>
                  <a:off x="5671022" y="6997244"/>
                  <a:ext cx="854352" cy="167772"/>
                  <a:chOff x="1431055" y="4286531"/>
                  <a:chExt cx="2028266" cy="163439"/>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2100-000048BC0000}"/>
                      </a:ext>
                    </a:extLst>
                  </xdr:cNvPr>
                  <xdr:cNvSpPr/>
                </xdr:nvSpPr>
                <xdr:spPr bwMode="auto">
                  <a:xfrm>
                    <a:off x="1431055" y="4291544"/>
                    <a:ext cx="1036029"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2100-000049BC0000}"/>
                      </a:ext>
                    </a:extLst>
                  </xdr:cNvPr>
                  <xdr:cNvSpPr/>
                </xdr:nvSpPr>
                <xdr:spPr bwMode="auto">
                  <a:xfrm>
                    <a:off x="2445822" y="4286531"/>
                    <a:ext cx="1013499" cy="163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grpSp>
            <xdr:nvGrpSpPr>
              <xdr:cNvPr id="101" name="Group 172">
                <a:extLst>
                  <a:ext uri="{FF2B5EF4-FFF2-40B4-BE49-F238E27FC236}">
                    <a16:creationId xmlns:a16="http://schemas.microsoft.com/office/drawing/2014/main" id="{00000000-0008-0000-1B00-000065000000}"/>
                  </a:ext>
                </a:extLst>
              </xdr:cNvPr>
              <xdr:cNvGrpSpPr>
                <a:grpSpLocks/>
              </xdr:cNvGrpSpPr>
            </xdr:nvGrpSpPr>
            <xdr:grpSpPr bwMode="auto">
              <a:xfrm>
                <a:off x="5678384" y="7861126"/>
                <a:ext cx="854331" cy="358990"/>
                <a:chOff x="5671052" y="6849959"/>
                <a:chExt cx="854331" cy="358990"/>
              </a:xfrm>
            </xdr:grpSpPr>
            <xdr:grpSp>
              <xdr:nvGrpSpPr>
                <xdr:cNvPr id="105" name="Group 28">
                  <a:extLst>
                    <a:ext uri="{FF2B5EF4-FFF2-40B4-BE49-F238E27FC236}">
                      <a16:creationId xmlns:a16="http://schemas.microsoft.com/office/drawing/2014/main" id="{00000000-0008-0000-1B00-000069000000}"/>
                    </a:ext>
                  </a:extLst>
                </xdr:cNvPr>
                <xdr:cNvGrpSpPr>
                  <a:grpSpLocks/>
                </xdr:cNvGrpSpPr>
              </xdr:nvGrpSpPr>
              <xdr:grpSpPr bwMode="auto">
                <a:xfrm>
                  <a:off x="5671052" y="6849959"/>
                  <a:ext cx="854331" cy="167777"/>
                  <a:chOff x="1431093" y="4307274"/>
                  <a:chExt cx="2028118" cy="163444"/>
                </a:xfrm>
              </xdr:grpSpPr>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2100-00004ABC0000}"/>
                      </a:ext>
                    </a:extLst>
                  </xdr:cNvPr>
                  <xdr:cNvSpPr/>
                </xdr:nvSpPr>
                <xdr:spPr bwMode="auto">
                  <a:xfrm>
                    <a:off x="1431093" y="4312953"/>
                    <a:ext cx="103597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2100-00004BBC0000}"/>
                      </a:ext>
                    </a:extLst>
                  </xdr:cNvPr>
                  <xdr:cNvSpPr/>
                </xdr:nvSpPr>
                <xdr:spPr bwMode="auto">
                  <a:xfrm>
                    <a:off x="2445765" y="4307274"/>
                    <a:ext cx="1013446" cy="1634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nvGrpSpPr>
                <xdr:cNvPr id="106" name="Group 28">
                  <a:extLst>
                    <a:ext uri="{FF2B5EF4-FFF2-40B4-BE49-F238E27FC236}">
                      <a16:creationId xmlns:a16="http://schemas.microsoft.com/office/drawing/2014/main" id="{00000000-0008-0000-1B00-00006A000000}"/>
                    </a:ext>
                  </a:extLst>
                </xdr:cNvPr>
                <xdr:cNvGrpSpPr>
                  <a:grpSpLocks/>
                </xdr:cNvGrpSpPr>
              </xdr:nvGrpSpPr>
              <xdr:grpSpPr bwMode="auto">
                <a:xfrm>
                  <a:off x="5671057" y="7041177"/>
                  <a:ext cx="854275" cy="167772"/>
                  <a:chOff x="1431225" y="4329333"/>
                  <a:chExt cx="2028117" cy="163439"/>
                </a:xfrm>
              </xdr:grpSpPr>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2100-00004CBC0000}"/>
                      </a:ext>
                    </a:extLst>
                  </xdr:cNvPr>
                  <xdr:cNvSpPr/>
                </xdr:nvSpPr>
                <xdr:spPr bwMode="auto">
                  <a:xfrm>
                    <a:off x="1431225" y="4334354"/>
                    <a:ext cx="1035963"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2100-00004DBC0000}"/>
                      </a:ext>
                    </a:extLst>
                  </xdr:cNvPr>
                  <xdr:cNvSpPr/>
                </xdr:nvSpPr>
                <xdr:spPr bwMode="auto">
                  <a:xfrm>
                    <a:off x="2445897" y="4329333"/>
                    <a:ext cx="1013445" cy="163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grpSp>
            <xdr:nvGrpSpPr>
              <xdr:cNvPr id="102" name="Group 28">
                <a:extLst>
                  <a:ext uri="{FF2B5EF4-FFF2-40B4-BE49-F238E27FC236}">
                    <a16:creationId xmlns:a16="http://schemas.microsoft.com/office/drawing/2014/main" id="{00000000-0008-0000-1B00-000066000000}"/>
                  </a:ext>
                </a:extLst>
              </xdr:cNvPr>
              <xdr:cNvGrpSpPr>
                <a:grpSpLocks/>
              </xdr:cNvGrpSpPr>
            </xdr:nvGrpSpPr>
            <xdr:grpSpPr bwMode="auto">
              <a:xfrm>
                <a:off x="5678330" y="8242581"/>
                <a:ext cx="854271" cy="167772"/>
                <a:chOff x="1430998" y="4350536"/>
                <a:chExt cx="2028269" cy="163439"/>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2100-00004EBC0000}"/>
                    </a:ext>
                  </a:extLst>
                </xdr:cNvPr>
                <xdr:cNvSpPr/>
              </xdr:nvSpPr>
              <xdr:spPr bwMode="auto">
                <a:xfrm>
                  <a:off x="1430998" y="4355757"/>
                  <a:ext cx="1036034"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2100-00004FBC0000}"/>
                    </a:ext>
                  </a:extLst>
                </xdr:cNvPr>
                <xdr:cNvSpPr/>
              </xdr:nvSpPr>
              <xdr:spPr bwMode="auto">
                <a:xfrm>
                  <a:off x="2445775" y="4350536"/>
                  <a:ext cx="1013492" cy="163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495300</xdr:colOff>
          <xdr:row>25</xdr:row>
          <xdr:rowOff>9525</xdr:rowOff>
        </xdr:from>
        <xdr:to>
          <xdr:col>21</xdr:col>
          <xdr:colOff>361950</xdr:colOff>
          <xdr:row>27</xdr:row>
          <xdr:rowOff>171450</xdr:rowOff>
        </xdr:to>
        <xdr:grpSp>
          <xdr:nvGrpSpPr>
            <xdr:cNvPr id="29" name="Group 28">
              <a:extLst>
                <a:ext uri="{FF2B5EF4-FFF2-40B4-BE49-F238E27FC236}">
                  <a16:creationId xmlns:a16="http://schemas.microsoft.com/office/drawing/2014/main" id="{00000000-0008-0000-1B00-00001D000000}"/>
                </a:ext>
              </a:extLst>
            </xdr:cNvPr>
            <xdr:cNvGrpSpPr/>
          </xdr:nvGrpSpPr>
          <xdr:grpSpPr>
            <a:xfrm>
              <a:off x="5029200" y="6153150"/>
              <a:ext cx="1438275" cy="542925"/>
              <a:chOff x="5087083" y="6178632"/>
              <a:chExt cx="1442671" cy="542914"/>
            </a:xfrm>
          </xdr:grpSpPr>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2100-00000BBC0000}"/>
                  </a:ext>
                </a:extLst>
              </xdr:cNvPr>
              <xdr:cNvSpPr/>
            </xdr:nvSpPr>
            <xdr:spPr bwMode="auto">
              <a:xfrm>
                <a:off x="5087083" y="6178632"/>
                <a:ext cx="439574"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2100-00000CBC0000}"/>
                  </a:ext>
                </a:extLst>
              </xdr:cNvPr>
              <xdr:cNvSpPr/>
            </xdr:nvSpPr>
            <xdr:spPr bwMode="auto">
              <a:xfrm>
                <a:off x="5660229" y="6190273"/>
                <a:ext cx="335210"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2100-00000DBC0000}"/>
                  </a:ext>
                </a:extLst>
              </xdr:cNvPr>
              <xdr:cNvSpPr/>
            </xdr:nvSpPr>
            <xdr:spPr bwMode="auto">
              <a:xfrm>
                <a:off x="6087416" y="6180961"/>
                <a:ext cx="442338"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2100-00000EBC0000}"/>
                  </a:ext>
                </a:extLst>
              </xdr:cNvPr>
              <xdr:cNvSpPr/>
            </xdr:nvSpPr>
            <xdr:spPr bwMode="auto">
              <a:xfrm>
                <a:off x="5087083" y="6383516"/>
                <a:ext cx="439574"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2100-00000FBC0000}"/>
                  </a:ext>
                </a:extLst>
              </xdr:cNvPr>
              <xdr:cNvSpPr/>
            </xdr:nvSpPr>
            <xdr:spPr bwMode="auto">
              <a:xfrm>
                <a:off x="5660229" y="6376140"/>
                <a:ext cx="326226" cy="1502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2100-000010BC0000}"/>
                  </a:ext>
                </a:extLst>
              </xdr:cNvPr>
              <xdr:cNvSpPr/>
            </xdr:nvSpPr>
            <xdr:spPr bwMode="auto">
              <a:xfrm>
                <a:off x="6087416" y="6383592"/>
                <a:ext cx="442338"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Neither</a:t>
                </a:r>
              </a:p>
            </xdr:txBody>
          </xdr:sp>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2100-000011BC0000}"/>
                  </a:ext>
                </a:extLst>
              </xdr:cNvPr>
              <xdr:cNvSpPr/>
            </xdr:nvSpPr>
            <xdr:spPr bwMode="auto">
              <a:xfrm>
                <a:off x="5087083" y="6576616"/>
                <a:ext cx="439574"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2100-000012BC0000}"/>
                  </a:ext>
                </a:extLst>
              </xdr:cNvPr>
              <xdr:cNvSpPr/>
            </xdr:nvSpPr>
            <xdr:spPr bwMode="auto">
              <a:xfrm>
                <a:off x="5654978" y="6571319"/>
                <a:ext cx="308255" cy="1502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2100-000013BC0000}"/>
                  </a:ext>
                </a:extLst>
              </xdr:cNvPr>
              <xdr:cNvSpPr/>
            </xdr:nvSpPr>
            <xdr:spPr bwMode="auto">
              <a:xfrm>
                <a:off x="6087416" y="6576692"/>
                <a:ext cx="433351"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768594</xdr:colOff>
          <xdr:row>80</xdr:row>
          <xdr:rowOff>24142</xdr:rowOff>
        </xdr:from>
        <xdr:to>
          <xdr:col>10</xdr:col>
          <xdr:colOff>461597</xdr:colOff>
          <xdr:row>80</xdr:row>
          <xdr:rowOff>183180</xdr:rowOff>
        </xdr:to>
        <xdr:grpSp>
          <xdr:nvGrpSpPr>
            <xdr:cNvPr id="23" name="Group 22">
              <a:extLst>
                <a:ext uri="{FF2B5EF4-FFF2-40B4-BE49-F238E27FC236}">
                  <a16:creationId xmlns:a16="http://schemas.microsoft.com/office/drawing/2014/main" id="{00000000-0008-0000-1B00-000017000000}"/>
                </a:ext>
              </a:extLst>
            </xdr:cNvPr>
            <xdr:cNvGrpSpPr/>
          </xdr:nvGrpSpPr>
          <xdr:grpSpPr>
            <a:xfrm>
              <a:off x="2349744" y="16740517"/>
              <a:ext cx="788378" cy="159038"/>
              <a:chOff x="3581667" y="12414449"/>
              <a:chExt cx="571845" cy="160794"/>
            </a:xfrm>
          </xdr:grpSpPr>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2100-0000A1BC0000}"/>
                  </a:ext>
                </a:extLst>
              </xdr:cNvPr>
              <xdr:cNvSpPr/>
            </xdr:nvSpPr>
            <xdr:spPr bwMode="auto">
              <a:xfrm>
                <a:off x="3581667"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2100-0000A3BC0000}"/>
                  </a:ext>
                </a:extLst>
              </xdr:cNvPr>
              <xdr:cNvSpPr/>
            </xdr:nvSpPr>
            <xdr:spPr bwMode="auto">
              <a:xfrm>
                <a:off x="3880890"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65941</xdr:colOff>
          <xdr:row>74</xdr:row>
          <xdr:rowOff>29327</xdr:rowOff>
        </xdr:from>
        <xdr:to>
          <xdr:col>5</xdr:col>
          <xdr:colOff>185370</xdr:colOff>
          <xdr:row>74</xdr:row>
          <xdr:rowOff>183192</xdr:rowOff>
        </xdr:to>
        <xdr:grpSp>
          <xdr:nvGrpSpPr>
            <xdr:cNvPr id="132" name="Group 28">
              <a:extLst>
                <a:ext uri="{FF2B5EF4-FFF2-40B4-BE49-F238E27FC236}">
                  <a16:creationId xmlns:a16="http://schemas.microsoft.com/office/drawing/2014/main" id="{00000000-0008-0000-1B00-000084000000}"/>
                </a:ext>
              </a:extLst>
            </xdr:cNvPr>
            <xdr:cNvGrpSpPr>
              <a:grpSpLocks/>
            </xdr:cNvGrpSpPr>
          </xdr:nvGrpSpPr>
          <xdr:grpSpPr bwMode="auto">
            <a:xfrm>
              <a:off x="256441" y="15602702"/>
              <a:ext cx="919529" cy="153865"/>
              <a:chOff x="2718252" y="4102712"/>
              <a:chExt cx="2185356" cy="163449"/>
            </a:xfrm>
          </xdr:grpSpPr>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2100-000052BC0000}"/>
                  </a:ext>
                </a:extLst>
              </xdr:cNvPr>
              <xdr:cNvSpPr/>
            </xdr:nvSpPr>
            <xdr:spPr bwMode="auto">
              <a:xfrm>
                <a:off x="2718252" y="4106003"/>
                <a:ext cx="1035997"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2100-000053BC0000}"/>
                  </a:ext>
                </a:extLst>
              </xdr:cNvPr>
              <xdr:cNvSpPr/>
            </xdr:nvSpPr>
            <xdr:spPr bwMode="auto">
              <a:xfrm>
                <a:off x="389016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75</xdr:row>
          <xdr:rowOff>14672</xdr:rowOff>
        </xdr:from>
        <xdr:to>
          <xdr:col>5</xdr:col>
          <xdr:colOff>178044</xdr:colOff>
          <xdr:row>75</xdr:row>
          <xdr:rowOff>168537</xdr:rowOff>
        </xdr:to>
        <xdr:grpSp>
          <xdr:nvGrpSpPr>
            <xdr:cNvPr id="264" name="Group 28">
              <a:extLst>
                <a:ext uri="{FF2B5EF4-FFF2-40B4-BE49-F238E27FC236}">
                  <a16:creationId xmlns:a16="http://schemas.microsoft.com/office/drawing/2014/main" id="{00000000-0008-0000-1B00-000008010000}"/>
                </a:ext>
              </a:extLst>
            </xdr:cNvPr>
            <xdr:cNvGrpSpPr>
              <a:grpSpLocks/>
            </xdr:cNvGrpSpPr>
          </xdr:nvGrpSpPr>
          <xdr:grpSpPr bwMode="auto">
            <a:xfrm>
              <a:off x="249115" y="15778547"/>
              <a:ext cx="919529" cy="153865"/>
              <a:chOff x="2718242" y="4102712"/>
              <a:chExt cx="2185346" cy="163449"/>
            </a:xfrm>
          </xdr:grpSpPr>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2100-0000D3B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2100-0000D4B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76</xdr:row>
          <xdr:rowOff>18</xdr:rowOff>
        </xdr:from>
        <xdr:to>
          <xdr:col>5</xdr:col>
          <xdr:colOff>178044</xdr:colOff>
          <xdr:row>76</xdr:row>
          <xdr:rowOff>153883</xdr:rowOff>
        </xdr:to>
        <xdr:grpSp>
          <xdr:nvGrpSpPr>
            <xdr:cNvPr id="267" name="Group 28">
              <a:extLst>
                <a:ext uri="{FF2B5EF4-FFF2-40B4-BE49-F238E27FC236}">
                  <a16:creationId xmlns:a16="http://schemas.microsoft.com/office/drawing/2014/main" id="{00000000-0008-0000-1B00-00000B010000}"/>
                </a:ext>
              </a:extLst>
            </xdr:cNvPr>
            <xdr:cNvGrpSpPr>
              <a:grpSpLocks/>
            </xdr:cNvGrpSpPr>
          </xdr:nvGrpSpPr>
          <xdr:grpSpPr bwMode="auto">
            <a:xfrm>
              <a:off x="249115" y="15954393"/>
              <a:ext cx="919529" cy="153865"/>
              <a:chOff x="2718242" y="4102712"/>
              <a:chExt cx="2185346" cy="163449"/>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2100-0000D5B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2100-0000D6B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77</xdr:row>
          <xdr:rowOff>14672</xdr:rowOff>
        </xdr:from>
        <xdr:to>
          <xdr:col>5</xdr:col>
          <xdr:colOff>178044</xdr:colOff>
          <xdr:row>77</xdr:row>
          <xdr:rowOff>168537</xdr:rowOff>
        </xdr:to>
        <xdr:grpSp>
          <xdr:nvGrpSpPr>
            <xdr:cNvPr id="273" name="Group 28">
              <a:extLst>
                <a:ext uri="{FF2B5EF4-FFF2-40B4-BE49-F238E27FC236}">
                  <a16:creationId xmlns:a16="http://schemas.microsoft.com/office/drawing/2014/main" id="{00000000-0008-0000-1B00-000011010000}"/>
                </a:ext>
              </a:extLst>
            </xdr:cNvPr>
            <xdr:cNvGrpSpPr>
              <a:grpSpLocks/>
            </xdr:cNvGrpSpPr>
          </xdr:nvGrpSpPr>
          <xdr:grpSpPr bwMode="auto">
            <a:xfrm>
              <a:off x="249115" y="16159547"/>
              <a:ext cx="919529" cy="153865"/>
              <a:chOff x="2718242" y="4102712"/>
              <a:chExt cx="2185346" cy="163449"/>
            </a:xfrm>
          </xdr:grpSpPr>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2100-0000D9B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2100-0000DAB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78</xdr:row>
          <xdr:rowOff>14672</xdr:rowOff>
        </xdr:from>
        <xdr:to>
          <xdr:col>5</xdr:col>
          <xdr:colOff>178044</xdr:colOff>
          <xdr:row>78</xdr:row>
          <xdr:rowOff>168537</xdr:rowOff>
        </xdr:to>
        <xdr:grpSp>
          <xdr:nvGrpSpPr>
            <xdr:cNvPr id="279" name="Group 28">
              <a:extLst>
                <a:ext uri="{FF2B5EF4-FFF2-40B4-BE49-F238E27FC236}">
                  <a16:creationId xmlns:a16="http://schemas.microsoft.com/office/drawing/2014/main" id="{00000000-0008-0000-1B00-000017010000}"/>
                </a:ext>
              </a:extLst>
            </xdr:cNvPr>
            <xdr:cNvGrpSpPr>
              <a:grpSpLocks/>
            </xdr:cNvGrpSpPr>
          </xdr:nvGrpSpPr>
          <xdr:grpSpPr bwMode="auto">
            <a:xfrm>
              <a:off x="249115" y="16350047"/>
              <a:ext cx="919529" cy="153865"/>
              <a:chOff x="2718242" y="4102712"/>
              <a:chExt cx="2185346" cy="163449"/>
            </a:xfrm>
          </xdr:grpSpPr>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2100-0000DDB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2100-0000DEB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81</xdr:row>
          <xdr:rowOff>14655</xdr:rowOff>
        </xdr:from>
        <xdr:to>
          <xdr:col>10</xdr:col>
          <xdr:colOff>462330</xdr:colOff>
          <xdr:row>81</xdr:row>
          <xdr:rowOff>173693</xdr:rowOff>
        </xdr:to>
        <xdr:grpSp>
          <xdr:nvGrpSpPr>
            <xdr:cNvPr id="288" name="Group 287">
              <a:extLst>
                <a:ext uri="{FF2B5EF4-FFF2-40B4-BE49-F238E27FC236}">
                  <a16:creationId xmlns:a16="http://schemas.microsoft.com/office/drawing/2014/main" id="{00000000-0008-0000-1B00-000020010000}"/>
                </a:ext>
              </a:extLst>
            </xdr:cNvPr>
            <xdr:cNvGrpSpPr/>
          </xdr:nvGrpSpPr>
          <xdr:grpSpPr>
            <a:xfrm>
              <a:off x="2350477" y="16921530"/>
              <a:ext cx="788378" cy="159038"/>
              <a:chOff x="3581665" y="12414449"/>
              <a:chExt cx="571842" cy="160794"/>
            </a:xfrm>
          </xdr:grpSpPr>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2100-0000E3B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2100-0000E4B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82</xdr:row>
          <xdr:rowOff>14654</xdr:rowOff>
        </xdr:from>
        <xdr:to>
          <xdr:col>10</xdr:col>
          <xdr:colOff>462330</xdr:colOff>
          <xdr:row>82</xdr:row>
          <xdr:rowOff>173692</xdr:rowOff>
        </xdr:to>
        <xdr:grpSp>
          <xdr:nvGrpSpPr>
            <xdr:cNvPr id="291" name="Group 290">
              <a:extLst>
                <a:ext uri="{FF2B5EF4-FFF2-40B4-BE49-F238E27FC236}">
                  <a16:creationId xmlns:a16="http://schemas.microsoft.com/office/drawing/2014/main" id="{00000000-0008-0000-1B00-000023010000}"/>
                </a:ext>
              </a:extLst>
            </xdr:cNvPr>
            <xdr:cNvGrpSpPr/>
          </xdr:nvGrpSpPr>
          <xdr:grpSpPr>
            <a:xfrm>
              <a:off x="2350477" y="17112029"/>
              <a:ext cx="788378" cy="159038"/>
              <a:chOff x="3581665" y="12414449"/>
              <a:chExt cx="571842" cy="160794"/>
            </a:xfrm>
          </xdr:grpSpPr>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2100-0000E5B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2100-0000E6B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769324</xdr:colOff>
          <xdr:row>83</xdr:row>
          <xdr:rowOff>14654</xdr:rowOff>
        </xdr:from>
        <xdr:to>
          <xdr:col>10</xdr:col>
          <xdr:colOff>462327</xdr:colOff>
          <xdr:row>84</xdr:row>
          <xdr:rowOff>776</xdr:rowOff>
        </xdr:to>
        <xdr:grpSp>
          <xdr:nvGrpSpPr>
            <xdr:cNvPr id="294" name="Group 293">
              <a:extLst>
                <a:ext uri="{FF2B5EF4-FFF2-40B4-BE49-F238E27FC236}">
                  <a16:creationId xmlns:a16="http://schemas.microsoft.com/office/drawing/2014/main" id="{00000000-0008-0000-1B00-000026010000}"/>
                </a:ext>
              </a:extLst>
            </xdr:cNvPr>
            <xdr:cNvGrpSpPr/>
          </xdr:nvGrpSpPr>
          <xdr:grpSpPr>
            <a:xfrm>
              <a:off x="2350474" y="17302529"/>
              <a:ext cx="788378" cy="176622"/>
              <a:chOff x="3581665" y="12419131"/>
              <a:chExt cx="571842" cy="160814"/>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2100-0000E7BC0000}"/>
                  </a:ext>
                </a:extLst>
              </xdr:cNvPr>
              <xdr:cNvSpPr/>
            </xdr:nvSpPr>
            <xdr:spPr bwMode="auto">
              <a:xfrm>
                <a:off x="3581665" y="1241913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2100-0000E8BC0000}"/>
                  </a:ext>
                </a:extLst>
              </xdr:cNvPr>
              <xdr:cNvSpPr/>
            </xdr:nvSpPr>
            <xdr:spPr bwMode="auto">
              <a:xfrm>
                <a:off x="3880885" y="12419210"/>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769324</xdr:colOff>
          <xdr:row>84</xdr:row>
          <xdr:rowOff>14654</xdr:rowOff>
        </xdr:from>
        <xdr:to>
          <xdr:col>10</xdr:col>
          <xdr:colOff>462327</xdr:colOff>
          <xdr:row>85</xdr:row>
          <xdr:rowOff>777</xdr:rowOff>
        </xdr:to>
        <xdr:grpSp>
          <xdr:nvGrpSpPr>
            <xdr:cNvPr id="297" name="Group 296">
              <a:extLst>
                <a:ext uri="{FF2B5EF4-FFF2-40B4-BE49-F238E27FC236}">
                  <a16:creationId xmlns:a16="http://schemas.microsoft.com/office/drawing/2014/main" id="{00000000-0008-0000-1B00-000029010000}"/>
                </a:ext>
              </a:extLst>
            </xdr:cNvPr>
            <xdr:cNvGrpSpPr/>
          </xdr:nvGrpSpPr>
          <xdr:grpSpPr>
            <a:xfrm>
              <a:off x="2350474" y="17493029"/>
              <a:ext cx="788378" cy="176623"/>
              <a:chOff x="3581665" y="12419013"/>
              <a:chExt cx="571842" cy="160735"/>
            </a:xfrm>
          </xdr:grpSpPr>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2100-0000E9B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2100-0000EAB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85</xdr:row>
          <xdr:rowOff>14654</xdr:rowOff>
        </xdr:from>
        <xdr:to>
          <xdr:col>10</xdr:col>
          <xdr:colOff>462330</xdr:colOff>
          <xdr:row>86</xdr:row>
          <xdr:rowOff>777</xdr:rowOff>
        </xdr:to>
        <xdr:grpSp>
          <xdr:nvGrpSpPr>
            <xdr:cNvPr id="303" name="Group 302">
              <a:extLst>
                <a:ext uri="{FF2B5EF4-FFF2-40B4-BE49-F238E27FC236}">
                  <a16:creationId xmlns:a16="http://schemas.microsoft.com/office/drawing/2014/main" id="{00000000-0008-0000-1B00-00002F010000}"/>
                </a:ext>
              </a:extLst>
            </xdr:cNvPr>
            <xdr:cNvGrpSpPr/>
          </xdr:nvGrpSpPr>
          <xdr:grpSpPr>
            <a:xfrm>
              <a:off x="2350477" y="17683529"/>
              <a:ext cx="788378" cy="176623"/>
              <a:chOff x="3581665" y="12419013"/>
              <a:chExt cx="571842" cy="160735"/>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2100-0000EDB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2100-0000EEB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86</xdr:row>
          <xdr:rowOff>21982</xdr:rowOff>
        </xdr:from>
        <xdr:to>
          <xdr:col>10</xdr:col>
          <xdr:colOff>462330</xdr:colOff>
          <xdr:row>86</xdr:row>
          <xdr:rowOff>152445</xdr:rowOff>
        </xdr:to>
        <xdr:grpSp>
          <xdr:nvGrpSpPr>
            <xdr:cNvPr id="306" name="Group 305">
              <a:extLst>
                <a:ext uri="{FF2B5EF4-FFF2-40B4-BE49-F238E27FC236}">
                  <a16:creationId xmlns:a16="http://schemas.microsoft.com/office/drawing/2014/main" id="{00000000-0008-0000-1B00-000032010000}"/>
                </a:ext>
              </a:extLst>
            </xdr:cNvPr>
            <xdr:cNvGrpSpPr/>
          </xdr:nvGrpSpPr>
          <xdr:grpSpPr>
            <a:xfrm>
              <a:off x="2350477" y="17881357"/>
              <a:ext cx="788378" cy="130463"/>
              <a:chOff x="3581665" y="12419146"/>
              <a:chExt cx="571842" cy="160735"/>
            </a:xfrm>
          </xdr:grpSpPr>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2100-0000EFBC0000}"/>
                  </a:ext>
                </a:extLst>
              </xdr:cNvPr>
              <xdr:cNvSpPr/>
            </xdr:nvSpPr>
            <xdr:spPr bwMode="auto">
              <a:xfrm>
                <a:off x="3581665" y="12419187"/>
                <a:ext cx="275605" cy="15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2100-0000F0BC0000}"/>
                  </a:ext>
                </a:extLst>
              </xdr:cNvPr>
              <xdr:cNvSpPr/>
            </xdr:nvSpPr>
            <xdr:spPr bwMode="auto">
              <a:xfrm>
                <a:off x="3880885" y="12419146"/>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769334</xdr:colOff>
          <xdr:row>87</xdr:row>
          <xdr:rowOff>14654</xdr:rowOff>
        </xdr:from>
        <xdr:to>
          <xdr:col>10</xdr:col>
          <xdr:colOff>462337</xdr:colOff>
          <xdr:row>88</xdr:row>
          <xdr:rowOff>777</xdr:rowOff>
        </xdr:to>
        <xdr:grpSp>
          <xdr:nvGrpSpPr>
            <xdr:cNvPr id="309" name="Group 308">
              <a:extLst>
                <a:ext uri="{FF2B5EF4-FFF2-40B4-BE49-F238E27FC236}">
                  <a16:creationId xmlns:a16="http://schemas.microsoft.com/office/drawing/2014/main" id="{00000000-0008-0000-1B00-000035010000}"/>
                </a:ext>
              </a:extLst>
            </xdr:cNvPr>
            <xdr:cNvGrpSpPr/>
          </xdr:nvGrpSpPr>
          <xdr:grpSpPr>
            <a:xfrm>
              <a:off x="2350484" y="18064529"/>
              <a:ext cx="788378" cy="176623"/>
              <a:chOff x="3581665" y="12419013"/>
              <a:chExt cx="571842" cy="160735"/>
            </a:xfrm>
          </xdr:grpSpPr>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2100-0000F1B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2100-0000F2B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769328</xdr:colOff>
          <xdr:row>89</xdr:row>
          <xdr:rowOff>14657</xdr:rowOff>
        </xdr:from>
        <xdr:to>
          <xdr:col>10</xdr:col>
          <xdr:colOff>462331</xdr:colOff>
          <xdr:row>90</xdr:row>
          <xdr:rowOff>779</xdr:rowOff>
        </xdr:to>
        <xdr:grpSp>
          <xdr:nvGrpSpPr>
            <xdr:cNvPr id="312" name="Group 311">
              <a:extLst>
                <a:ext uri="{FF2B5EF4-FFF2-40B4-BE49-F238E27FC236}">
                  <a16:creationId xmlns:a16="http://schemas.microsoft.com/office/drawing/2014/main" id="{00000000-0008-0000-1B00-000038010000}"/>
                </a:ext>
              </a:extLst>
            </xdr:cNvPr>
            <xdr:cNvGrpSpPr/>
          </xdr:nvGrpSpPr>
          <xdr:grpSpPr>
            <a:xfrm>
              <a:off x="2350478" y="18445532"/>
              <a:ext cx="788378" cy="176622"/>
              <a:chOff x="3581665" y="12419131"/>
              <a:chExt cx="571842" cy="160814"/>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2100-0000F3BC0000}"/>
                  </a:ext>
                </a:extLst>
              </xdr:cNvPr>
              <xdr:cNvSpPr/>
            </xdr:nvSpPr>
            <xdr:spPr bwMode="auto">
              <a:xfrm>
                <a:off x="3581665" y="1241913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2100-0000F4BC0000}"/>
                  </a:ext>
                </a:extLst>
              </xdr:cNvPr>
              <xdr:cNvSpPr/>
            </xdr:nvSpPr>
            <xdr:spPr bwMode="auto">
              <a:xfrm>
                <a:off x="3880885" y="12419210"/>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59</xdr:row>
          <xdr:rowOff>7349</xdr:rowOff>
        </xdr:from>
        <xdr:to>
          <xdr:col>10</xdr:col>
          <xdr:colOff>462330</xdr:colOff>
          <xdr:row>59</xdr:row>
          <xdr:rowOff>166387</xdr:rowOff>
        </xdr:to>
        <xdr:grpSp>
          <xdr:nvGrpSpPr>
            <xdr:cNvPr id="321" name="Group 320">
              <a:extLst>
                <a:ext uri="{FF2B5EF4-FFF2-40B4-BE49-F238E27FC236}">
                  <a16:creationId xmlns:a16="http://schemas.microsoft.com/office/drawing/2014/main" id="{00000000-0008-0000-1B00-000041010000}"/>
                </a:ext>
              </a:extLst>
            </xdr:cNvPr>
            <xdr:cNvGrpSpPr/>
          </xdr:nvGrpSpPr>
          <xdr:grpSpPr>
            <a:xfrm>
              <a:off x="2350477" y="12723224"/>
              <a:ext cx="788378" cy="159038"/>
              <a:chOff x="3581665" y="12414449"/>
              <a:chExt cx="571842" cy="160794"/>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2100-0000F9B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2100-0000FAB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767866</xdr:colOff>
          <xdr:row>56</xdr:row>
          <xdr:rowOff>5860</xdr:rowOff>
        </xdr:from>
        <xdr:to>
          <xdr:col>10</xdr:col>
          <xdr:colOff>460869</xdr:colOff>
          <xdr:row>56</xdr:row>
          <xdr:rowOff>164898</xdr:rowOff>
        </xdr:to>
        <xdr:grpSp>
          <xdr:nvGrpSpPr>
            <xdr:cNvPr id="324" name="Group 323">
              <a:extLst>
                <a:ext uri="{FF2B5EF4-FFF2-40B4-BE49-F238E27FC236}">
                  <a16:creationId xmlns:a16="http://schemas.microsoft.com/office/drawing/2014/main" id="{00000000-0008-0000-1B00-000044010000}"/>
                </a:ext>
              </a:extLst>
            </xdr:cNvPr>
            <xdr:cNvGrpSpPr/>
          </xdr:nvGrpSpPr>
          <xdr:grpSpPr>
            <a:xfrm>
              <a:off x="2349016" y="12150235"/>
              <a:ext cx="788378" cy="159038"/>
              <a:chOff x="3581667" y="12414449"/>
              <a:chExt cx="571845" cy="160794"/>
            </a:xfrm>
          </xdr:grpSpPr>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2100-0000FBBC0000}"/>
                  </a:ext>
                </a:extLst>
              </xdr:cNvPr>
              <xdr:cNvSpPr/>
            </xdr:nvSpPr>
            <xdr:spPr bwMode="auto">
              <a:xfrm>
                <a:off x="3581667"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2100-0000FCBC0000}"/>
                  </a:ext>
                </a:extLst>
              </xdr:cNvPr>
              <xdr:cNvSpPr/>
            </xdr:nvSpPr>
            <xdr:spPr bwMode="auto">
              <a:xfrm>
                <a:off x="3880890"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769331</xdr:colOff>
          <xdr:row>72</xdr:row>
          <xdr:rowOff>7325</xdr:rowOff>
        </xdr:from>
        <xdr:to>
          <xdr:col>10</xdr:col>
          <xdr:colOff>462334</xdr:colOff>
          <xdr:row>72</xdr:row>
          <xdr:rowOff>166363</xdr:rowOff>
        </xdr:to>
        <xdr:grpSp>
          <xdr:nvGrpSpPr>
            <xdr:cNvPr id="327" name="Group 326">
              <a:extLst>
                <a:ext uri="{FF2B5EF4-FFF2-40B4-BE49-F238E27FC236}">
                  <a16:creationId xmlns:a16="http://schemas.microsoft.com/office/drawing/2014/main" id="{00000000-0008-0000-1B00-000047010000}"/>
                </a:ext>
              </a:extLst>
            </xdr:cNvPr>
            <xdr:cNvGrpSpPr/>
          </xdr:nvGrpSpPr>
          <xdr:grpSpPr>
            <a:xfrm>
              <a:off x="2350481" y="15199700"/>
              <a:ext cx="788378" cy="159038"/>
              <a:chOff x="3581665" y="12414449"/>
              <a:chExt cx="571842" cy="160794"/>
            </a:xfrm>
          </xdr:grpSpPr>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2100-0000FDB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2100-0000FEB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68</xdr:row>
          <xdr:rowOff>7327</xdr:rowOff>
        </xdr:from>
        <xdr:to>
          <xdr:col>10</xdr:col>
          <xdr:colOff>462330</xdr:colOff>
          <xdr:row>68</xdr:row>
          <xdr:rowOff>166365</xdr:rowOff>
        </xdr:to>
        <xdr:grpSp>
          <xdr:nvGrpSpPr>
            <xdr:cNvPr id="333" name="Group 332">
              <a:extLst>
                <a:ext uri="{FF2B5EF4-FFF2-40B4-BE49-F238E27FC236}">
                  <a16:creationId xmlns:a16="http://schemas.microsoft.com/office/drawing/2014/main" id="{00000000-0008-0000-1B00-00004D010000}"/>
                </a:ext>
              </a:extLst>
            </xdr:cNvPr>
            <xdr:cNvGrpSpPr/>
          </xdr:nvGrpSpPr>
          <xdr:grpSpPr>
            <a:xfrm>
              <a:off x="2350477" y="14437702"/>
              <a:ext cx="788378" cy="159038"/>
              <a:chOff x="3581665" y="12414449"/>
              <a:chExt cx="571842" cy="160794"/>
            </a:xfrm>
          </xdr:grpSpPr>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2100-000001BD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2100-000002BD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67</xdr:row>
          <xdr:rowOff>7326</xdr:rowOff>
        </xdr:from>
        <xdr:to>
          <xdr:col>10</xdr:col>
          <xdr:colOff>462330</xdr:colOff>
          <xdr:row>67</xdr:row>
          <xdr:rowOff>166364</xdr:rowOff>
        </xdr:to>
        <xdr:grpSp>
          <xdr:nvGrpSpPr>
            <xdr:cNvPr id="339" name="Group 338">
              <a:extLst>
                <a:ext uri="{FF2B5EF4-FFF2-40B4-BE49-F238E27FC236}">
                  <a16:creationId xmlns:a16="http://schemas.microsoft.com/office/drawing/2014/main" id="{00000000-0008-0000-1B00-000053010000}"/>
                </a:ext>
              </a:extLst>
            </xdr:cNvPr>
            <xdr:cNvGrpSpPr/>
          </xdr:nvGrpSpPr>
          <xdr:grpSpPr>
            <a:xfrm>
              <a:off x="2350477" y="14247201"/>
              <a:ext cx="788378" cy="159038"/>
              <a:chOff x="3581665" y="12414449"/>
              <a:chExt cx="571842" cy="160794"/>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2100-000005BD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2100-000006BD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66</xdr:row>
          <xdr:rowOff>7326</xdr:rowOff>
        </xdr:from>
        <xdr:to>
          <xdr:col>10</xdr:col>
          <xdr:colOff>462330</xdr:colOff>
          <xdr:row>66</xdr:row>
          <xdr:rowOff>166364</xdr:rowOff>
        </xdr:to>
        <xdr:grpSp>
          <xdr:nvGrpSpPr>
            <xdr:cNvPr id="342" name="Group 341">
              <a:extLst>
                <a:ext uri="{FF2B5EF4-FFF2-40B4-BE49-F238E27FC236}">
                  <a16:creationId xmlns:a16="http://schemas.microsoft.com/office/drawing/2014/main" id="{00000000-0008-0000-1B00-000056010000}"/>
                </a:ext>
              </a:extLst>
            </xdr:cNvPr>
            <xdr:cNvGrpSpPr/>
          </xdr:nvGrpSpPr>
          <xdr:grpSpPr>
            <a:xfrm>
              <a:off x="2350477" y="14056701"/>
              <a:ext cx="788378" cy="159038"/>
              <a:chOff x="3581665" y="12414449"/>
              <a:chExt cx="571842" cy="160794"/>
            </a:xfrm>
          </xdr:grpSpPr>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2100-000007BD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2100-000008BD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65</xdr:row>
          <xdr:rowOff>7327</xdr:rowOff>
        </xdr:from>
        <xdr:to>
          <xdr:col>10</xdr:col>
          <xdr:colOff>462330</xdr:colOff>
          <xdr:row>65</xdr:row>
          <xdr:rowOff>166365</xdr:rowOff>
        </xdr:to>
        <xdr:grpSp>
          <xdr:nvGrpSpPr>
            <xdr:cNvPr id="348" name="Group 347">
              <a:extLst>
                <a:ext uri="{FF2B5EF4-FFF2-40B4-BE49-F238E27FC236}">
                  <a16:creationId xmlns:a16="http://schemas.microsoft.com/office/drawing/2014/main" id="{00000000-0008-0000-1B00-00005C010000}"/>
                </a:ext>
              </a:extLst>
            </xdr:cNvPr>
            <xdr:cNvGrpSpPr/>
          </xdr:nvGrpSpPr>
          <xdr:grpSpPr>
            <a:xfrm>
              <a:off x="2350477" y="13866202"/>
              <a:ext cx="788378" cy="159038"/>
              <a:chOff x="3581665" y="12414449"/>
              <a:chExt cx="571842" cy="160794"/>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2100-00000BBD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2100-00000CBD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124587</xdr:colOff>
          <xdr:row>44</xdr:row>
          <xdr:rowOff>33883</xdr:rowOff>
        </xdr:from>
        <xdr:to>
          <xdr:col>21</xdr:col>
          <xdr:colOff>352425</xdr:colOff>
          <xdr:row>53</xdr:row>
          <xdr:rowOff>82668</xdr:rowOff>
        </xdr:to>
        <xdr:grpSp>
          <xdr:nvGrpSpPr>
            <xdr:cNvPr id="351" name="Group 1">
              <a:extLst>
                <a:ext uri="{FF2B5EF4-FFF2-40B4-BE49-F238E27FC236}">
                  <a16:creationId xmlns:a16="http://schemas.microsoft.com/office/drawing/2014/main" id="{00000000-0008-0000-1B00-00005F010000}"/>
                </a:ext>
              </a:extLst>
            </xdr:cNvPr>
            <xdr:cNvGrpSpPr>
              <a:grpSpLocks/>
            </xdr:cNvGrpSpPr>
          </xdr:nvGrpSpPr>
          <xdr:grpSpPr bwMode="auto">
            <a:xfrm>
              <a:off x="5201412" y="9644608"/>
              <a:ext cx="1256538" cy="2020460"/>
              <a:chOff x="5163283" y="9535988"/>
              <a:chExt cx="1233121" cy="2394479"/>
            </a:xfrm>
          </xdr:grpSpPr>
          <xdr:grpSp>
            <xdr:nvGrpSpPr>
              <xdr:cNvPr id="352" name="Group 94">
                <a:extLst>
                  <a:ext uri="{FF2B5EF4-FFF2-40B4-BE49-F238E27FC236}">
                    <a16:creationId xmlns:a16="http://schemas.microsoft.com/office/drawing/2014/main" id="{00000000-0008-0000-1B00-000060010000}"/>
                  </a:ext>
                </a:extLst>
              </xdr:cNvPr>
              <xdr:cNvGrpSpPr>
                <a:grpSpLocks/>
              </xdr:cNvGrpSpPr>
            </xdr:nvGrpSpPr>
            <xdr:grpSpPr bwMode="auto">
              <a:xfrm>
                <a:off x="5802190" y="9535988"/>
                <a:ext cx="594214" cy="1129800"/>
                <a:chOff x="5232155" y="4476018"/>
                <a:chExt cx="594947" cy="1055965"/>
              </a:xfrm>
            </xdr:grpSpPr>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2100-00000DBD0000}"/>
                    </a:ext>
                  </a:extLst>
                </xdr:cNvPr>
                <xdr:cNvSpPr/>
              </xdr:nvSpPr>
              <xdr:spPr bwMode="auto">
                <a:xfrm>
                  <a:off x="5232155" y="5154754"/>
                  <a:ext cx="594947" cy="1428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2100-00000EBD0000}"/>
                    </a:ext>
                  </a:extLst>
                </xdr:cNvPr>
                <xdr:cNvSpPr/>
              </xdr:nvSpPr>
              <xdr:spPr bwMode="auto">
                <a:xfrm>
                  <a:off x="5232155" y="4700864"/>
                  <a:ext cx="594947" cy="1428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2100-00000FBD0000}"/>
                    </a:ext>
                  </a:extLst>
                </xdr:cNvPr>
                <xdr:cNvSpPr/>
              </xdr:nvSpPr>
              <xdr:spPr bwMode="auto">
                <a:xfrm>
                  <a:off x="5232155" y="4476018"/>
                  <a:ext cx="594947" cy="142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2100-000010BD0000}"/>
                    </a:ext>
                  </a:extLst>
                </xdr:cNvPr>
                <xdr:cNvSpPr/>
              </xdr:nvSpPr>
              <xdr:spPr bwMode="auto">
                <a:xfrm>
                  <a:off x="5232155" y="4929906"/>
                  <a:ext cx="594947" cy="1428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2100-000011BD0000}"/>
                    </a:ext>
                  </a:extLst>
                </xdr:cNvPr>
                <xdr:cNvSpPr/>
              </xdr:nvSpPr>
              <xdr:spPr bwMode="auto">
                <a:xfrm>
                  <a:off x="5232155" y="5389106"/>
                  <a:ext cx="594947" cy="142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grpSp>
          <xdr:grpSp>
            <xdr:nvGrpSpPr>
              <xdr:cNvPr id="353" name="Group 118">
                <a:extLst>
                  <a:ext uri="{FF2B5EF4-FFF2-40B4-BE49-F238E27FC236}">
                    <a16:creationId xmlns:a16="http://schemas.microsoft.com/office/drawing/2014/main" id="{00000000-0008-0000-1B00-000061010000}"/>
                  </a:ext>
                </a:extLst>
              </xdr:cNvPr>
              <xdr:cNvGrpSpPr>
                <a:grpSpLocks/>
              </xdr:cNvGrpSpPr>
            </xdr:nvGrpSpPr>
            <xdr:grpSpPr bwMode="auto">
              <a:xfrm>
                <a:off x="5802190" y="10781547"/>
                <a:ext cx="594214" cy="1129825"/>
                <a:chOff x="5232155" y="4476008"/>
                <a:chExt cx="594947" cy="1055990"/>
              </a:xfrm>
            </xdr:grpSpPr>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2100-000012BD0000}"/>
                    </a:ext>
                  </a:extLst>
                </xdr:cNvPr>
                <xdr:cNvSpPr/>
              </xdr:nvSpPr>
              <xdr:spPr bwMode="auto">
                <a:xfrm>
                  <a:off x="5232155" y="5154757"/>
                  <a:ext cx="594947" cy="142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2100-000013BD0000}"/>
                    </a:ext>
                  </a:extLst>
                </xdr:cNvPr>
                <xdr:cNvSpPr/>
              </xdr:nvSpPr>
              <xdr:spPr bwMode="auto">
                <a:xfrm>
                  <a:off x="5232155" y="4700855"/>
                  <a:ext cx="594947" cy="142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2100-000014BD0000}"/>
                    </a:ext>
                  </a:extLst>
                </xdr:cNvPr>
                <xdr:cNvSpPr/>
              </xdr:nvSpPr>
              <xdr:spPr bwMode="auto">
                <a:xfrm>
                  <a:off x="5232155" y="4476008"/>
                  <a:ext cx="594947"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2100-000015BD0000}"/>
                    </a:ext>
                  </a:extLst>
                </xdr:cNvPr>
                <xdr:cNvSpPr/>
              </xdr:nvSpPr>
              <xdr:spPr bwMode="auto">
                <a:xfrm>
                  <a:off x="5232155" y="4929910"/>
                  <a:ext cx="594947"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2100-000016BD0000}"/>
                    </a:ext>
                  </a:extLst>
                </xdr:cNvPr>
                <xdr:cNvSpPr/>
              </xdr:nvSpPr>
              <xdr:spPr bwMode="auto">
                <a:xfrm>
                  <a:off x="5232155" y="5389127"/>
                  <a:ext cx="594947" cy="142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Student</a:t>
                  </a:r>
                </a:p>
              </xdr:txBody>
            </xdr:sp>
          </xdr:grpSp>
          <xdr:grpSp>
            <xdr:nvGrpSpPr>
              <xdr:cNvPr id="354" name="Group 20">
                <a:extLst>
                  <a:ext uri="{FF2B5EF4-FFF2-40B4-BE49-F238E27FC236}">
                    <a16:creationId xmlns:a16="http://schemas.microsoft.com/office/drawing/2014/main" id="{00000000-0008-0000-1B00-000062010000}"/>
                  </a:ext>
                </a:extLst>
              </xdr:cNvPr>
              <xdr:cNvGrpSpPr>
                <a:grpSpLocks/>
              </xdr:cNvGrpSpPr>
            </xdr:nvGrpSpPr>
            <xdr:grpSpPr bwMode="auto">
              <a:xfrm>
                <a:off x="5163283" y="9545507"/>
                <a:ext cx="350959" cy="1148878"/>
                <a:chOff x="5871796" y="4454455"/>
                <a:chExt cx="330458" cy="1122070"/>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2100-000017BD0000}"/>
                    </a:ext>
                  </a:extLst>
                </xdr:cNvPr>
                <xdr:cNvSpPr/>
              </xdr:nvSpPr>
              <xdr:spPr bwMode="auto">
                <a:xfrm>
                  <a:off x="5871797" y="5177488"/>
                  <a:ext cx="330457" cy="1501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2100-000018BD0000}"/>
                    </a:ext>
                  </a:extLst>
                </xdr:cNvPr>
                <xdr:cNvSpPr/>
              </xdr:nvSpPr>
              <xdr:spPr bwMode="auto">
                <a:xfrm>
                  <a:off x="5871796" y="4701095"/>
                  <a:ext cx="323601"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2100-000019BD0000}"/>
                    </a:ext>
                  </a:extLst>
                </xdr:cNvPr>
                <xdr:cNvSpPr/>
              </xdr:nvSpPr>
              <xdr:spPr bwMode="auto">
                <a:xfrm>
                  <a:off x="5871796" y="4454455"/>
                  <a:ext cx="303030" cy="148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2100-00001ABD0000}"/>
                    </a:ext>
                  </a:extLst>
                </xdr:cNvPr>
                <xdr:cNvSpPr/>
              </xdr:nvSpPr>
              <xdr:spPr bwMode="auto">
                <a:xfrm>
                  <a:off x="5871797" y="4945223"/>
                  <a:ext cx="330457" cy="14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2100-00001BBD0000}"/>
                    </a:ext>
                  </a:extLst>
                </xdr:cNvPr>
                <xdr:cNvSpPr/>
              </xdr:nvSpPr>
              <xdr:spPr bwMode="auto">
                <a:xfrm>
                  <a:off x="5871796" y="5429983"/>
                  <a:ext cx="296177" cy="146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grpSp>
          <xdr:grpSp>
            <xdr:nvGrpSpPr>
              <xdr:cNvPr id="355" name="Group 20">
                <a:extLst>
                  <a:ext uri="{FF2B5EF4-FFF2-40B4-BE49-F238E27FC236}">
                    <a16:creationId xmlns:a16="http://schemas.microsoft.com/office/drawing/2014/main" id="{00000000-0008-0000-1B00-000063010000}"/>
                  </a:ext>
                </a:extLst>
              </xdr:cNvPr>
              <xdr:cNvGrpSpPr>
                <a:grpSpLocks/>
              </xdr:cNvGrpSpPr>
            </xdr:nvGrpSpPr>
            <xdr:grpSpPr bwMode="auto">
              <a:xfrm>
                <a:off x="5163283" y="10791096"/>
                <a:ext cx="350959" cy="1139371"/>
                <a:chOff x="5871796" y="4461649"/>
                <a:chExt cx="330458" cy="1114903"/>
              </a:xfrm>
            </xdr:grpSpPr>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2100-00001CBD0000}"/>
                    </a:ext>
                  </a:extLst>
                </xdr:cNvPr>
                <xdr:cNvSpPr/>
              </xdr:nvSpPr>
              <xdr:spPr bwMode="auto">
                <a:xfrm>
                  <a:off x="5871797" y="5191862"/>
                  <a:ext cx="330457" cy="1502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2100-00001DBD0000}"/>
                    </a:ext>
                  </a:extLst>
                </xdr:cNvPr>
                <xdr:cNvSpPr/>
              </xdr:nvSpPr>
              <xdr:spPr bwMode="auto">
                <a:xfrm>
                  <a:off x="5871796" y="4708279"/>
                  <a:ext cx="323601" cy="1428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2100-00001EBD0000}"/>
                    </a:ext>
                  </a:extLst>
                </xdr:cNvPr>
                <xdr:cNvSpPr/>
              </xdr:nvSpPr>
              <xdr:spPr bwMode="auto">
                <a:xfrm>
                  <a:off x="5871796" y="4461649"/>
                  <a:ext cx="303030" cy="148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2100-00001FBD0000}"/>
                    </a:ext>
                  </a:extLst>
                </xdr:cNvPr>
                <xdr:cNvSpPr/>
              </xdr:nvSpPr>
              <xdr:spPr bwMode="auto">
                <a:xfrm>
                  <a:off x="5871797" y="4952412"/>
                  <a:ext cx="330457" cy="14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2100-000020BD0000}"/>
                    </a:ext>
                  </a:extLst>
                </xdr:cNvPr>
                <xdr:cNvSpPr/>
              </xdr:nvSpPr>
              <xdr:spPr bwMode="auto">
                <a:xfrm>
                  <a:off x="5871796" y="5430008"/>
                  <a:ext cx="296177" cy="1465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grp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0</xdr:colOff>
          <xdr:row>56</xdr:row>
          <xdr:rowOff>0</xdr:rowOff>
        </xdr:from>
        <xdr:to>
          <xdr:col>21</xdr:col>
          <xdr:colOff>359753</xdr:colOff>
          <xdr:row>56</xdr:row>
          <xdr:rowOff>159038</xdr:rowOff>
        </xdr:to>
        <xdr:grpSp>
          <xdr:nvGrpSpPr>
            <xdr:cNvPr id="209" name="Group 208">
              <a:extLst>
                <a:ext uri="{FF2B5EF4-FFF2-40B4-BE49-F238E27FC236}">
                  <a16:creationId xmlns:a16="http://schemas.microsoft.com/office/drawing/2014/main" id="{00000000-0008-0000-1B00-0000D1000000}"/>
                </a:ext>
              </a:extLst>
            </xdr:cNvPr>
            <xdr:cNvGrpSpPr/>
          </xdr:nvGrpSpPr>
          <xdr:grpSpPr>
            <a:xfrm>
              <a:off x="5676900" y="12144375"/>
              <a:ext cx="788378" cy="159038"/>
              <a:chOff x="3581665" y="12416974"/>
              <a:chExt cx="571842" cy="160752"/>
            </a:xfrm>
          </xdr:grpSpPr>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2100-00002BBD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2100-00002CBD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57</xdr:row>
          <xdr:rowOff>0</xdr:rowOff>
        </xdr:from>
        <xdr:to>
          <xdr:col>21</xdr:col>
          <xdr:colOff>359753</xdr:colOff>
          <xdr:row>57</xdr:row>
          <xdr:rowOff>159038</xdr:rowOff>
        </xdr:to>
        <xdr:grpSp>
          <xdr:nvGrpSpPr>
            <xdr:cNvPr id="212" name="Group 211">
              <a:extLst>
                <a:ext uri="{FF2B5EF4-FFF2-40B4-BE49-F238E27FC236}">
                  <a16:creationId xmlns:a16="http://schemas.microsoft.com/office/drawing/2014/main" id="{00000000-0008-0000-1B00-0000D4000000}"/>
                </a:ext>
              </a:extLst>
            </xdr:cNvPr>
            <xdr:cNvGrpSpPr/>
          </xdr:nvGrpSpPr>
          <xdr:grpSpPr>
            <a:xfrm>
              <a:off x="5676900" y="12334875"/>
              <a:ext cx="788378" cy="159038"/>
              <a:chOff x="3581665" y="12416974"/>
              <a:chExt cx="571842" cy="160752"/>
            </a:xfrm>
          </xdr:grpSpPr>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2100-00002DBD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2100-00002EBD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61</xdr:row>
          <xdr:rowOff>0</xdr:rowOff>
        </xdr:from>
        <xdr:to>
          <xdr:col>21</xdr:col>
          <xdr:colOff>359753</xdr:colOff>
          <xdr:row>61</xdr:row>
          <xdr:rowOff>159038</xdr:rowOff>
        </xdr:to>
        <xdr:grpSp>
          <xdr:nvGrpSpPr>
            <xdr:cNvPr id="208" name="Group 207">
              <a:extLst>
                <a:ext uri="{FF2B5EF4-FFF2-40B4-BE49-F238E27FC236}">
                  <a16:creationId xmlns:a16="http://schemas.microsoft.com/office/drawing/2014/main" id="{00000000-0008-0000-1B00-0000D0000000}"/>
                </a:ext>
              </a:extLst>
            </xdr:cNvPr>
            <xdr:cNvGrpSpPr/>
          </xdr:nvGrpSpPr>
          <xdr:grpSpPr>
            <a:xfrm>
              <a:off x="5676900" y="13096875"/>
              <a:ext cx="788378" cy="159038"/>
              <a:chOff x="3581665" y="12416974"/>
              <a:chExt cx="571842" cy="160752"/>
            </a:xfrm>
          </xdr:grpSpPr>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2100-000031BD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2100-000032BD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twoCellAnchor>
    <xdr:from>
      <xdr:col>20</xdr:col>
      <xdr:colOff>0</xdr:colOff>
      <xdr:row>62</xdr:row>
      <xdr:rowOff>0</xdr:rowOff>
    </xdr:from>
    <xdr:to>
      <xdr:col>21</xdr:col>
      <xdr:colOff>359753</xdr:colOff>
      <xdr:row>62</xdr:row>
      <xdr:rowOff>159038</xdr:rowOff>
    </xdr:to>
    <xdr:grpSp>
      <xdr:nvGrpSpPr>
        <xdr:cNvPr id="214" name="Group 213">
          <a:extLst>
            <a:ext uri="{FF2B5EF4-FFF2-40B4-BE49-F238E27FC236}">
              <a16:creationId xmlns:a16="http://schemas.microsoft.com/office/drawing/2014/main" id="{00000000-0008-0000-1B00-0000D6000000}"/>
            </a:ext>
          </a:extLst>
        </xdr:cNvPr>
        <xdr:cNvGrpSpPr/>
      </xdr:nvGrpSpPr>
      <xdr:grpSpPr>
        <a:xfrm>
          <a:off x="5676900" y="13287375"/>
          <a:ext cx="788378" cy="159038"/>
          <a:chOff x="3581452" y="12415774"/>
          <a:chExt cx="571839" cy="160752"/>
        </a:xfrm>
      </xdr:grpSpPr>
      <xdr:sp macro="" textlink="">
        <xdr:nvSpPr>
          <xdr:cNvPr id="48437" name="Check Box 309" hidden="1">
            <a:extLst>
              <a:ext uri="{63B3BB69-23CF-44E3-9099-C40C66FF867C}">
                <a14:compatExt xmlns:a14="http://schemas.microsoft.com/office/drawing/2010/main" spid="_x0000_s48437"/>
              </a:ext>
              <a:ext uri="{FF2B5EF4-FFF2-40B4-BE49-F238E27FC236}">
                <a16:creationId xmlns:a16="http://schemas.microsoft.com/office/drawing/2014/main" id="{00000000-0008-0000-1B00-000035BD0000}"/>
              </a:ext>
            </a:extLst>
          </xdr:cNvPr>
          <xdr:cNvSpPr/>
        </xdr:nvSpPr>
        <xdr:spPr bwMode="auto">
          <a:xfrm>
            <a:off x="3581452" y="12419461"/>
            <a:ext cx="275605" cy="157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438" name="Check Box 310" hidden="1">
            <a:extLst>
              <a:ext uri="{63B3BB69-23CF-44E3-9099-C40C66FF867C}">
                <a14:compatExt xmlns:a14="http://schemas.microsoft.com/office/drawing/2010/main" spid="_x0000_s48438"/>
              </a:ext>
              <a:ext uri="{FF2B5EF4-FFF2-40B4-BE49-F238E27FC236}">
                <a16:creationId xmlns:a16="http://schemas.microsoft.com/office/drawing/2014/main" id="{00000000-0008-0000-1B00-000036BD0000}"/>
              </a:ext>
            </a:extLst>
          </xdr:cNvPr>
          <xdr:cNvSpPr/>
        </xdr:nvSpPr>
        <xdr:spPr bwMode="auto">
          <a:xfrm>
            <a:off x="3880669" y="12415774"/>
            <a:ext cx="272622" cy="1607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18</xdr:col>
          <xdr:colOff>0</xdr:colOff>
          <xdr:row>70</xdr:row>
          <xdr:rowOff>0</xdr:rowOff>
        </xdr:from>
        <xdr:to>
          <xdr:col>21</xdr:col>
          <xdr:colOff>409575</xdr:colOff>
          <xdr:row>70</xdr:row>
          <xdr:rowOff>143005</xdr:rowOff>
        </xdr:to>
        <xdr:grpSp>
          <xdr:nvGrpSpPr>
            <xdr:cNvPr id="232" name="Group 231">
              <a:extLst>
                <a:ext uri="{FF2B5EF4-FFF2-40B4-BE49-F238E27FC236}">
                  <a16:creationId xmlns:a16="http://schemas.microsoft.com/office/drawing/2014/main" id="{00000000-0008-0000-1B00-0000E8000000}"/>
                </a:ext>
              </a:extLst>
            </xdr:cNvPr>
            <xdr:cNvGrpSpPr/>
          </xdr:nvGrpSpPr>
          <xdr:grpSpPr>
            <a:xfrm>
              <a:off x="5076825" y="14811375"/>
              <a:ext cx="1438275" cy="143005"/>
              <a:chOff x="4533703" y="14431025"/>
              <a:chExt cx="1438272" cy="143005"/>
            </a:xfrm>
          </xdr:grpSpPr>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2100-000043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2100-000044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2100-000045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67</xdr:row>
          <xdr:rowOff>0</xdr:rowOff>
        </xdr:from>
        <xdr:to>
          <xdr:col>21</xdr:col>
          <xdr:colOff>409575</xdr:colOff>
          <xdr:row>67</xdr:row>
          <xdr:rowOff>143005</xdr:rowOff>
        </xdr:to>
        <xdr:grpSp>
          <xdr:nvGrpSpPr>
            <xdr:cNvPr id="240" name="Group 239">
              <a:extLst>
                <a:ext uri="{FF2B5EF4-FFF2-40B4-BE49-F238E27FC236}">
                  <a16:creationId xmlns:a16="http://schemas.microsoft.com/office/drawing/2014/main" id="{00000000-0008-0000-1B00-0000F0000000}"/>
                </a:ext>
              </a:extLst>
            </xdr:cNvPr>
            <xdr:cNvGrpSpPr/>
          </xdr:nvGrpSpPr>
          <xdr:grpSpPr>
            <a:xfrm>
              <a:off x="5076825" y="14239875"/>
              <a:ext cx="1438275" cy="143005"/>
              <a:chOff x="4533703" y="14431025"/>
              <a:chExt cx="1438272" cy="143005"/>
            </a:xfrm>
          </xdr:grpSpPr>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2100-000049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2100-00004A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2100-00004B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68</xdr:row>
          <xdr:rowOff>0</xdr:rowOff>
        </xdr:from>
        <xdr:to>
          <xdr:col>21</xdr:col>
          <xdr:colOff>409575</xdr:colOff>
          <xdr:row>68</xdr:row>
          <xdr:rowOff>143005</xdr:rowOff>
        </xdr:to>
        <xdr:grpSp>
          <xdr:nvGrpSpPr>
            <xdr:cNvPr id="244" name="Group 243">
              <a:extLst>
                <a:ext uri="{FF2B5EF4-FFF2-40B4-BE49-F238E27FC236}">
                  <a16:creationId xmlns:a16="http://schemas.microsoft.com/office/drawing/2014/main" id="{00000000-0008-0000-1B00-0000F4000000}"/>
                </a:ext>
              </a:extLst>
            </xdr:cNvPr>
            <xdr:cNvGrpSpPr/>
          </xdr:nvGrpSpPr>
          <xdr:grpSpPr>
            <a:xfrm>
              <a:off x="5076825" y="14430375"/>
              <a:ext cx="1438275" cy="143005"/>
              <a:chOff x="4533703" y="14431025"/>
              <a:chExt cx="1438272" cy="143005"/>
            </a:xfrm>
          </xdr:grpSpPr>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2100-00004C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2100-00004D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2100-00004E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69</xdr:row>
          <xdr:rowOff>0</xdr:rowOff>
        </xdr:from>
        <xdr:to>
          <xdr:col>21</xdr:col>
          <xdr:colOff>409575</xdr:colOff>
          <xdr:row>69</xdr:row>
          <xdr:rowOff>143005</xdr:rowOff>
        </xdr:to>
        <xdr:grpSp>
          <xdr:nvGrpSpPr>
            <xdr:cNvPr id="248" name="Group 247">
              <a:extLst>
                <a:ext uri="{FF2B5EF4-FFF2-40B4-BE49-F238E27FC236}">
                  <a16:creationId xmlns:a16="http://schemas.microsoft.com/office/drawing/2014/main" id="{00000000-0008-0000-1B00-0000F8000000}"/>
                </a:ext>
              </a:extLst>
            </xdr:cNvPr>
            <xdr:cNvGrpSpPr/>
          </xdr:nvGrpSpPr>
          <xdr:grpSpPr>
            <a:xfrm>
              <a:off x="5076825" y="14620875"/>
              <a:ext cx="1438275" cy="143005"/>
              <a:chOff x="4533703" y="14431025"/>
              <a:chExt cx="1438272" cy="143005"/>
            </a:xfrm>
          </xdr:grpSpPr>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2100-00004F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2100-000050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2100-000051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71</xdr:row>
          <xdr:rowOff>0</xdr:rowOff>
        </xdr:from>
        <xdr:to>
          <xdr:col>21</xdr:col>
          <xdr:colOff>409575</xdr:colOff>
          <xdr:row>71</xdr:row>
          <xdr:rowOff>143005</xdr:rowOff>
        </xdr:to>
        <xdr:grpSp>
          <xdr:nvGrpSpPr>
            <xdr:cNvPr id="256" name="Group 255">
              <a:extLst>
                <a:ext uri="{FF2B5EF4-FFF2-40B4-BE49-F238E27FC236}">
                  <a16:creationId xmlns:a16="http://schemas.microsoft.com/office/drawing/2014/main" id="{00000000-0008-0000-1B00-000000010000}"/>
                </a:ext>
              </a:extLst>
            </xdr:cNvPr>
            <xdr:cNvGrpSpPr/>
          </xdr:nvGrpSpPr>
          <xdr:grpSpPr>
            <a:xfrm>
              <a:off x="5076825" y="15001875"/>
              <a:ext cx="1438275" cy="143005"/>
              <a:chOff x="4533703" y="14431025"/>
              <a:chExt cx="1438272" cy="143005"/>
            </a:xfrm>
          </xdr:grpSpPr>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2100-000055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2100-000056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2100-000057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72</xdr:row>
          <xdr:rowOff>0</xdr:rowOff>
        </xdr:from>
        <xdr:to>
          <xdr:col>21</xdr:col>
          <xdr:colOff>409575</xdr:colOff>
          <xdr:row>72</xdr:row>
          <xdr:rowOff>143005</xdr:rowOff>
        </xdr:to>
        <xdr:grpSp>
          <xdr:nvGrpSpPr>
            <xdr:cNvPr id="260" name="Group 259">
              <a:extLst>
                <a:ext uri="{FF2B5EF4-FFF2-40B4-BE49-F238E27FC236}">
                  <a16:creationId xmlns:a16="http://schemas.microsoft.com/office/drawing/2014/main" id="{00000000-0008-0000-1B00-000004010000}"/>
                </a:ext>
              </a:extLst>
            </xdr:cNvPr>
            <xdr:cNvGrpSpPr/>
          </xdr:nvGrpSpPr>
          <xdr:grpSpPr>
            <a:xfrm>
              <a:off x="5076825" y="15192375"/>
              <a:ext cx="1438275" cy="143005"/>
              <a:chOff x="4533703" y="14431025"/>
              <a:chExt cx="1438272" cy="143005"/>
            </a:xfrm>
          </xdr:grpSpPr>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2100-000058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2100-000059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2100-00005A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73</xdr:row>
          <xdr:rowOff>0</xdr:rowOff>
        </xdr:from>
        <xdr:to>
          <xdr:col>21</xdr:col>
          <xdr:colOff>409575</xdr:colOff>
          <xdr:row>73</xdr:row>
          <xdr:rowOff>143005</xdr:rowOff>
        </xdr:to>
        <xdr:grpSp>
          <xdr:nvGrpSpPr>
            <xdr:cNvPr id="265" name="Group 264">
              <a:extLst>
                <a:ext uri="{FF2B5EF4-FFF2-40B4-BE49-F238E27FC236}">
                  <a16:creationId xmlns:a16="http://schemas.microsoft.com/office/drawing/2014/main" id="{00000000-0008-0000-1B00-000009010000}"/>
                </a:ext>
              </a:extLst>
            </xdr:cNvPr>
            <xdr:cNvGrpSpPr/>
          </xdr:nvGrpSpPr>
          <xdr:grpSpPr>
            <a:xfrm>
              <a:off x="5076825" y="15382875"/>
              <a:ext cx="1438275" cy="143005"/>
              <a:chOff x="4533703" y="14431025"/>
              <a:chExt cx="1438272" cy="143005"/>
            </a:xfrm>
          </xdr:grpSpPr>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2100-00005B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76" name="Check Box 348" hidden="1">
                <a:extLst>
                  <a:ext uri="{63B3BB69-23CF-44E3-9099-C40C66FF867C}">
                    <a14:compatExt spid="_x0000_s48476"/>
                  </a:ext>
                  <a:ext uri="{FF2B5EF4-FFF2-40B4-BE49-F238E27FC236}">
                    <a16:creationId xmlns:a16="http://schemas.microsoft.com/office/drawing/2014/main" id="{00000000-0008-0000-2100-00005C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77" name="Check Box 349" hidden="1">
                <a:extLst>
                  <a:ext uri="{63B3BB69-23CF-44E3-9099-C40C66FF867C}">
                    <a14:compatExt spid="_x0000_s48477"/>
                  </a:ext>
                  <a:ext uri="{FF2B5EF4-FFF2-40B4-BE49-F238E27FC236}">
                    <a16:creationId xmlns:a16="http://schemas.microsoft.com/office/drawing/2014/main" id="{00000000-0008-0000-2100-00005D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74</xdr:row>
          <xdr:rowOff>0</xdr:rowOff>
        </xdr:from>
        <xdr:to>
          <xdr:col>21</xdr:col>
          <xdr:colOff>409575</xdr:colOff>
          <xdr:row>74</xdr:row>
          <xdr:rowOff>143005</xdr:rowOff>
        </xdr:to>
        <xdr:grpSp>
          <xdr:nvGrpSpPr>
            <xdr:cNvPr id="268" name="Group 267">
              <a:extLst>
                <a:ext uri="{FF2B5EF4-FFF2-40B4-BE49-F238E27FC236}">
                  <a16:creationId xmlns:a16="http://schemas.microsoft.com/office/drawing/2014/main" id="{00000000-0008-0000-1B00-00000C010000}"/>
                </a:ext>
              </a:extLst>
            </xdr:cNvPr>
            <xdr:cNvGrpSpPr/>
          </xdr:nvGrpSpPr>
          <xdr:grpSpPr>
            <a:xfrm>
              <a:off x="5076825" y="15573375"/>
              <a:ext cx="1438275" cy="143005"/>
              <a:chOff x="4533703" y="14431025"/>
              <a:chExt cx="1438272" cy="143005"/>
            </a:xfrm>
          </xdr:grpSpPr>
          <xdr:sp macro="" textlink="">
            <xdr:nvSpPr>
              <xdr:cNvPr id="48478" name="Check Box 350" hidden="1">
                <a:extLst>
                  <a:ext uri="{63B3BB69-23CF-44E3-9099-C40C66FF867C}">
                    <a14:compatExt spid="_x0000_s48478"/>
                  </a:ext>
                  <a:ext uri="{FF2B5EF4-FFF2-40B4-BE49-F238E27FC236}">
                    <a16:creationId xmlns:a16="http://schemas.microsoft.com/office/drawing/2014/main" id="{00000000-0008-0000-2100-00005E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79" name="Check Box 351" hidden="1">
                <a:extLst>
                  <a:ext uri="{63B3BB69-23CF-44E3-9099-C40C66FF867C}">
                    <a14:compatExt spid="_x0000_s48479"/>
                  </a:ext>
                  <a:ext uri="{FF2B5EF4-FFF2-40B4-BE49-F238E27FC236}">
                    <a16:creationId xmlns:a16="http://schemas.microsoft.com/office/drawing/2014/main" id="{00000000-0008-0000-2100-00005F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80" name="Check Box 352" hidden="1">
                <a:extLst>
                  <a:ext uri="{63B3BB69-23CF-44E3-9099-C40C66FF867C}">
                    <a14:compatExt spid="_x0000_s48480"/>
                  </a:ext>
                  <a:ext uri="{FF2B5EF4-FFF2-40B4-BE49-F238E27FC236}">
                    <a16:creationId xmlns:a16="http://schemas.microsoft.com/office/drawing/2014/main" id="{00000000-0008-0000-2100-000060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75</xdr:row>
          <xdr:rowOff>0</xdr:rowOff>
        </xdr:from>
        <xdr:to>
          <xdr:col>21</xdr:col>
          <xdr:colOff>409575</xdr:colOff>
          <xdr:row>75</xdr:row>
          <xdr:rowOff>143005</xdr:rowOff>
        </xdr:to>
        <xdr:grpSp>
          <xdr:nvGrpSpPr>
            <xdr:cNvPr id="276" name="Group 275">
              <a:extLst>
                <a:ext uri="{FF2B5EF4-FFF2-40B4-BE49-F238E27FC236}">
                  <a16:creationId xmlns:a16="http://schemas.microsoft.com/office/drawing/2014/main" id="{00000000-0008-0000-1B00-000014010000}"/>
                </a:ext>
              </a:extLst>
            </xdr:cNvPr>
            <xdr:cNvGrpSpPr/>
          </xdr:nvGrpSpPr>
          <xdr:grpSpPr>
            <a:xfrm>
              <a:off x="5076825" y="15763875"/>
              <a:ext cx="1438275" cy="143005"/>
              <a:chOff x="4533703" y="14431025"/>
              <a:chExt cx="1438272" cy="143005"/>
            </a:xfrm>
          </xdr:grpSpPr>
          <xdr:sp macro="" textlink="">
            <xdr:nvSpPr>
              <xdr:cNvPr id="48484" name="Check Box 356" hidden="1">
                <a:extLst>
                  <a:ext uri="{63B3BB69-23CF-44E3-9099-C40C66FF867C}">
                    <a14:compatExt spid="_x0000_s48484"/>
                  </a:ext>
                  <a:ext uri="{FF2B5EF4-FFF2-40B4-BE49-F238E27FC236}">
                    <a16:creationId xmlns:a16="http://schemas.microsoft.com/office/drawing/2014/main" id="{00000000-0008-0000-2100-000064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85" name="Check Box 357" hidden="1">
                <a:extLst>
                  <a:ext uri="{63B3BB69-23CF-44E3-9099-C40C66FF867C}">
                    <a14:compatExt spid="_x0000_s48485"/>
                  </a:ext>
                  <a:ext uri="{FF2B5EF4-FFF2-40B4-BE49-F238E27FC236}">
                    <a16:creationId xmlns:a16="http://schemas.microsoft.com/office/drawing/2014/main" id="{00000000-0008-0000-2100-000065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86" name="Check Box 358" hidden="1">
                <a:extLst>
                  <a:ext uri="{63B3BB69-23CF-44E3-9099-C40C66FF867C}">
                    <a14:compatExt spid="_x0000_s48486"/>
                  </a:ext>
                  <a:ext uri="{FF2B5EF4-FFF2-40B4-BE49-F238E27FC236}">
                    <a16:creationId xmlns:a16="http://schemas.microsoft.com/office/drawing/2014/main" id="{00000000-0008-0000-2100-000066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76</xdr:row>
          <xdr:rowOff>0</xdr:rowOff>
        </xdr:from>
        <xdr:to>
          <xdr:col>21</xdr:col>
          <xdr:colOff>409575</xdr:colOff>
          <xdr:row>76</xdr:row>
          <xdr:rowOff>143005</xdr:rowOff>
        </xdr:to>
        <xdr:grpSp>
          <xdr:nvGrpSpPr>
            <xdr:cNvPr id="284" name="Group 283">
              <a:extLst>
                <a:ext uri="{FF2B5EF4-FFF2-40B4-BE49-F238E27FC236}">
                  <a16:creationId xmlns:a16="http://schemas.microsoft.com/office/drawing/2014/main" id="{00000000-0008-0000-1B00-00001C010000}"/>
                </a:ext>
              </a:extLst>
            </xdr:cNvPr>
            <xdr:cNvGrpSpPr/>
          </xdr:nvGrpSpPr>
          <xdr:grpSpPr>
            <a:xfrm>
              <a:off x="5076825" y="15954375"/>
              <a:ext cx="1438275" cy="143005"/>
              <a:chOff x="4533703" y="14431025"/>
              <a:chExt cx="1438272" cy="143005"/>
            </a:xfrm>
          </xdr:grpSpPr>
          <xdr:sp macro="" textlink="">
            <xdr:nvSpPr>
              <xdr:cNvPr id="48490" name="Check Box 362" hidden="1">
                <a:extLst>
                  <a:ext uri="{63B3BB69-23CF-44E3-9099-C40C66FF867C}">
                    <a14:compatExt spid="_x0000_s48490"/>
                  </a:ext>
                  <a:ext uri="{FF2B5EF4-FFF2-40B4-BE49-F238E27FC236}">
                    <a16:creationId xmlns:a16="http://schemas.microsoft.com/office/drawing/2014/main" id="{00000000-0008-0000-2100-00006A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91" name="Check Box 363" hidden="1">
                <a:extLst>
                  <a:ext uri="{63B3BB69-23CF-44E3-9099-C40C66FF867C}">
                    <a14:compatExt spid="_x0000_s48491"/>
                  </a:ext>
                  <a:ext uri="{FF2B5EF4-FFF2-40B4-BE49-F238E27FC236}">
                    <a16:creationId xmlns:a16="http://schemas.microsoft.com/office/drawing/2014/main" id="{00000000-0008-0000-2100-00006B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92" name="Check Box 364" hidden="1">
                <a:extLst>
                  <a:ext uri="{63B3BB69-23CF-44E3-9099-C40C66FF867C}">
                    <a14:compatExt spid="_x0000_s48492"/>
                  </a:ext>
                  <a:ext uri="{FF2B5EF4-FFF2-40B4-BE49-F238E27FC236}">
                    <a16:creationId xmlns:a16="http://schemas.microsoft.com/office/drawing/2014/main" id="{00000000-0008-0000-2100-00006C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77</xdr:row>
          <xdr:rowOff>0</xdr:rowOff>
        </xdr:from>
        <xdr:to>
          <xdr:col>21</xdr:col>
          <xdr:colOff>409575</xdr:colOff>
          <xdr:row>77</xdr:row>
          <xdr:rowOff>143005</xdr:rowOff>
        </xdr:to>
        <xdr:grpSp>
          <xdr:nvGrpSpPr>
            <xdr:cNvPr id="292" name="Group 291">
              <a:extLst>
                <a:ext uri="{FF2B5EF4-FFF2-40B4-BE49-F238E27FC236}">
                  <a16:creationId xmlns:a16="http://schemas.microsoft.com/office/drawing/2014/main" id="{00000000-0008-0000-1B00-000024010000}"/>
                </a:ext>
              </a:extLst>
            </xdr:cNvPr>
            <xdr:cNvGrpSpPr/>
          </xdr:nvGrpSpPr>
          <xdr:grpSpPr>
            <a:xfrm>
              <a:off x="5076825" y="16144875"/>
              <a:ext cx="1438275" cy="143005"/>
              <a:chOff x="4533703" y="14431025"/>
              <a:chExt cx="1438272" cy="143005"/>
            </a:xfrm>
          </xdr:grpSpPr>
          <xdr:sp macro="" textlink="">
            <xdr:nvSpPr>
              <xdr:cNvPr id="48496" name="Check Box 368" hidden="1">
                <a:extLst>
                  <a:ext uri="{63B3BB69-23CF-44E3-9099-C40C66FF867C}">
                    <a14:compatExt spid="_x0000_s48496"/>
                  </a:ext>
                  <a:ext uri="{FF2B5EF4-FFF2-40B4-BE49-F238E27FC236}">
                    <a16:creationId xmlns:a16="http://schemas.microsoft.com/office/drawing/2014/main" id="{00000000-0008-0000-2100-000070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497" name="Check Box 369" hidden="1">
                <a:extLst>
                  <a:ext uri="{63B3BB69-23CF-44E3-9099-C40C66FF867C}">
                    <a14:compatExt spid="_x0000_s48497"/>
                  </a:ext>
                  <a:ext uri="{FF2B5EF4-FFF2-40B4-BE49-F238E27FC236}">
                    <a16:creationId xmlns:a16="http://schemas.microsoft.com/office/drawing/2014/main" id="{00000000-0008-0000-2100-000071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498" name="Check Box 370" hidden="1">
                <a:extLst>
                  <a:ext uri="{63B3BB69-23CF-44E3-9099-C40C66FF867C}">
                    <a14:compatExt spid="_x0000_s48498"/>
                  </a:ext>
                  <a:ext uri="{FF2B5EF4-FFF2-40B4-BE49-F238E27FC236}">
                    <a16:creationId xmlns:a16="http://schemas.microsoft.com/office/drawing/2014/main" id="{00000000-0008-0000-2100-000072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78</xdr:row>
          <xdr:rowOff>0</xdr:rowOff>
        </xdr:from>
        <xdr:to>
          <xdr:col>21</xdr:col>
          <xdr:colOff>409575</xdr:colOff>
          <xdr:row>78</xdr:row>
          <xdr:rowOff>143005</xdr:rowOff>
        </xdr:to>
        <xdr:grpSp>
          <xdr:nvGrpSpPr>
            <xdr:cNvPr id="296" name="Group 295">
              <a:extLst>
                <a:ext uri="{FF2B5EF4-FFF2-40B4-BE49-F238E27FC236}">
                  <a16:creationId xmlns:a16="http://schemas.microsoft.com/office/drawing/2014/main" id="{00000000-0008-0000-1B00-000028010000}"/>
                </a:ext>
              </a:extLst>
            </xdr:cNvPr>
            <xdr:cNvGrpSpPr/>
          </xdr:nvGrpSpPr>
          <xdr:grpSpPr>
            <a:xfrm>
              <a:off x="5076825" y="16335375"/>
              <a:ext cx="1438275" cy="143005"/>
              <a:chOff x="4533703" y="14431025"/>
              <a:chExt cx="1438272" cy="143005"/>
            </a:xfrm>
          </xdr:grpSpPr>
          <xdr:sp macro="" textlink="">
            <xdr:nvSpPr>
              <xdr:cNvPr id="48499" name="Check Box 371" hidden="1">
                <a:extLst>
                  <a:ext uri="{63B3BB69-23CF-44E3-9099-C40C66FF867C}">
                    <a14:compatExt spid="_x0000_s48499"/>
                  </a:ext>
                  <a:ext uri="{FF2B5EF4-FFF2-40B4-BE49-F238E27FC236}">
                    <a16:creationId xmlns:a16="http://schemas.microsoft.com/office/drawing/2014/main" id="{00000000-0008-0000-2100-000073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00" name="Check Box 372" hidden="1">
                <a:extLst>
                  <a:ext uri="{63B3BB69-23CF-44E3-9099-C40C66FF867C}">
                    <a14:compatExt spid="_x0000_s48500"/>
                  </a:ext>
                  <a:ext uri="{FF2B5EF4-FFF2-40B4-BE49-F238E27FC236}">
                    <a16:creationId xmlns:a16="http://schemas.microsoft.com/office/drawing/2014/main" id="{00000000-0008-0000-2100-000074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01" name="Check Box 373" hidden="1">
                <a:extLst>
                  <a:ext uri="{63B3BB69-23CF-44E3-9099-C40C66FF867C}">
                    <a14:compatExt spid="_x0000_s48501"/>
                  </a:ext>
                  <a:ext uri="{FF2B5EF4-FFF2-40B4-BE49-F238E27FC236}">
                    <a16:creationId xmlns:a16="http://schemas.microsoft.com/office/drawing/2014/main" id="{00000000-0008-0000-2100-000075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79</xdr:row>
          <xdr:rowOff>0</xdr:rowOff>
        </xdr:from>
        <xdr:to>
          <xdr:col>21</xdr:col>
          <xdr:colOff>409575</xdr:colOff>
          <xdr:row>79</xdr:row>
          <xdr:rowOff>143005</xdr:rowOff>
        </xdr:to>
        <xdr:grpSp>
          <xdr:nvGrpSpPr>
            <xdr:cNvPr id="304" name="Group 303">
              <a:extLst>
                <a:ext uri="{FF2B5EF4-FFF2-40B4-BE49-F238E27FC236}">
                  <a16:creationId xmlns:a16="http://schemas.microsoft.com/office/drawing/2014/main" id="{00000000-0008-0000-1B00-000030010000}"/>
                </a:ext>
              </a:extLst>
            </xdr:cNvPr>
            <xdr:cNvGrpSpPr/>
          </xdr:nvGrpSpPr>
          <xdr:grpSpPr>
            <a:xfrm>
              <a:off x="5076825" y="16525875"/>
              <a:ext cx="1438275" cy="143005"/>
              <a:chOff x="4533703" y="14431025"/>
              <a:chExt cx="1438272" cy="143005"/>
            </a:xfrm>
          </xdr:grpSpPr>
          <xdr:sp macro="" textlink="">
            <xdr:nvSpPr>
              <xdr:cNvPr id="48505" name="Check Box 377" hidden="1">
                <a:extLst>
                  <a:ext uri="{63B3BB69-23CF-44E3-9099-C40C66FF867C}">
                    <a14:compatExt spid="_x0000_s48505"/>
                  </a:ext>
                  <a:ext uri="{FF2B5EF4-FFF2-40B4-BE49-F238E27FC236}">
                    <a16:creationId xmlns:a16="http://schemas.microsoft.com/office/drawing/2014/main" id="{00000000-0008-0000-2100-000079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06" name="Check Box 378" hidden="1">
                <a:extLst>
                  <a:ext uri="{63B3BB69-23CF-44E3-9099-C40C66FF867C}">
                    <a14:compatExt spid="_x0000_s48506"/>
                  </a:ext>
                  <a:ext uri="{FF2B5EF4-FFF2-40B4-BE49-F238E27FC236}">
                    <a16:creationId xmlns:a16="http://schemas.microsoft.com/office/drawing/2014/main" id="{00000000-0008-0000-2100-00007A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07" name="Check Box 379" hidden="1">
                <a:extLst>
                  <a:ext uri="{63B3BB69-23CF-44E3-9099-C40C66FF867C}">
                    <a14:compatExt spid="_x0000_s48507"/>
                  </a:ext>
                  <a:ext uri="{FF2B5EF4-FFF2-40B4-BE49-F238E27FC236}">
                    <a16:creationId xmlns:a16="http://schemas.microsoft.com/office/drawing/2014/main" id="{00000000-0008-0000-2100-00007B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80</xdr:row>
          <xdr:rowOff>0</xdr:rowOff>
        </xdr:from>
        <xdr:to>
          <xdr:col>21</xdr:col>
          <xdr:colOff>409575</xdr:colOff>
          <xdr:row>80</xdr:row>
          <xdr:rowOff>143005</xdr:rowOff>
        </xdr:to>
        <xdr:grpSp>
          <xdr:nvGrpSpPr>
            <xdr:cNvPr id="313" name="Group 312">
              <a:extLst>
                <a:ext uri="{FF2B5EF4-FFF2-40B4-BE49-F238E27FC236}">
                  <a16:creationId xmlns:a16="http://schemas.microsoft.com/office/drawing/2014/main" id="{00000000-0008-0000-1B00-000039010000}"/>
                </a:ext>
              </a:extLst>
            </xdr:cNvPr>
            <xdr:cNvGrpSpPr/>
          </xdr:nvGrpSpPr>
          <xdr:grpSpPr>
            <a:xfrm>
              <a:off x="5076825" y="16716375"/>
              <a:ext cx="1438275" cy="143005"/>
              <a:chOff x="4533703" y="14431025"/>
              <a:chExt cx="1438272" cy="143005"/>
            </a:xfrm>
          </xdr:grpSpPr>
          <xdr:sp macro="" textlink="">
            <xdr:nvSpPr>
              <xdr:cNvPr id="48511" name="Check Box 383" hidden="1">
                <a:extLst>
                  <a:ext uri="{63B3BB69-23CF-44E3-9099-C40C66FF867C}">
                    <a14:compatExt spid="_x0000_s48511"/>
                  </a:ext>
                  <a:ext uri="{FF2B5EF4-FFF2-40B4-BE49-F238E27FC236}">
                    <a16:creationId xmlns:a16="http://schemas.microsoft.com/office/drawing/2014/main" id="{00000000-0008-0000-2100-00007F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12" name="Check Box 384" hidden="1">
                <a:extLst>
                  <a:ext uri="{63B3BB69-23CF-44E3-9099-C40C66FF867C}">
                    <a14:compatExt spid="_x0000_s48512"/>
                  </a:ext>
                  <a:ext uri="{FF2B5EF4-FFF2-40B4-BE49-F238E27FC236}">
                    <a16:creationId xmlns:a16="http://schemas.microsoft.com/office/drawing/2014/main" id="{00000000-0008-0000-2100-000080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13" name="Check Box 385" hidden="1">
                <a:extLst>
                  <a:ext uri="{63B3BB69-23CF-44E3-9099-C40C66FF867C}">
                    <a14:compatExt spid="_x0000_s48513"/>
                  </a:ext>
                  <a:ext uri="{FF2B5EF4-FFF2-40B4-BE49-F238E27FC236}">
                    <a16:creationId xmlns:a16="http://schemas.microsoft.com/office/drawing/2014/main" id="{00000000-0008-0000-2100-000081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81</xdr:row>
          <xdr:rowOff>0</xdr:rowOff>
        </xdr:from>
        <xdr:to>
          <xdr:col>21</xdr:col>
          <xdr:colOff>409575</xdr:colOff>
          <xdr:row>81</xdr:row>
          <xdr:rowOff>143005</xdr:rowOff>
        </xdr:to>
        <xdr:grpSp>
          <xdr:nvGrpSpPr>
            <xdr:cNvPr id="316" name="Group 315">
              <a:extLst>
                <a:ext uri="{FF2B5EF4-FFF2-40B4-BE49-F238E27FC236}">
                  <a16:creationId xmlns:a16="http://schemas.microsoft.com/office/drawing/2014/main" id="{00000000-0008-0000-1B00-00003C010000}"/>
                </a:ext>
              </a:extLst>
            </xdr:cNvPr>
            <xdr:cNvGrpSpPr/>
          </xdr:nvGrpSpPr>
          <xdr:grpSpPr>
            <a:xfrm>
              <a:off x="5076825" y="16906875"/>
              <a:ext cx="1438275" cy="143005"/>
              <a:chOff x="4533703" y="14431025"/>
              <a:chExt cx="1438272" cy="143005"/>
            </a:xfrm>
          </xdr:grpSpPr>
          <xdr:sp macro="" textlink="">
            <xdr:nvSpPr>
              <xdr:cNvPr id="48514" name="Check Box 386" hidden="1">
                <a:extLst>
                  <a:ext uri="{63B3BB69-23CF-44E3-9099-C40C66FF867C}">
                    <a14:compatExt spid="_x0000_s48514"/>
                  </a:ext>
                  <a:ext uri="{FF2B5EF4-FFF2-40B4-BE49-F238E27FC236}">
                    <a16:creationId xmlns:a16="http://schemas.microsoft.com/office/drawing/2014/main" id="{00000000-0008-0000-2100-000082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15" name="Check Box 387" hidden="1">
                <a:extLst>
                  <a:ext uri="{63B3BB69-23CF-44E3-9099-C40C66FF867C}">
                    <a14:compatExt spid="_x0000_s48515"/>
                  </a:ext>
                  <a:ext uri="{FF2B5EF4-FFF2-40B4-BE49-F238E27FC236}">
                    <a16:creationId xmlns:a16="http://schemas.microsoft.com/office/drawing/2014/main" id="{00000000-0008-0000-2100-000083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16" name="Check Box 388" hidden="1">
                <a:extLst>
                  <a:ext uri="{63B3BB69-23CF-44E3-9099-C40C66FF867C}">
                    <a14:compatExt spid="_x0000_s48516"/>
                  </a:ext>
                  <a:ext uri="{FF2B5EF4-FFF2-40B4-BE49-F238E27FC236}">
                    <a16:creationId xmlns:a16="http://schemas.microsoft.com/office/drawing/2014/main" id="{00000000-0008-0000-2100-000084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83</xdr:row>
          <xdr:rowOff>0</xdr:rowOff>
        </xdr:from>
        <xdr:to>
          <xdr:col>21</xdr:col>
          <xdr:colOff>409575</xdr:colOff>
          <xdr:row>83</xdr:row>
          <xdr:rowOff>143005</xdr:rowOff>
        </xdr:to>
        <xdr:grpSp>
          <xdr:nvGrpSpPr>
            <xdr:cNvPr id="320" name="Group 319">
              <a:extLst>
                <a:ext uri="{FF2B5EF4-FFF2-40B4-BE49-F238E27FC236}">
                  <a16:creationId xmlns:a16="http://schemas.microsoft.com/office/drawing/2014/main" id="{00000000-0008-0000-1B00-000040010000}"/>
                </a:ext>
              </a:extLst>
            </xdr:cNvPr>
            <xdr:cNvGrpSpPr/>
          </xdr:nvGrpSpPr>
          <xdr:grpSpPr>
            <a:xfrm>
              <a:off x="5076825" y="17287875"/>
              <a:ext cx="1438275" cy="143005"/>
              <a:chOff x="4533703" y="14431025"/>
              <a:chExt cx="1438272" cy="143005"/>
            </a:xfrm>
          </xdr:grpSpPr>
          <xdr:sp macro="" textlink="">
            <xdr:nvSpPr>
              <xdr:cNvPr id="48517" name="Check Box 389" hidden="1">
                <a:extLst>
                  <a:ext uri="{63B3BB69-23CF-44E3-9099-C40C66FF867C}">
                    <a14:compatExt spid="_x0000_s48517"/>
                  </a:ext>
                  <a:ext uri="{FF2B5EF4-FFF2-40B4-BE49-F238E27FC236}">
                    <a16:creationId xmlns:a16="http://schemas.microsoft.com/office/drawing/2014/main" id="{00000000-0008-0000-2100-000085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18" name="Check Box 390" hidden="1">
                <a:extLst>
                  <a:ext uri="{63B3BB69-23CF-44E3-9099-C40C66FF867C}">
                    <a14:compatExt spid="_x0000_s48518"/>
                  </a:ext>
                  <a:ext uri="{FF2B5EF4-FFF2-40B4-BE49-F238E27FC236}">
                    <a16:creationId xmlns:a16="http://schemas.microsoft.com/office/drawing/2014/main" id="{00000000-0008-0000-2100-000086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19" name="Check Box 391" hidden="1">
                <a:extLst>
                  <a:ext uri="{63B3BB69-23CF-44E3-9099-C40C66FF867C}">
                    <a14:compatExt spid="_x0000_s48519"/>
                  </a:ext>
                  <a:ext uri="{FF2B5EF4-FFF2-40B4-BE49-F238E27FC236}">
                    <a16:creationId xmlns:a16="http://schemas.microsoft.com/office/drawing/2014/main" id="{00000000-0008-0000-2100-000087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82</xdr:row>
          <xdr:rowOff>0</xdr:rowOff>
        </xdr:from>
        <xdr:to>
          <xdr:col>21</xdr:col>
          <xdr:colOff>409575</xdr:colOff>
          <xdr:row>82</xdr:row>
          <xdr:rowOff>143005</xdr:rowOff>
        </xdr:to>
        <xdr:grpSp>
          <xdr:nvGrpSpPr>
            <xdr:cNvPr id="325" name="Group 324">
              <a:extLst>
                <a:ext uri="{FF2B5EF4-FFF2-40B4-BE49-F238E27FC236}">
                  <a16:creationId xmlns:a16="http://schemas.microsoft.com/office/drawing/2014/main" id="{00000000-0008-0000-1B00-000045010000}"/>
                </a:ext>
              </a:extLst>
            </xdr:cNvPr>
            <xdr:cNvGrpSpPr/>
          </xdr:nvGrpSpPr>
          <xdr:grpSpPr>
            <a:xfrm>
              <a:off x="5076825" y="17097375"/>
              <a:ext cx="1438275" cy="143005"/>
              <a:chOff x="4533703" y="14431025"/>
              <a:chExt cx="1438272" cy="143005"/>
            </a:xfrm>
          </xdr:grpSpPr>
          <xdr:sp macro="" textlink="">
            <xdr:nvSpPr>
              <xdr:cNvPr id="48520" name="Check Box 392" hidden="1">
                <a:extLst>
                  <a:ext uri="{63B3BB69-23CF-44E3-9099-C40C66FF867C}">
                    <a14:compatExt spid="_x0000_s48520"/>
                  </a:ext>
                  <a:ext uri="{FF2B5EF4-FFF2-40B4-BE49-F238E27FC236}">
                    <a16:creationId xmlns:a16="http://schemas.microsoft.com/office/drawing/2014/main" id="{00000000-0008-0000-2100-000088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21" name="Check Box 393" hidden="1">
                <a:extLst>
                  <a:ext uri="{63B3BB69-23CF-44E3-9099-C40C66FF867C}">
                    <a14:compatExt spid="_x0000_s48521"/>
                  </a:ext>
                  <a:ext uri="{FF2B5EF4-FFF2-40B4-BE49-F238E27FC236}">
                    <a16:creationId xmlns:a16="http://schemas.microsoft.com/office/drawing/2014/main" id="{00000000-0008-0000-2100-000089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22" name="Check Box 394" hidden="1">
                <a:extLst>
                  <a:ext uri="{63B3BB69-23CF-44E3-9099-C40C66FF867C}">
                    <a14:compatExt spid="_x0000_s48522"/>
                  </a:ext>
                  <a:ext uri="{FF2B5EF4-FFF2-40B4-BE49-F238E27FC236}">
                    <a16:creationId xmlns:a16="http://schemas.microsoft.com/office/drawing/2014/main" id="{00000000-0008-0000-2100-00008A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84</xdr:row>
          <xdr:rowOff>0</xdr:rowOff>
        </xdr:from>
        <xdr:to>
          <xdr:col>21</xdr:col>
          <xdr:colOff>409575</xdr:colOff>
          <xdr:row>84</xdr:row>
          <xdr:rowOff>143005</xdr:rowOff>
        </xdr:to>
        <xdr:grpSp>
          <xdr:nvGrpSpPr>
            <xdr:cNvPr id="328" name="Group 327">
              <a:extLst>
                <a:ext uri="{FF2B5EF4-FFF2-40B4-BE49-F238E27FC236}">
                  <a16:creationId xmlns:a16="http://schemas.microsoft.com/office/drawing/2014/main" id="{00000000-0008-0000-1B00-000048010000}"/>
                </a:ext>
              </a:extLst>
            </xdr:cNvPr>
            <xdr:cNvGrpSpPr/>
          </xdr:nvGrpSpPr>
          <xdr:grpSpPr>
            <a:xfrm>
              <a:off x="5076825" y="17478375"/>
              <a:ext cx="1438275" cy="143005"/>
              <a:chOff x="4533703" y="14431025"/>
              <a:chExt cx="1438272" cy="143005"/>
            </a:xfrm>
          </xdr:grpSpPr>
          <xdr:sp macro="" textlink="">
            <xdr:nvSpPr>
              <xdr:cNvPr id="48523" name="Check Box 395" hidden="1">
                <a:extLst>
                  <a:ext uri="{63B3BB69-23CF-44E3-9099-C40C66FF867C}">
                    <a14:compatExt spid="_x0000_s48523"/>
                  </a:ext>
                  <a:ext uri="{FF2B5EF4-FFF2-40B4-BE49-F238E27FC236}">
                    <a16:creationId xmlns:a16="http://schemas.microsoft.com/office/drawing/2014/main" id="{00000000-0008-0000-2100-00008B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24" name="Check Box 396" hidden="1">
                <a:extLst>
                  <a:ext uri="{63B3BB69-23CF-44E3-9099-C40C66FF867C}">
                    <a14:compatExt spid="_x0000_s48524"/>
                  </a:ext>
                  <a:ext uri="{FF2B5EF4-FFF2-40B4-BE49-F238E27FC236}">
                    <a16:creationId xmlns:a16="http://schemas.microsoft.com/office/drawing/2014/main" id="{00000000-0008-0000-2100-00008C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25" name="Check Box 397" hidden="1">
                <a:extLst>
                  <a:ext uri="{63B3BB69-23CF-44E3-9099-C40C66FF867C}">
                    <a14:compatExt spid="_x0000_s48525"/>
                  </a:ext>
                  <a:ext uri="{FF2B5EF4-FFF2-40B4-BE49-F238E27FC236}">
                    <a16:creationId xmlns:a16="http://schemas.microsoft.com/office/drawing/2014/main" id="{00000000-0008-0000-2100-00008D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85</xdr:row>
          <xdr:rowOff>0</xdr:rowOff>
        </xdr:from>
        <xdr:to>
          <xdr:col>21</xdr:col>
          <xdr:colOff>409575</xdr:colOff>
          <xdr:row>85</xdr:row>
          <xdr:rowOff>143005</xdr:rowOff>
        </xdr:to>
        <xdr:grpSp>
          <xdr:nvGrpSpPr>
            <xdr:cNvPr id="336" name="Group 335">
              <a:extLst>
                <a:ext uri="{FF2B5EF4-FFF2-40B4-BE49-F238E27FC236}">
                  <a16:creationId xmlns:a16="http://schemas.microsoft.com/office/drawing/2014/main" id="{00000000-0008-0000-1B00-000050010000}"/>
                </a:ext>
              </a:extLst>
            </xdr:cNvPr>
            <xdr:cNvGrpSpPr/>
          </xdr:nvGrpSpPr>
          <xdr:grpSpPr>
            <a:xfrm>
              <a:off x="5076825" y="17668875"/>
              <a:ext cx="1438275" cy="143005"/>
              <a:chOff x="4533703" y="14431025"/>
              <a:chExt cx="1438272" cy="143005"/>
            </a:xfrm>
          </xdr:grpSpPr>
          <xdr:sp macro="" textlink="">
            <xdr:nvSpPr>
              <xdr:cNvPr id="48529" name="Check Box 401" hidden="1">
                <a:extLst>
                  <a:ext uri="{63B3BB69-23CF-44E3-9099-C40C66FF867C}">
                    <a14:compatExt spid="_x0000_s48529"/>
                  </a:ext>
                  <a:ext uri="{FF2B5EF4-FFF2-40B4-BE49-F238E27FC236}">
                    <a16:creationId xmlns:a16="http://schemas.microsoft.com/office/drawing/2014/main" id="{00000000-0008-0000-2100-000091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30" name="Check Box 402" hidden="1">
                <a:extLst>
                  <a:ext uri="{63B3BB69-23CF-44E3-9099-C40C66FF867C}">
                    <a14:compatExt spid="_x0000_s48530"/>
                  </a:ext>
                  <a:ext uri="{FF2B5EF4-FFF2-40B4-BE49-F238E27FC236}">
                    <a16:creationId xmlns:a16="http://schemas.microsoft.com/office/drawing/2014/main" id="{00000000-0008-0000-2100-000092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31" name="Check Box 403" hidden="1">
                <a:extLst>
                  <a:ext uri="{63B3BB69-23CF-44E3-9099-C40C66FF867C}">
                    <a14:compatExt spid="_x0000_s48531"/>
                  </a:ext>
                  <a:ext uri="{FF2B5EF4-FFF2-40B4-BE49-F238E27FC236}">
                    <a16:creationId xmlns:a16="http://schemas.microsoft.com/office/drawing/2014/main" id="{00000000-0008-0000-2100-000093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86</xdr:row>
          <xdr:rowOff>0</xdr:rowOff>
        </xdr:from>
        <xdr:to>
          <xdr:col>21</xdr:col>
          <xdr:colOff>409575</xdr:colOff>
          <xdr:row>86</xdr:row>
          <xdr:rowOff>143005</xdr:rowOff>
        </xdr:to>
        <xdr:grpSp>
          <xdr:nvGrpSpPr>
            <xdr:cNvPr id="344" name="Group 343">
              <a:extLst>
                <a:ext uri="{FF2B5EF4-FFF2-40B4-BE49-F238E27FC236}">
                  <a16:creationId xmlns:a16="http://schemas.microsoft.com/office/drawing/2014/main" id="{00000000-0008-0000-1B00-000058010000}"/>
                </a:ext>
              </a:extLst>
            </xdr:cNvPr>
            <xdr:cNvGrpSpPr/>
          </xdr:nvGrpSpPr>
          <xdr:grpSpPr>
            <a:xfrm>
              <a:off x="5076825" y="17859375"/>
              <a:ext cx="1438275" cy="143005"/>
              <a:chOff x="4533703" y="14431025"/>
              <a:chExt cx="1438272" cy="143005"/>
            </a:xfrm>
          </xdr:grpSpPr>
          <xdr:sp macro="" textlink="">
            <xdr:nvSpPr>
              <xdr:cNvPr id="48535" name="Check Box 407" hidden="1">
                <a:extLst>
                  <a:ext uri="{63B3BB69-23CF-44E3-9099-C40C66FF867C}">
                    <a14:compatExt spid="_x0000_s48535"/>
                  </a:ext>
                  <a:ext uri="{FF2B5EF4-FFF2-40B4-BE49-F238E27FC236}">
                    <a16:creationId xmlns:a16="http://schemas.microsoft.com/office/drawing/2014/main" id="{00000000-0008-0000-2100-000097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36" name="Check Box 408" hidden="1">
                <a:extLst>
                  <a:ext uri="{63B3BB69-23CF-44E3-9099-C40C66FF867C}">
                    <a14:compatExt spid="_x0000_s48536"/>
                  </a:ext>
                  <a:ext uri="{FF2B5EF4-FFF2-40B4-BE49-F238E27FC236}">
                    <a16:creationId xmlns:a16="http://schemas.microsoft.com/office/drawing/2014/main" id="{00000000-0008-0000-2100-000098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37" name="Check Box 409" hidden="1">
                <a:extLst>
                  <a:ext uri="{63B3BB69-23CF-44E3-9099-C40C66FF867C}">
                    <a14:compatExt spid="_x0000_s48537"/>
                  </a:ext>
                  <a:ext uri="{FF2B5EF4-FFF2-40B4-BE49-F238E27FC236}">
                    <a16:creationId xmlns:a16="http://schemas.microsoft.com/office/drawing/2014/main" id="{00000000-0008-0000-2100-000099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87</xdr:row>
          <xdr:rowOff>0</xdr:rowOff>
        </xdr:from>
        <xdr:to>
          <xdr:col>21</xdr:col>
          <xdr:colOff>409575</xdr:colOff>
          <xdr:row>87</xdr:row>
          <xdr:rowOff>143005</xdr:rowOff>
        </xdr:to>
        <xdr:grpSp>
          <xdr:nvGrpSpPr>
            <xdr:cNvPr id="349" name="Group 348">
              <a:extLst>
                <a:ext uri="{FF2B5EF4-FFF2-40B4-BE49-F238E27FC236}">
                  <a16:creationId xmlns:a16="http://schemas.microsoft.com/office/drawing/2014/main" id="{00000000-0008-0000-1B00-00005D010000}"/>
                </a:ext>
              </a:extLst>
            </xdr:cNvPr>
            <xdr:cNvGrpSpPr/>
          </xdr:nvGrpSpPr>
          <xdr:grpSpPr>
            <a:xfrm>
              <a:off x="5076825" y="18049875"/>
              <a:ext cx="1438275" cy="143005"/>
              <a:chOff x="4533703" y="14431025"/>
              <a:chExt cx="1438272" cy="143005"/>
            </a:xfrm>
          </xdr:grpSpPr>
          <xdr:sp macro="" textlink="">
            <xdr:nvSpPr>
              <xdr:cNvPr id="48538" name="Check Box 410" hidden="1">
                <a:extLst>
                  <a:ext uri="{63B3BB69-23CF-44E3-9099-C40C66FF867C}">
                    <a14:compatExt spid="_x0000_s48538"/>
                  </a:ext>
                  <a:ext uri="{FF2B5EF4-FFF2-40B4-BE49-F238E27FC236}">
                    <a16:creationId xmlns:a16="http://schemas.microsoft.com/office/drawing/2014/main" id="{00000000-0008-0000-2100-00009A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39" name="Check Box 411" hidden="1">
                <a:extLst>
                  <a:ext uri="{63B3BB69-23CF-44E3-9099-C40C66FF867C}">
                    <a14:compatExt spid="_x0000_s48539"/>
                  </a:ext>
                  <a:ext uri="{FF2B5EF4-FFF2-40B4-BE49-F238E27FC236}">
                    <a16:creationId xmlns:a16="http://schemas.microsoft.com/office/drawing/2014/main" id="{00000000-0008-0000-2100-00009B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40" name="Check Box 412" hidden="1">
                <a:extLst>
                  <a:ext uri="{63B3BB69-23CF-44E3-9099-C40C66FF867C}">
                    <a14:compatExt spid="_x0000_s48540"/>
                  </a:ext>
                  <a:ext uri="{FF2B5EF4-FFF2-40B4-BE49-F238E27FC236}">
                    <a16:creationId xmlns:a16="http://schemas.microsoft.com/office/drawing/2014/main" id="{00000000-0008-0000-2100-00009C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88</xdr:row>
          <xdr:rowOff>0</xdr:rowOff>
        </xdr:from>
        <xdr:to>
          <xdr:col>21</xdr:col>
          <xdr:colOff>409575</xdr:colOff>
          <xdr:row>88</xdr:row>
          <xdr:rowOff>143005</xdr:rowOff>
        </xdr:to>
        <xdr:grpSp>
          <xdr:nvGrpSpPr>
            <xdr:cNvPr id="357" name="Group 356">
              <a:extLst>
                <a:ext uri="{FF2B5EF4-FFF2-40B4-BE49-F238E27FC236}">
                  <a16:creationId xmlns:a16="http://schemas.microsoft.com/office/drawing/2014/main" id="{00000000-0008-0000-1B00-000065010000}"/>
                </a:ext>
              </a:extLst>
            </xdr:cNvPr>
            <xdr:cNvGrpSpPr/>
          </xdr:nvGrpSpPr>
          <xdr:grpSpPr>
            <a:xfrm>
              <a:off x="5076825" y="18240375"/>
              <a:ext cx="1438275" cy="143005"/>
              <a:chOff x="4533703" y="14431025"/>
              <a:chExt cx="1438272" cy="143005"/>
            </a:xfrm>
          </xdr:grpSpPr>
          <xdr:sp macro="" textlink="">
            <xdr:nvSpPr>
              <xdr:cNvPr id="48544" name="Check Box 416" hidden="1">
                <a:extLst>
                  <a:ext uri="{63B3BB69-23CF-44E3-9099-C40C66FF867C}">
                    <a14:compatExt spid="_x0000_s48544"/>
                  </a:ext>
                  <a:ext uri="{FF2B5EF4-FFF2-40B4-BE49-F238E27FC236}">
                    <a16:creationId xmlns:a16="http://schemas.microsoft.com/office/drawing/2014/main" id="{00000000-0008-0000-2100-0000A0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45" name="Check Box 417" hidden="1">
                <a:extLst>
                  <a:ext uri="{63B3BB69-23CF-44E3-9099-C40C66FF867C}">
                    <a14:compatExt spid="_x0000_s48545"/>
                  </a:ext>
                  <a:ext uri="{FF2B5EF4-FFF2-40B4-BE49-F238E27FC236}">
                    <a16:creationId xmlns:a16="http://schemas.microsoft.com/office/drawing/2014/main" id="{00000000-0008-0000-2100-0000A1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46" name="Check Box 418" hidden="1">
                <a:extLst>
                  <a:ext uri="{63B3BB69-23CF-44E3-9099-C40C66FF867C}">
                    <a14:compatExt spid="_x0000_s48546"/>
                  </a:ext>
                  <a:ext uri="{FF2B5EF4-FFF2-40B4-BE49-F238E27FC236}">
                    <a16:creationId xmlns:a16="http://schemas.microsoft.com/office/drawing/2014/main" id="{00000000-0008-0000-2100-0000A2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89</xdr:row>
          <xdr:rowOff>0</xdr:rowOff>
        </xdr:from>
        <xdr:to>
          <xdr:col>21</xdr:col>
          <xdr:colOff>409575</xdr:colOff>
          <xdr:row>89</xdr:row>
          <xdr:rowOff>143005</xdr:rowOff>
        </xdr:to>
        <xdr:grpSp>
          <xdr:nvGrpSpPr>
            <xdr:cNvPr id="360" name="Group 359">
              <a:extLst>
                <a:ext uri="{FF2B5EF4-FFF2-40B4-BE49-F238E27FC236}">
                  <a16:creationId xmlns:a16="http://schemas.microsoft.com/office/drawing/2014/main" id="{00000000-0008-0000-1B00-000068010000}"/>
                </a:ext>
              </a:extLst>
            </xdr:cNvPr>
            <xdr:cNvGrpSpPr/>
          </xdr:nvGrpSpPr>
          <xdr:grpSpPr>
            <a:xfrm>
              <a:off x="5076825" y="18430875"/>
              <a:ext cx="1438275" cy="143005"/>
              <a:chOff x="4533703" y="14431025"/>
              <a:chExt cx="1438272" cy="143005"/>
            </a:xfrm>
          </xdr:grpSpPr>
          <xdr:sp macro="" textlink="">
            <xdr:nvSpPr>
              <xdr:cNvPr id="48547" name="Check Box 419" hidden="1">
                <a:extLst>
                  <a:ext uri="{63B3BB69-23CF-44E3-9099-C40C66FF867C}">
                    <a14:compatExt spid="_x0000_s48547"/>
                  </a:ext>
                  <a:ext uri="{FF2B5EF4-FFF2-40B4-BE49-F238E27FC236}">
                    <a16:creationId xmlns:a16="http://schemas.microsoft.com/office/drawing/2014/main" id="{00000000-0008-0000-2100-0000A3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48" name="Check Box 420" hidden="1">
                <a:extLst>
                  <a:ext uri="{63B3BB69-23CF-44E3-9099-C40C66FF867C}">
                    <a14:compatExt spid="_x0000_s48548"/>
                  </a:ext>
                  <a:ext uri="{FF2B5EF4-FFF2-40B4-BE49-F238E27FC236}">
                    <a16:creationId xmlns:a16="http://schemas.microsoft.com/office/drawing/2014/main" id="{00000000-0008-0000-2100-0000A4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49" name="Check Box 421" hidden="1">
                <a:extLst>
                  <a:ext uri="{63B3BB69-23CF-44E3-9099-C40C66FF867C}">
                    <a14:compatExt spid="_x0000_s48549"/>
                  </a:ext>
                  <a:ext uri="{FF2B5EF4-FFF2-40B4-BE49-F238E27FC236}">
                    <a16:creationId xmlns:a16="http://schemas.microsoft.com/office/drawing/2014/main" id="{00000000-0008-0000-2100-0000A5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90</xdr:row>
          <xdr:rowOff>0</xdr:rowOff>
        </xdr:from>
        <xdr:to>
          <xdr:col>21</xdr:col>
          <xdr:colOff>409575</xdr:colOff>
          <xdr:row>90</xdr:row>
          <xdr:rowOff>143005</xdr:rowOff>
        </xdr:to>
        <xdr:grpSp>
          <xdr:nvGrpSpPr>
            <xdr:cNvPr id="364" name="Group 363">
              <a:extLst>
                <a:ext uri="{FF2B5EF4-FFF2-40B4-BE49-F238E27FC236}">
                  <a16:creationId xmlns:a16="http://schemas.microsoft.com/office/drawing/2014/main" id="{00000000-0008-0000-1B00-00006C010000}"/>
                </a:ext>
              </a:extLst>
            </xdr:cNvPr>
            <xdr:cNvGrpSpPr/>
          </xdr:nvGrpSpPr>
          <xdr:grpSpPr>
            <a:xfrm>
              <a:off x="5076825" y="18621375"/>
              <a:ext cx="1438275" cy="143005"/>
              <a:chOff x="4533703" y="14431025"/>
              <a:chExt cx="1438272" cy="143005"/>
            </a:xfrm>
          </xdr:grpSpPr>
          <xdr:sp macro="" textlink="">
            <xdr:nvSpPr>
              <xdr:cNvPr id="48550" name="Check Box 422" hidden="1">
                <a:extLst>
                  <a:ext uri="{63B3BB69-23CF-44E3-9099-C40C66FF867C}">
                    <a14:compatExt spid="_x0000_s48550"/>
                  </a:ext>
                  <a:ext uri="{FF2B5EF4-FFF2-40B4-BE49-F238E27FC236}">
                    <a16:creationId xmlns:a16="http://schemas.microsoft.com/office/drawing/2014/main" id="{00000000-0008-0000-2100-0000A6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51" name="Check Box 423" hidden="1">
                <a:extLst>
                  <a:ext uri="{63B3BB69-23CF-44E3-9099-C40C66FF867C}">
                    <a14:compatExt spid="_x0000_s48551"/>
                  </a:ext>
                  <a:ext uri="{FF2B5EF4-FFF2-40B4-BE49-F238E27FC236}">
                    <a16:creationId xmlns:a16="http://schemas.microsoft.com/office/drawing/2014/main" id="{00000000-0008-0000-2100-0000A7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52" name="Check Box 424" hidden="1">
                <a:extLst>
                  <a:ext uri="{63B3BB69-23CF-44E3-9099-C40C66FF867C}">
                    <a14:compatExt spid="_x0000_s48552"/>
                  </a:ext>
                  <a:ext uri="{FF2B5EF4-FFF2-40B4-BE49-F238E27FC236}">
                    <a16:creationId xmlns:a16="http://schemas.microsoft.com/office/drawing/2014/main" id="{00000000-0008-0000-2100-0000A8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66</xdr:row>
          <xdr:rowOff>0</xdr:rowOff>
        </xdr:from>
        <xdr:to>
          <xdr:col>21</xdr:col>
          <xdr:colOff>409575</xdr:colOff>
          <xdr:row>66</xdr:row>
          <xdr:rowOff>143005</xdr:rowOff>
        </xdr:to>
        <xdr:grpSp>
          <xdr:nvGrpSpPr>
            <xdr:cNvPr id="372" name="Group 371">
              <a:extLst>
                <a:ext uri="{FF2B5EF4-FFF2-40B4-BE49-F238E27FC236}">
                  <a16:creationId xmlns:a16="http://schemas.microsoft.com/office/drawing/2014/main" id="{00000000-0008-0000-1B00-000074010000}"/>
                </a:ext>
              </a:extLst>
            </xdr:cNvPr>
            <xdr:cNvGrpSpPr/>
          </xdr:nvGrpSpPr>
          <xdr:grpSpPr>
            <a:xfrm>
              <a:off x="5076825" y="14049375"/>
              <a:ext cx="1438275" cy="143005"/>
              <a:chOff x="4533703" y="14431025"/>
              <a:chExt cx="1438272" cy="143005"/>
            </a:xfrm>
          </xdr:grpSpPr>
          <xdr:sp macro="" textlink="">
            <xdr:nvSpPr>
              <xdr:cNvPr id="48556" name="Check Box 428" hidden="1">
                <a:extLst>
                  <a:ext uri="{63B3BB69-23CF-44E3-9099-C40C66FF867C}">
                    <a14:compatExt spid="_x0000_s48556"/>
                  </a:ext>
                  <a:ext uri="{FF2B5EF4-FFF2-40B4-BE49-F238E27FC236}">
                    <a16:creationId xmlns:a16="http://schemas.microsoft.com/office/drawing/2014/main" id="{00000000-0008-0000-2100-0000ACBD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8557" name="Check Box 429" hidden="1">
                <a:extLst>
                  <a:ext uri="{63B3BB69-23CF-44E3-9099-C40C66FF867C}">
                    <a14:compatExt spid="_x0000_s48557"/>
                  </a:ext>
                  <a:ext uri="{FF2B5EF4-FFF2-40B4-BE49-F238E27FC236}">
                    <a16:creationId xmlns:a16="http://schemas.microsoft.com/office/drawing/2014/main" id="{00000000-0008-0000-2100-0000ADBD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8558" name="Check Box 430" hidden="1">
                <a:extLst>
                  <a:ext uri="{63B3BB69-23CF-44E3-9099-C40C66FF867C}">
                    <a14:compatExt spid="_x0000_s48558"/>
                  </a:ext>
                  <a:ext uri="{FF2B5EF4-FFF2-40B4-BE49-F238E27FC236}">
                    <a16:creationId xmlns:a16="http://schemas.microsoft.com/office/drawing/2014/main" id="{00000000-0008-0000-2100-0000AEBD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781050</xdr:colOff>
          <xdr:row>90</xdr:row>
          <xdr:rowOff>0</xdr:rowOff>
        </xdr:from>
        <xdr:to>
          <xdr:col>11</xdr:col>
          <xdr:colOff>7328</xdr:colOff>
          <xdr:row>90</xdr:row>
          <xdr:rowOff>176622</xdr:rowOff>
        </xdr:to>
        <xdr:grpSp>
          <xdr:nvGrpSpPr>
            <xdr:cNvPr id="305" name="Group 304">
              <a:extLst>
                <a:ext uri="{FF2B5EF4-FFF2-40B4-BE49-F238E27FC236}">
                  <a16:creationId xmlns:a16="http://schemas.microsoft.com/office/drawing/2014/main" id="{00000000-0008-0000-1B00-000031010000}"/>
                </a:ext>
              </a:extLst>
            </xdr:cNvPr>
            <xdr:cNvGrpSpPr/>
          </xdr:nvGrpSpPr>
          <xdr:grpSpPr>
            <a:xfrm>
              <a:off x="2362200" y="18621375"/>
              <a:ext cx="788378" cy="176622"/>
              <a:chOff x="3581665" y="12419131"/>
              <a:chExt cx="571842" cy="160814"/>
            </a:xfrm>
          </xdr:grpSpPr>
          <xdr:sp macro="" textlink="">
            <xdr:nvSpPr>
              <xdr:cNvPr id="48560" name="Check Box 432" hidden="1">
                <a:extLst>
                  <a:ext uri="{63B3BB69-23CF-44E3-9099-C40C66FF867C}">
                    <a14:compatExt spid="_x0000_s48560"/>
                  </a:ext>
                  <a:ext uri="{FF2B5EF4-FFF2-40B4-BE49-F238E27FC236}">
                    <a16:creationId xmlns:a16="http://schemas.microsoft.com/office/drawing/2014/main" id="{00000000-0008-0000-2100-0000B0BD0000}"/>
                  </a:ext>
                </a:extLst>
              </xdr:cNvPr>
              <xdr:cNvSpPr/>
            </xdr:nvSpPr>
            <xdr:spPr bwMode="auto">
              <a:xfrm>
                <a:off x="3581665" y="1241913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8561" name="Check Box 433" hidden="1">
                <a:extLst>
                  <a:ext uri="{63B3BB69-23CF-44E3-9099-C40C66FF867C}">
                    <a14:compatExt spid="_x0000_s48561"/>
                  </a:ext>
                  <a:ext uri="{FF2B5EF4-FFF2-40B4-BE49-F238E27FC236}">
                    <a16:creationId xmlns:a16="http://schemas.microsoft.com/office/drawing/2014/main" id="{00000000-0008-0000-2100-0000B1BD0000}"/>
                  </a:ext>
                </a:extLst>
              </xdr:cNvPr>
              <xdr:cNvSpPr/>
            </xdr:nvSpPr>
            <xdr:spPr bwMode="auto">
              <a:xfrm>
                <a:off x="3880885" y="12419210"/>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62</xdr:row>
          <xdr:rowOff>0</xdr:rowOff>
        </xdr:from>
        <xdr:to>
          <xdr:col>21</xdr:col>
          <xdr:colOff>361950</xdr:colOff>
          <xdr:row>62</xdr:row>
          <xdr:rowOff>161925</xdr:rowOff>
        </xdr:to>
        <xdr:grpSp>
          <xdr:nvGrpSpPr>
            <xdr:cNvPr id="48563" name="Group 213">
              <a:extLst>
                <a:ext uri="{FF2B5EF4-FFF2-40B4-BE49-F238E27FC236}">
                  <a16:creationId xmlns:a16="http://schemas.microsoft.com/office/drawing/2014/main" id="{00000000-0008-0000-1B00-0000B3BD0000}"/>
                </a:ext>
              </a:extLst>
            </xdr:cNvPr>
            <xdr:cNvGrpSpPr>
              <a:grpSpLocks/>
            </xdr:cNvGrpSpPr>
          </xdr:nvGrpSpPr>
          <xdr:grpSpPr bwMode="auto">
            <a:xfrm>
              <a:off x="5676900" y="13287375"/>
              <a:ext cx="790575" cy="161925"/>
              <a:chOff x="35814" y="124157"/>
              <a:chExt cx="5718" cy="1608"/>
            </a:xfrm>
          </xdr:grpSpPr>
          <xdr:sp macro="" textlink="">
            <xdr:nvSpPr>
              <xdr:cNvPr id="22" name="Check Box 309" hidden="1">
                <a:extLst>
                  <a:ext uri="{63B3BB69-23CF-44E3-9099-C40C66FF867C}">
                    <a14:compatExt spid="_x0000_s48437"/>
                  </a:ext>
                  <a:ext uri="{FF2B5EF4-FFF2-40B4-BE49-F238E27FC236}">
                    <a16:creationId xmlns:a16="http://schemas.microsoft.com/office/drawing/2014/main" id="{00000000-0008-0000-2100-000016000000}"/>
                  </a:ext>
                </a:extLst>
              </xdr:cNvPr>
              <xdr:cNvSpPr/>
            </xdr:nvSpPr>
            <xdr:spPr bwMode="auto">
              <a:xfrm>
                <a:off x="35814" y="124194"/>
                <a:ext cx="2756" cy="1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25" name="Check Box 310" hidden="1">
                <a:extLst>
                  <a:ext uri="{63B3BB69-23CF-44E3-9099-C40C66FF867C}">
                    <a14:compatExt spid="_x0000_s48438"/>
                  </a:ext>
                  <a:ext uri="{FF2B5EF4-FFF2-40B4-BE49-F238E27FC236}">
                    <a16:creationId xmlns:a16="http://schemas.microsoft.com/office/drawing/2014/main" id="{00000000-0008-0000-2100-000019000000}"/>
                  </a:ext>
                </a:extLst>
              </xdr:cNvPr>
              <xdr:cNvSpPr/>
            </xdr:nvSpPr>
            <xdr:spPr bwMode="auto">
              <a:xfrm>
                <a:off x="38806" y="124157"/>
                <a:ext cx="2726" cy="16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768594</xdr:colOff>
          <xdr:row>40</xdr:row>
          <xdr:rowOff>24142</xdr:rowOff>
        </xdr:from>
        <xdr:to>
          <xdr:col>10</xdr:col>
          <xdr:colOff>461597</xdr:colOff>
          <xdr:row>40</xdr:row>
          <xdr:rowOff>183180</xdr:rowOff>
        </xdr:to>
        <xdr:grpSp>
          <xdr:nvGrpSpPr>
            <xdr:cNvPr id="104" name="Group 103">
              <a:extLst>
                <a:ext uri="{FF2B5EF4-FFF2-40B4-BE49-F238E27FC236}">
                  <a16:creationId xmlns:a16="http://schemas.microsoft.com/office/drawing/2014/main" id="{00000000-0008-0000-1C00-000068000000}"/>
                </a:ext>
              </a:extLst>
            </xdr:cNvPr>
            <xdr:cNvGrpSpPr/>
          </xdr:nvGrpSpPr>
          <xdr:grpSpPr>
            <a:xfrm>
              <a:off x="2349744" y="7901317"/>
              <a:ext cx="788378" cy="159038"/>
              <a:chOff x="3581667" y="12414449"/>
              <a:chExt cx="571845" cy="160794"/>
            </a:xfrm>
          </xdr:grpSpPr>
          <xdr:sp macro="" textlink="">
            <xdr:nvSpPr>
              <xdr:cNvPr id="64572" name="Check Box 60" hidden="1">
                <a:extLst>
                  <a:ext uri="{63B3BB69-23CF-44E3-9099-C40C66FF867C}">
                    <a14:compatExt spid="_x0000_s64572"/>
                  </a:ext>
                  <a:ext uri="{FF2B5EF4-FFF2-40B4-BE49-F238E27FC236}">
                    <a16:creationId xmlns:a16="http://schemas.microsoft.com/office/drawing/2014/main" id="{00000000-0008-0000-2200-00003CFC0000}"/>
                  </a:ext>
                </a:extLst>
              </xdr:cNvPr>
              <xdr:cNvSpPr/>
            </xdr:nvSpPr>
            <xdr:spPr bwMode="auto">
              <a:xfrm>
                <a:off x="3581667"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73" name="Check Box 61" hidden="1">
                <a:extLst>
                  <a:ext uri="{63B3BB69-23CF-44E3-9099-C40C66FF867C}">
                    <a14:compatExt spid="_x0000_s64573"/>
                  </a:ext>
                  <a:ext uri="{FF2B5EF4-FFF2-40B4-BE49-F238E27FC236}">
                    <a16:creationId xmlns:a16="http://schemas.microsoft.com/office/drawing/2014/main" id="{00000000-0008-0000-2200-00003DFC0000}"/>
                  </a:ext>
                </a:extLst>
              </xdr:cNvPr>
              <xdr:cNvSpPr/>
            </xdr:nvSpPr>
            <xdr:spPr bwMode="auto">
              <a:xfrm>
                <a:off x="3880890"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65941</xdr:colOff>
          <xdr:row>34</xdr:row>
          <xdr:rowOff>29327</xdr:rowOff>
        </xdr:from>
        <xdr:to>
          <xdr:col>5</xdr:col>
          <xdr:colOff>185370</xdr:colOff>
          <xdr:row>34</xdr:row>
          <xdr:rowOff>183192</xdr:rowOff>
        </xdr:to>
        <xdr:grpSp>
          <xdr:nvGrpSpPr>
            <xdr:cNvPr id="107" name="Group 28">
              <a:extLst>
                <a:ext uri="{FF2B5EF4-FFF2-40B4-BE49-F238E27FC236}">
                  <a16:creationId xmlns:a16="http://schemas.microsoft.com/office/drawing/2014/main" id="{00000000-0008-0000-1C00-00006B000000}"/>
                </a:ext>
              </a:extLst>
            </xdr:cNvPr>
            <xdr:cNvGrpSpPr>
              <a:grpSpLocks/>
            </xdr:cNvGrpSpPr>
          </xdr:nvGrpSpPr>
          <xdr:grpSpPr bwMode="auto">
            <a:xfrm>
              <a:off x="256441" y="6763502"/>
              <a:ext cx="919529" cy="153865"/>
              <a:chOff x="2718252" y="4102712"/>
              <a:chExt cx="2185356" cy="163449"/>
            </a:xfrm>
          </xdr:grpSpPr>
          <xdr:sp macro="" textlink="">
            <xdr:nvSpPr>
              <xdr:cNvPr id="64574" name="Check Box 62" hidden="1">
                <a:extLst>
                  <a:ext uri="{63B3BB69-23CF-44E3-9099-C40C66FF867C}">
                    <a14:compatExt spid="_x0000_s64574"/>
                  </a:ext>
                  <a:ext uri="{FF2B5EF4-FFF2-40B4-BE49-F238E27FC236}">
                    <a16:creationId xmlns:a16="http://schemas.microsoft.com/office/drawing/2014/main" id="{00000000-0008-0000-2200-00003EFC0000}"/>
                  </a:ext>
                </a:extLst>
              </xdr:cNvPr>
              <xdr:cNvSpPr/>
            </xdr:nvSpPr>
            <xdr:spPr bwMode="auto">
              <a:xfrm>
                <a:off x="2718252" y="4106003"/>
                <a:ext cx="1035997"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64575" name="Check Box 63" hidden="1">
                <a:extLst>
                  <a:ext uri="{63B3BB69-23CF-44E3-9099-C40C66FF867C}">
                    <a14:compatExt spid="_x0000_s64575"/>
                  </a:ext>
                  <a:ext uri="{FF2B5EF4-FFF2-40B4-BE49-F238E27FC236}">
                    <a16:creationId xmlns:a16="http://schemas.microsoft.com/office/drawing/2014/main" id="{00000000-0008-0000-2200-00003FFC0000}"/>
                  </a:ext>
                </a:extLst>
              </xdr:cNvPr>
              <xdr:cNvSpPr/>
            </xdr:nvSpPr>
            <xdr:spPr bwMode="auto">
              <a:xfrm>
                <a:off x="389016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35</xdr:row>
          <xdr:rowOff>14672</xdr:rowOff>
        </xdr:from>
        <xdr:to>
          <xdr:col>5</xdr:col>
          <xdr:colOff>178044</xdr:colOff>
          <xdr:row>35</xdr:row>
          <xdr:rowOff>168537</xdr:rowOff>
        </xdr:to>
        <xdr:grpSp>
          <xdr:nvGrpSpPr>
            <xdr:cNvPr id="110" name="Group 28">
              <a:extLst>
                <a:ext uri="{FF2B5EF4-FFF2-40B4-BE49-F238E27FC236}">
                  <a16:creationId xmlns:a16="http://schemas.microsoft.com/office/drawing/2014/main" id="{00000000-0008-0000-1C00-00006E000000}"/>
                </a:ext>
              </a:extLst>
            </xdr:cNvPr>
            <xdr:cNvGrpSpPr>
              <a:grpSpLocks/>
            </xdr:cNvGrpSpPr>
          </xdr:nvGrpSpPr>
          <xdr:grpSpPr bwMode="auto">
            <a:xfrm>
              <a:off x="249115" y="6939347"/>
              <a:ext cx="919529" cy="153865"/>
              <a:chOff x="2718242" y="4102712"/>
              <a:chExt cx="2185346" cy="163449"/>
            </a:xfrm>
          </xdr:grpSpPr>
          <xdr:sp macro="" textlink="">
            <xdr:nvSpPr>
              <xdr:cNvPr id="64576" name="Check Box 64" hidden="1">
                <a:extLst>
                  <a:ext uri="{63B3BB69-23CF-44E3-9099-C40C66FF867C}">
                    <a14:compatExt spid="_x0000_s64576"/>
                  </a:ext>
                  <a:ext uri="{FF2B5EF4-FFF2-40B4-BE49-F238E27FC236}">
                    <a16:creationId xmlns:a16="http://schemas.microsoft.com/office/drawing/2014/main" id="{00000000-0008-0000-2200-000040F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64577" name="Check Box 65" hidden="1">
                <a:extLst>
                  <a:ext uri="{63B3BB69-23CF-44E3-9099-C40C66FF867C}">
                    <a14:compatExt spid="_x0000_s64577"/>
                  </a:ext>
                  <a:ext uri="{FF2B5EF4-FFF2-40B4-BE49-F238E27FC236}">
                    <a16:creationId xmlns:a16="http://schemas.microsoft.com/office/drawing/2014/main" id="{00000000-0008-0000-2200-000041F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36</xdr:row>
          <xdr:rowOff>18</xdr:rowOff>
        </xdr:from>
        <xdr:to>
          <xdr:col>5</xdr:col>
          <xdr:colOff>178044</xdr:colOff>
          <xdr:row>36</xdr:row>
          <xdr:rowOff>153883</xdr:rowOff>
        </xdr:to>
        <xdr:grpSp>
          <xdr:nvGrpSpPr>
            <xdr:cNvPr id="113" name="Group 28">
              <a:extLst>
                <a:ext uri="{FF2B5EF4-FFF2-40B4-BE49-F238E27FC236}">
                  <a16:creationId xmlns:a16="http://schemas.microsoft.com/office/drawing/2014/main" id="{00000000-0008-0000-1C00-000071000000}"/>
                </a:ext>
              </a:extLst>
            </xdr:cNvPr>
            <xdr:cNvGrpSpPr>
              <a:grpSpLocks/>
            </xdr:cNvGrpSpPr>
          </xdr:nvGrpSpPr>
          <xdr:grpSpPr bwMode="auto">
            <a:xfrm>
              <a:off x="249115" y="7115193"/>
              <a:ext cx="919529" cy="153865"/>
              <a:chOff x="2718242" y="4102712"/>
              <a:chExt cx="2185346" cy="163449"/>
            </a:xfrm>
          </xdr:grpSpPr>
          <xdr:sp macro="" textlink="">
            <xdr:nvSpPr>
              <xdr:cNvPr id="64578" name="Check Box 66" hidden="1">
                <a:extLst>
                  <a:ext uri="{63B3BB69-23CF-44E3-9099-C40C66FF867C}">
                    <a14:compatExt spid="_x0000_s64578"/>
                  </a:ext>
                  <a:ext uri="{FF2B5EF4-FFF2-40B4-BE49-F238E27FC236}">
                    <a16:creationId xmlns:a16="http://schemas.microsoft.com/office/drawing/2014/main" id="{00000000-0008-0000-2200-000042F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64579" name="Check Box 67" hidden="1">
                <a:extLst>
                  <a:ext uri="{63B3BB69-23CF-44E3-9099-C40C66FF867C}">
                    <a14:compatExt spid="_x0000_s64579"/>
                  </a:ext>
                  <a:ext uri="{FF2B5EF4-FFF2-40B4-BE49-F238E27FC236}">
                    <a16:creationId xmlns:a16="http://schemas.microsoft.com/office/drawing/2014/main" id="{00000000-0008-0000-2200-000043F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37</xdr:row>
          <xdr:rowOff>14672</xdr:rowOff>
        </xdr:from>
        <xdr:to>
          <xdr:col>5</xdr:col>
          <xdr:colOff>178044</xdr:colOff>
          <xdr:row>37</xdr:row>
          <xdr:rowOff>168537</xdr:rowOff>
        </xdr:to>
        <xdr:grpSp>
          <xdr:nvGrpSpPr>
            <xdr:cNvPr id="116" name="Group 28">
              <a:extLst>
                <a:ext uri="{FF2B5EF4-FFF2-40B4-BE49-F238E27FC236}">
                  <a16:creationId xmlns:a16="http://schemas.microsoft.com/office/drawing/2014/main" id="{00000000-0008-0000-1C00-000074000000}"/>
                </a:ext>
              </a:extLst>
            </xdr:cNvPr>
            <xdr:cNvGrpSpPr>
              <a:grpSpLocks/>
            </xdr:cNvGrpSpPr>
          </xdr:nvGrpSpPr>
          <xdr:grpSpPr bwMode="auto">
            <a:xfrm>
              <a:off x="249115" y="7320347"/>
              <a:ext cx="919529" cy="153865"/>
              <a:chOff x="2718242" y="4102712"/>
              <a:chExt cx="2185346" cy="163449"/>
            </a:xfrm>
          </xdr:grpSpPr>
          <xdr:sp macro="" textlink="">
            <xdr:nvSpPr>
              <xdr:cNvPr id="64580" name="Check Box 68" hidden="1">
                <a:extLst>
                  <a:ext uri="{63B3BB69-23CF-44E3-9099-C40C66FF867C}">
                    <a14:compatExt spid="_x0000_s64580"/>
                  </a:ext>
                  <a:ext uri="{FF2B5EF4-FFF2-40B4-BE49-F238E27FC236}">
                    <a16:creationId xmlns:a16="http://schemas.microsoft.com/office/drawing/2014/main" id="{00000000-0008-0000-2200-000044F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64581" name="Check Box 69" hidden="1">
                <a:extLst>
                  <a:ext uri="{63B3BB69-23CF-44E3-9099-C40C66FF867C}">
                    <a14:compatExt spid="_x0000_s64581"/>
                  </a:ext>
                  <a:ext uri="{FF2B5EF4-FFF2-40B4-BE49-F238E27FC236}">
                    <a16:creationId xmlns:a16="http://schemas.microsoft.com/office/drawing/2014/main" id="{00000000-0008-0000-2200-000045F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58615</xdr:colOff>
          <xdr:row>38</xdr:row>
          <xdr:rowOff>14672</xdr:rowOff>
        </xdr:from>
        <xdr:to>
          <xdr:col>5</xdr:col>
          <xdr:colOff>178044</xdr:colOff>
          <xdr:row>38</xdr:row>
          <xdr:rowOff>168537</xdr:rowOff>
        </xdr:to>
        <xdr:grpSp>
          <xdr:nvGrpSpPr>
            <xdr:cNvPr id="119" name="Group 28">
              <a:extLst>
                <a:ext uri="{FF2B5EF4-FFF2-40B4-BE49-F238E27FC236}">
                  <a16:creationId xmlns:a16="http://schemas.microsoft.com/office/drawing/2014/main" id="{00000000-0008-0000-1C00-000077000000}"/>
                </a:ext>
              </a:extLst>
            </xdr:cNvPr>
            <xdr:cNvGrpSpPr>
              <a:grpSpLocks/>
            </xdr:cNvGrpSpPr>
          </xdr:nvGrpSpPr>
          <xdr:grpSpPr bwMode="auto">
            <a:xfrm>
              <a:off x="249115" y="7510847"/>
              <a:ext cx="919529" cy="153865"/>
              <a:chOff x="2718242" y="4102712"/>
              <a:chExt cx="2185346" cy="163449"/>
            </a:xfrm>
          </xdr:grpSpPr>
          <xdr:sp macro="" textlink="">
            <xdr:nvSpPr>
              <xdr:cNvPr id="64582" name="Check Box 70" hidden="1">
                <a:extLst>
                  <a:ext uri="{63B3BB69-23CF-44E3-9099-C40C66FF867C}">
                    <a14:compatExt spid="_x0000_s64582"/>
                  </a:ext>
                  <a:ext uri="{FF2B5EF4-FFF2-40B4-BE49-F238E27FC236}">
                    <a16:creationId xmlns:a16="http://schemas.microsoft.com/office/drawing/2014/main" id="{00000000-0008-0000-2200-000046FC0000}"/>
                  </a:ext>
                </a:extLst>
              </xdr:cNvPr>
              <xdr:cNvSpPr/>
            </xdr:nvSpPr>
            <xdr:spPr bwMode="auto">
              <a:xfrm>
                <a:off x="2718242" y="4106003"/>
                <a:ext cx="1036002" cy="1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64583" name="Check Box 71" hidden="1">
                <a:extLst>
                  <a:ext uri="{63B3BB69-23CF-44E3-9099-C40C66FF867C}">
                    <a14:compatExt spid="_x0000_s64583"/>
                  </a:ext>
                  <a:ext uri="{FF2B5EF4-FFF2-40B4-BE49-F238E27FC236}">
                    <a16:creationId xmlns:a16="http://schemas.microsoft.com/office/drawing/2014/main" id="{00000000-0008-0000-2200-000047FC0000}"/>
                  </a:ext>
                </a:extLst>
              </xdr:cNvPr>
              <xdr:cNvSpPr/>
            </xdr:nvSpPr>
            <xdr:spPr bwMode="auto">
              <a:xfrm>
                <a:off x="3890140" y="4102712"/>
                <a:ext cx="1013448" cy="163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41</xdr:row>
          <xdr:rowOff>14655</xdr:rowOff>
        </xdr:from>
        <xdr:to>
          <xdr:col>10</xdr:col>
          <xdr:colOff>462330</xdr:colOff>
          <xdr:row>41</xdr:row>
          <xdr:rowOff>173693</xdr:rowOff>
        </xdr:to>
        <xdr:grpSp>
          <xdr:nvGrpSpPr>
            <xdr:cNvPr id="122" name="Group 121">
              <a:extLst>
                <a:ext uri="{FF2B5EF4-FFF2-40B4-BE49-F238E27FC236}">
                  <a16:creationId xmlns:a16="http://schemas.microsoft.com/office/drawing/2014/main" id="{00000000-0008-0000-1C00-00007A000000}"/>
                </a:ext>
              </a:extLst>
            </xdr:cNvPr>
            <xdr:cNvGrpSpPr/>
          </xdr:nvGrpSpPr>
          <xdr:grpSpPr>
            <a:xfrm>
              <a:off x="2350477" y="8082330"/>
              <a:ext cx="788378" cy="159038"/>
              <a:chOff x="3581665" y="12414449"/>
              <a:chExt cx="571842" cy="160794"/>
            </a:xfrm>
          </xdr:grpSpPr>
          <xdr:sp macro="" textlink="">
            <xdr:nvSpPr>
              <xdr:cNvPr id="64584" name="Check Box 72" hidden="1">
                <a:extLst>
                  <a:ext uri="{63B3BB69-23CF-44E3-9099-C40C66FF867C}">
                    <a14:compatExt spid="_x0000_s64584"/>
                  </a:ext>
                  <a:ext uri="{FF2B5EF4-FFF2-40B4-BE49-F238E27FC236}">
                    <a16:creationId xmlns:a16="http://schemas.microsoft.com/office/drawing/2014/main" id="{00000000-0008-0000-2200-000048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85" name="Check Box 73" hidden="1">
                <a:extLst>
                  <a:ext uri="{63B3BB69-23CF-44E3-9099-C40C66FF867C}">
                    <a14:compatExt spid="_x0000_s64585"/>
                  </a:ext>
                  <a:ext uri="{FF2B5EF4-FFF2-40B4-BE49-F238E27FC236}">
                    <a16:creationId xmlns:a16="http://schemas.microsoft.com/office/drawing/2014/main" id="{00000000-0008-0000-2200-000049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42</xdr:row>
          <xdr:rowOff>14654</xdr:rowOff>
        </xdr:from>
        <xdr:to>
          <xdr:col>10</xdr:col>
          <xdr:colOff>462330</xdr:colOff>
          <xdr:row>42</xdr:row>
          <xdr:rowOff>173692</xdr:rowOff>
        </xdr:to>
        <xdr:grpSp>
          <xdr:nvGrpSpPr>
            <xdr:cNvPr id="125" name="Group 124">
              <a:extLst>
                <a:ext uri="{FF2B5EF4-FFF2-40B4-BE49-F238E27FC236}">
                  <a16:creationId xmlns:a16="http://schemas.microsoft.com/office/drawing/2014/main" id="{00000000-0008-0000-1C00-00007D000000}"/>
                </a:ext>
              </a:extLst>
            </xdr:cNvPr>
            <xdr:cNvGrpSpPr/>
          </xdr:nvGrpSpPr>
          <xdr:grpSpPr>
            <a:xfrm>
              <a:off x="2350477" y="8272829"/>
              <a:ext cx="788378" cy="159038"/>
              <a:chOff x="3581665" y="12414449"/>
              <a:chExt cx="571842" cy="160794"/>
            </a:xfrm>
          </xdr:grpSpPr>
          <xdr:sp macro="" textlink="">
            <xdr:nvSpPr>
              <xdr:cNvPr id="64586" name="Check Box 74" hidden="1">
                <a:extLst>
                  <a:ext uri="{63B3BB69-23CF-44E3-9099-C40C66FF867C}">
                    <a14:compatExt spid="_x0000_s64586"/>
                  </a:ext>
                  <a:ext uri="{FF2B5EF4-FFF2-40B4-BE49-F238E27FC236}">
                    <a16:creationId xmlns:a16="http://schemas.microsoft.com/office/drawing/2014/main" id="{00000000-0008-0000-2200-00004A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87" name="Check Box 75" hidden="1">
                <a:extLst>
                  <a:ext uri="{63B3BB69-23CF-44E3-9099-C40C66FF867C}">
                    <a14:compatExt spid="_x0000_s64587"/>
                  </a:ext>
                  <a:ext uri="{FF2B5EF4-FFF2-40B4-BE49-F238E27FC236}">
                    <a16:creationId xmlns:a16="http://schemas.microsoft.com/office/drawing/2014/main" id="{00000000-0008-0000-2200-00004B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769324</xdr:colOff>
          <xdr:row>43</xdr:row>
          <xdr:rowOff>14654</xdr:rowOff>
        </xdr:from>
        <xdr:to>
          <xdr:col>10</xdr:col>
          <xdr:colOff>462327</xdr:colOff>
          <xdr:row>44</xdr:row>
          <xdr:rowOff>776</xdr:rowOff>
        </xdr:to>
        <xdr:grpSp>
          <xdr:nvGrpSpPr>
            <xdr:cNvPr id="128" name="Group 127">
              <a:extLst>
                <a:ext uri="{FF2B5EF4-FFF2-40B4-BE49-F238E27FC236}">
                  <a16:creationId xmlns:a16="http://schemas.microsoft.com/office/drawing/2014/main" id="{00000000-0008-0000-1C00-000080000000}"/>
                </a:ext>
              </a:extLst>
            </xdr:cNvPr>
            <xdr:cNvGrpSpPr/>
          </xdr:nvGrpSpPr>
          <xdr:grpSpPr>
            <a:xfrm>
              <a:off x="2350474" y="8463329"/>
              <a:ext cx="788378" cy="176622"/>
              <a:chOff x="3581665" y="12419131"/>
              <a:chExt cx="571842" cy="160814"/>
            </a:xfrm>
          </xdr:grpSpPr>
          <xdr:sp macro="" textlink="">
            <xdr:nvSpPr>
              <xdr:cNvPr id="64588" name="Check Box 76" hidden="1">
                <a:extLst>
                  <a:ext uri="{63B3BB69-23CF-44E3-9099-C40C66FF867C}">
                    <a14:compatExt spid="_x0000_s64588"/>
                  </a:ext>
                  <a:ext uri="{FF2B5EF4-FFF2-40B4-BE49-F238E27FC236}">
                    <a16:creationId xmlns:a16="http://schemas.microsoft.com/office/drawing/2014/main" id="{00000000-0008-0000-2200-00004CFC0000}"/>
                  </a:ext>
                </a:extLst>
              </xdr:cNvPr>
              <xdr:cNvSpPr/>
            </xdr:nvSpPr>
            <xdr:spPr bwMode="auto">
              <a:xfrm>
                <a:off x="3581665" y="1241913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89" name="Check Box 77" hidden="1">
                <a:extLst>
                  <a:ext uri="{63B3BB69-23CF-44E3-9099-C40C66FF867C}">
                    <a14:compatExt spid="_x0000_s64589"/>
                  </a:ext>
                  <a:ext uri="{FF2B5EF4-FFF2-40B4-BE49-F238E27FC236}">
                    <a16:creationId xmlns:a16="http://schemas.microsoft.com/office/drawing/2014/main" id="{00000000-0008-0000-2200-00004DFC0000}"/>
                  </a:ext>
                </a:extLst>
              </xdr:cNvPr>
              <xdr:cNvSpPr/>
            </xdr:nvSpPr>
            <xdr:spPr bwMode="auto">
              <a:xfrm>
                <a:off x="3880885" y="12419210"/>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769324</xdr:colOff>
          <xdr:row>44</xdr:row>
          <xdr:rowOff>14654</xdr:rowOff>
        </xdr:from>
        <xdr:to>
          <xdr:col>10</xdr:col>
          <xdr:colOff>462327</xdr:colOff>
          <xdr:row>45</xdr:row>
          <xdr:rowOff>777</xdr:rowOff>
        </xdr:to>
        <xdr:grpSp>
          <xdr:nvGrpSpPr>
            <xdr:cNvPr id="131" name="Group 130">
              <a:extLst>
                <a:ext uri="{FF2B5EF4-FFF2-40B4-BE49-F238E27FC236}">
                  <a16:creationId xmlns:a16="http://schemas.microsoft.com/office/drawing/2014/main" id="{00000000-0008-0000-1C00-000083000000}"/>
                </a:ext>
              </a:extLst>
            </xdr:cNvPr>
            <xdr:cNvGrpSpPr/>
          </xdr:nvGrpSpPr>
          <xdr:grpSpPr>
            <a:xfrm>
              <a:off x="2350474" y="8653829"/>
              <a:ext cx="788378" cy="176623"/>
              <a:chOff x="3581665" y="12419013"/>
              <a:chExt cx="571842" cy="160735"/>
            </a:xfrm>
          </xdr:grpSpPr>
          <xdr:sp macro="" textlink="">
            <xdr:nvSpPr>
              <xdr:cNvPr id="64590" name="Check Box 78" hidden="1">
                <a:extLst>
                  <a:ext uri="{63B3BB69-23CF-44E3-9099-C40C66FF867C}">
                    <a14:compatExt spid="_x0000_s64590"/>
                  </a:ext>
                  <a:ext uri="{FF2B5EF4-FFF2-40B4-BE49-F238E27FC236}">
                    <a16:creationId xmlns:a16="http://schemas.microsoft.com/office/drawing/2014/main" id="{00000000-0008-0000-2200-00004EF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91" name="Check Box 79" hidden="1">
                <a:extLst>
                  <a:ext uri="{63B3BB69-23CF-44E3-9099-C40C66FF867C}">
                    <a14:compatExt spid="_x0000_s64591"/>
                  </a:ext>
                  <a:ext uri="{FF2B5EF4-FFF2-40B4-BE49-F238E27FC236}">
                    <a16:creationId xmlns:a16="http://schemas.microsoft.com/office/drawing/2014/main" id="{00000000-0008-0000-2200-00004FF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45</xdr:row>
          <xdr:rowOff>14654</xdr:rowOff>
        </xdr:from>
        <xdr:to>
          <xdr:col>10</xdr:col>
          <xdr:colOff>462330</xdr:colOff>
          <xdr:row>46</xdr:row>
          <xdr:rowOff>777</xdr:rowOff>
        </xdr:to>
        <xdr:grpSp>
          <xdr:nvGrpSpPr>
            <xdr:cNvPr id="134" name="Group 133">
              <a:extLst>
                <a:ext uri="{FF2B5EF4-FFF2-40B4-BE49-F238E27FC236}">
                  <a16:creationId xmlns:a16="http://schemas.microsoft.com/office/drawing/2014/main" id="{00000000-0008-0000-1C00-000086000000}"/>
                </a:ext>
              </a:extLst>
            </xdr:cNvPr>
            <xdr:cNvGrpSpPr/>
          </xdr:nvGrpSpPr>
          <xdr:grpSpPr>
            <a:xfrm>
              <a:off x="2350477" y="8844329"/>
              <a:ext cx="788378" cy="176623"/>
              <a:chOff x="3581665" y="12419013"/>
              <a:chExt cx="571842" cy="160735"/>
            </a:xfrm>
          </xdr:grpSpPr>
          <xdr:sp macro="" textlink="">
            <xdr:nvSpPr>
              <xdr:cNvPr id="64592" name="Check Box 80" hidden="1">
                <a:extLst>
                  <a:ext uri="{63B3BB69-23CF-44E3-9099-C40C66FF867C}">
                    <a14:compatExt spid="_x0000_s64592"/>
                  </a:ext>
                  <a:ext uri="{FF2B5EF4-FFF2-40B4-BE49-F238E27FC236}">
                    <a16:creationId xmlns:a16="http://schemas.microsoft.com/office/drawing/2014/main" id="{00000000-0008-0000-2200-000050F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93" name="Check Box 81" hidden="1">
                <a:extLst>
                  <a:ext uri="{63B3BB69-23CF-44E3-9099-C40C66FF867C}">
                    <a14:compatExt spid="_x0000_s64593"/>
                  </a:ext>
                  <a:ext uri="{FF2B5EF4-FFF2-40B4-BE49-F238E27FC236}">
                    <a16:creationId xmlns:a16="http://schemas.microsoft.com/office/drawing/2014/main" id="{00000000-0008-0000-2200-000051F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46</xdr:row>
          <xdr:rowOff>21982</xdr:rowOff>
        </xdr:from>
        <xdr:to>
          <xdr:col>10</xdr:col>
          <xdr:colOff>462330</xdr:colOff>
          <xdr:row>46</xdr:row>
          <xdr:rowOff>152445</xdr:rowOff>
        </xdr:to>
        <xdr:grpSp>
          <xdr:nvGrpSpPr>
            <xdr:cNvPr id="137" name="Group 136">
              <a:extLst>
                <a:ext uri="{FF2B5EF4-FFF2-40B4-BE49-F238E27FC236}">
                  <a16:creationId xmlns:a16="http://schemas.microsoft.com/office/drawing/2014/main" id="{00000000-0008-0000-1C00-000089000000}"/>
                </a:ext>
              </a:extLst>
            </xdr:cNvPr>
            <xdr:cNvGrpSpPr/>
          </xdr:nvGrpSpPr>
          <xdr:grpSpPr>
            <a:xfrm>
              <a:off x="2350477" y="9042157"/>
              <a:ext cx="788378" cy="130463"/>
              <a:chOff x="3581665" y="12419146"/>
              <a:chExt cx="571842" cy="160735"/>
            </a:xfrm>
          </xdr:grpSpPr>
          <xdr:sp macro="" textlink="">
            <xdr:nvSpPr>
              <xdr:cNvPr id="64594" name="Check Box 82" hidden="1">
                <a:extLst>
                  <a:ext uri="{63B3BB69-23CF-44E3-9099-C40C66FF867C}">
                    <a14:compatExt spid="_x0000_s64594"/>
                  </a:ext>
                  <a:ext uri="{FF2B5EF4-FFF2-40B4-BE49-F238E27FC236}">
                    <a16:creationId xmlns:a16="http://schemas.microsoft.com/office/drawing/2014/main" id="{00000000-0008-0000-2200-000052FC0000}"/>
                  </a:ext>
                </a:extLst>
              </xdr:cNvPr>
              <xdr:cNvSpPr/>
            </xdr:nvSpPr>
            <xdr:spPr bwMode="auto">
              <a:xfrm>
                <a:off x="3581665" y="12419187"/>
                <a:ext cx="275605" cy="15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95" name="Check Box 83" hidden="1">
                <a:extLst>
                  <a:ext uri="{63B3BB69-23CF-44E3-9099-C40C66FF867C}">
                    <a14:compatExt spid="_x0000_s64595"/>
                  </a:ext>
                  <a:ext uri="{FF2B5EF4-FFF2-40B4-BE49-F238E27FC236}">
                    <a16:creationId xmlns:a16="http://schemas.microsoft.com/office/drawing/2014/main" id="{00000000-0008-0000-2200-000053FC0000}"/>
                  </a:ext>
                </a:extLst>
              </xdr:cNvPr>
              <xdr:cNvSpPr/>
            </xdr:nvSpPr>
            <xdr:spPr bwMode="auto">
              <a:xfrm>
                <a:off x="3880885" y="12419146"/>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769334</xdr:colOff>
          <xdr:row>47</xdr:row>
          <xdr:rowOff>14654</xdr:rowOff>
        </xdr:from>
        <xdr:to>
          <xdr:col>10</xdr:col>
          <xdr:colOff>462337</xdr:colOff>
          <xdr:row>48</xdr:row>
          <xdr:rowOff>777</xdr:rowOff>
        </xdr:to>
        <xdr:grpSp>
          <xdr:nvGrpSpPr>
            <xdr:cNvPr id="140" name="Group 139">
              <a:extLst>
                <a:ext uri="{FF2B5EF4-FFF2-40B4-BE49-F238E27FC236}">
                  <a16:creationId xmlns:a16="http://schemas.microsoft.com/office/drawing/2014/main" id="{00000000-0008-0000-1C00-00008C000000}"/>
                </a:ext>
              </a:extLst>
            </xdr:cNvPr>
            <xdr:cNvGrpSpPr/>
          </xdr:nvGrpSpPr>
          <xdr:grpSpPr>
            <a:xfrm>
              <a:off x="2350484" y="9225329"/>
              <a:ext cx="788378" cy="176623"/>
              <a:chOff x="3581665" y="12419013"/>
              <a:chExt cx="571842" cy="160735"/>
            </a:xfrm>
          </xdr:grpSpPr>
          <xdr:sp macro="" textlink="">
            <xdr:nvSpPr>
              <xdr:cNvPr id="64596" name="Check Box 84" hidden="1">
                <a:extLst>
                  <a:ext uri="{63B3BB69-23CF-44E3-9099-C40C66FF867C}">
                    <a14:compatExt spid="_x0000_s64596"/>
                  </a:ext>
                  <a:ext uri="{FF2B5EF4-FFF2-40B4-BE49-F238E27FC236}">
                    <a16:creationId xmlns:a16="http://schemas.microsoft.com/office/drawing/2014/main" id="{00000000-0008-0000-2200-000054FC0000}"/>
                  </a:ext>
                </a:extLst>
              </xdr:cNvPr>
              <xdr:cNvSpPr/>
            </xdr:nvSpPr>
            <xdr:spPr bwMode="auto">
              <a:xfrm>
                <a:off x="3581665" y="12419139"/>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97" name="Check Box 85" hidden="1">
                <a:extLst>
                  <a:ext uri="{63B3BB69-23CF-44E3-9099-C40C66FF867C}">
                    <a14:compatExt spid="_x0000_s64597"/>
                  </a:ext>
                  <a:ext uri="{FF2B5EF4-FFF2-40B4-BE49-F238E27FC236}">
                    <a16:creationId xmlns:a16="http://schemas.microsoft.com/office/drawing/2014/main" id="{00000000-0008-0000-2200-000055FC0000}"/>
                  </a:ext>
                </a:extLst>
              </xdr:cNvPr>
              <xdr:cNvSpPr/>
            </xdr:nvSpPr>
            <xdr:spPr bwMode="auto">
              <a:xfrm>
                <a:off x="3880885" y="12419013"/>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769328</xdr:colOff>
          <xdr:row>49</xdr:row>
          <xdr:rowOff>14657</xdr:rowOff>
        </xdr:from>
        <xdr:to>
          <xdr:col>10</xdr:col>
          <xdr:colOff>462331</xdr:colOff>
          <xdr:row>50</xdr:row>
          <xdr:rowOff>779</xdr:rowOff>
        </xdr:to>
        <xdr:grpSp>
          <xdr:nvGrpSpPr>
            <xdr:cNvPr id="143" name="Group 142">
              <a:extLst>
                <a:ext uri="{FF2B5EF4-FFF2-40B4-BE49-F238E27FC236}">
                  <a16:creationId xmlns:a16="http://schemas.microsoft.com/office/drawing/2014/main" id="{00000000-0008-0000-1C00-00008F000000}"/>
                </a:ext>
              </a:extLst>
            </xdr:cNvPr>
            <xdr:cNvGrpSpPr/>
          </xdr:nvGrpSpPr>
          <xdr:grpSpPr>
            <a:xfrm>
              <a:off x="2350478" y="9606332"/>
              <a:ext cx="788378" cy="176622"/>
              <a:chOff x="3581665" y="12419131"/>
              <a:chExt cx="571842" cy="160814"/>
            </a:xfrm>
          </xdr:grpSpPr>
          <xdr:sp macro="" textlink="">
            <xdr:nvSpPr>
              <xdr:cNvPr id="64598" name="Check Box 86" hidden="1">
                <a:extLst>
                  <a:ext uri="{63B3BB69-23CF-44E3-9099-C40C66FF867C}">
                    <a14:compatExt spid="_x0000_s64598"/>
                  </a:ext>
                  <a:ext uri="{FF2B5EF4-FFF2-40B4-BE49-F238E27FC236}">
                    <a16:creationId xmlns:a16="http://schemas.microsoft.com/office/drawing/2014/main" id="{00000000-0008-0000-2200-000056FC0000}"/>
                  </a:ext>
                </a:extLst>
              </xdr:cNvPr>
              <xdr:cNvSpPr/>
            </xdr:nvSpPr>
            <xdr:spPr bwMode="auto">
              <a:xfrm>
                <a:off x="3581665" y="1241913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599" name="Check Box 87" hidden="1">
                <a:extLst>
                  <a:ext uri="{63B3BB69-23CF-44E3-9099-C40C66FF867C}">
                    <a14:compatExt spid="_x0000_s64599"/>
                  </a:ext>
                  <a:ext uri="{FF2B5EF4-FFF2-40B4-BE49-F238E27FC236}">
                    <a16:creationId xmlns:a16="http://schemas.microsoft.com/office/drawing/2014/main" id="{00000000-0008-0000-2200-000057FC0000}"/>
                  </a:ext>
                </a:extLst>
              </xdr:cNvPr>
              <xdr:cNvSpPr/>
            </xdr:nvSpPr>
            <xdr:spPr bwMode="auto">
              <a:xfrm>
                <a:off x="3880885" y="12419210"/>
                <a:ext cx="272622" cy="160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17</xdr:row>
          <xdr:rowOff>7349</xdr:rowOff>
        </xdr:from>
        <xdr:to>
          <xdr:col>10</xdr:col>
          <xdr:colOff>462330</xdr:colOff>
          <xdr:row>17</xdr:row>
          <xdr:rowOff>166387</xdr:rowOff>
        </xdr:to>
        <xdr:grpSp>
          <xdr:nvGrpSpPr>
            <xdr:cNvPr id="146" name="Group 145">
              <a:extLst>
                <a:ext uri="{FF2B5EF4-FFF2-40B4-BE49-F238E27FC236}">
                  <a16:creationId xmlns:a16="http://schemas.microsoft.com/office/drawing/2014/main" id="{00000000-0008-0000-1C00-000092000000}"/>
                </a:ext>
              </a:extLst>
            </xdr:cNvPr>
            <xdr:cNvGrpSpPr/>
          </xdr:nvGrpSpPr>
          <xdr:grpSpPr>
            <a:xfrm>
              <a:off x="2350477" y="3503024"/>
              <a:ext cx="788378" cy="159038"/>
              <a:chOff x="3581665" y="12414449"/>
              <a:chExt cx="571842" cy="160794"/>
            </a:xfrm>
          </xdr:grpSpPr>
          <xdr:sp macro="" textlink="">
            <xdr:nvSpPr>
              <xdr:cNvPr id="64600" name="Check Box 88" hidden="1">
                <a:extLst>
                  <a:ext uri="{63B3BB69-23CF-44E3-9099-C40C66FF867C}">
                    <a14:compatExt spid="_x0000_s64600"/>
                  </a:ext>
                  <a:ext uri="{FF2B5EF4-FFF2-40B4-BE49-F238E27FC236}">
                    <a16:creationId xmlns:a16="http://schemas.microsoft.com/office/drawing/2014/main" id="{00000000-0008-0000-2200-000058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01" name="Check Box 89" hidden="1">
                <a:extLst>
                  <a:ext uri="{63B3BB69-23CF-44E3-9099-C40C66FF867C}">
                    <a14:compatExt spid="_x0000_s64601"/>
                  </a:ext>
                  <a:ext uri="{FF2B5EF4-FFF2-40B4-BE49-F238E27FC236}">
                    <a16:creationId xmlns:a16="http://schemas.microsoft.com/office/drawing/2014/main" id="{00000000-0008-0000-2200-000059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767866</xdr:colOff>
          <xdr:row>14</xdr:row>
          <xdr:rowOff>5860</xdr:rowOff>
        </xdr:from>
        <xdr:to>
          <xdr:col>10</xdr:col>
          <xdr:colOff>460869</xdr:colOff>
          <xdr:row>14</xdr:row>
          <xdr:rowOff>164898</xdr:rowOff>
        </xdr:to>
        <xdr:grpSp>
          <xdr:nvGrpSpPr>
            <xdr:cNvPr id="149" name="Group 148">
              <a:extLst>
                <a:ext uri="{FF2B5EF4-FFF2-40B4-BE49-F238E27FC236}">
                  <a16:creationId xmlns:a16="http://schemas.microsoft.com/office/drawing/2014/main" id="{00000000-0008-0000-1C00-000095000000}"/>
                </a:ext>
              </a:extLst>
            </xdr:cNvPr>
            <xdr:cNvGrpSpPr/>
          </xdr:nvGrpSpPr>
          <xdr:grpSpPr>
            <a:xfrm>
              <a:off x="2349016" y="2930035"/>
              <a:ext cx="788378" cy="159038"/>
              <a:chOff x="3581667" y="12414449"/>
              <a:chExt cx="571845" cy="160794"/>
            </a:xfrm>
          </xdr:grpSpPr>
          <xdr:sp macro="" textlink="">
            <xdr:nvSpPr>
              <xdr:cNvPr id="64602" name="Check Box 90" hidden="1">
                <a:extLst>
                  <a:ext uri="{63B3BB69-23CF-44E3-9099-C40C66FF867C}">
                    <a14:compatExt spid="_x0000_s64602"/>
                  </a:ext>
                  <a:ext uri="{FF2B5EF4-FFF2-40B4-BE49-F238E27FC236}">
                    <a16:creationId xmlns:a16="http://schemas.microsoft.com/office/drawing/2014/main" id="{00000000-0008-0000-2200-00005AFC0000}"/>
                  </a:ext>
                </a:extLst>
              </xdr:cNvPr>
              <xdr:cNvSpPr/>
            </xdr:nvSpPr>
            <xdr:spPr bwMode="auto">
              <a:xfrm>
                <a:off x="3581667"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03" name="Check Box 91" hidden="1">
                <a:extLst>
                  <a:ext uri="{63B3BB69-23CF-44E3-9099-C40C66FF867C}">
                    <a14:compatExt spid="_x0000_s64603"/>
                  </a:ext>
                  <a:ext uri="{FF2B5EF4-FFF2-40B4-BE49-F238E27FC236}">
                    <a16:creationId xmlns:a16="http://schemas.microsoft.com/office/drawing/2014/main" id="{00000000-0008-0000-2200-00005BFC0000}"/>
                  </a:ext>
                </a:extLst>
              </xdr:cNvPr>
              <xdr:cNvSpPr/>
            </xdr:nvSpPr>
            <xdr:spPr bwMode="auto">
              <a:xfrm>
                <a:off x="3880890"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769331</xdr:colOff>
          <xdr:row>32</xdr:row>
          <xdr:rowOff>7325</xdr:rowOff>
        </xdr:from>
        <xdr:to>
          <xdr:col>10</xdr:col>
          <xdr:colOff>462334</xdr:colOff>
          <xdr:row>32</xdr:row>
          <xdr:rowOff>166363</xdr:rowOff>
        </xdr:to>
        <xdr:grpSp>
          <xdr:nvGrpSpPr>
            <xdr:cNvPr id="152" name="Group 151">
              <a:extLst>
                <a:ext uri="{FF2B5EF4-FFF2-40B4-BE49-F238E27FC236}">
                  <a16:creationId xmlns:a16="http://schemas.microsoft.com/office/drawing/2014/main" id="{00000000-0008-0000-1C00-000098000000}"/>
                </a:ext>
              </a:extLst>
            </xdr:cNvPr>
            <xdr:cNvGrpSpPr/>
          </xdr:nvGrpSpPr>
          <xdr:grpSpPr>
            <a:xfrm>
              <a:off x="2350481" y="6360500"/>
              <a:ext cx="788378" cy="159038"/>
              <a:chOff x="3581665" y="12414449"/>
              <a:chExt cx="571842" cy="160794"/>
            </a:xfrm>
          </xdr:grpSpPr>
          <xdr:sp macro="" textlink="">
            <xdr:nvSpPr>
              <xdr:cNvPr id="64604" name="Check Box 92" hidden="1">
                <a:extLst>
                  <a:ext uri="{63B3BB69-23CF-44E3-9099-C40C66FF867C}">
                    <a14:compatExt spid="_x0000_s64604"/>
                  </a:ext>
                  <a:ext uri="{FF2B5EF4-FFF2-40B4-BE49-F238E27FC236}">
                    <a16:creationId xmlns:a16="http://schemas.microsoft.com/office/drawing/2014/main" id="{00000000-0008-0000-2200-00005C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05" name="Check Box 93" hidden="1">
                <a:extLst>
                  <a:ext uri="{63B3BB69-23CF-44E3-9099-C40C66FF867C}">
                    <a14:compatExt spid="_x0000_s64605"/>
                  </a:ext>
                  <a:ext uri="{FF2B5EF4-FFF2-40B4-BE49-F238E27FC236}">
                    <a16:creationId xmlns:a16="http://schemas.microsoft.com/office/drawing/2014/main" id="{00000000-0008-0000-2200-00005D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27</xdr:row>
          <xdr:rowOff>7327</xdr:rowOff>
        </xdr:from>
        <xdr:to>
          <xdr:col>10</xdr:col>
          <xdr:colOff>462330</xdr:colOff>
          <xdr:row>27</xdr:row>
          <xdr:rowOff>166365</xdr:rowOff>
        </xdr:to>
        <xdr:grpSp>
          <xdr:nvGrpSpPr>
            <xdr:cNvPr id="155" name="Group 154">
              <a:extLst>
                <a:ext uri="{FF2B5EF4-FFF2-40B4-BE49-F238E27FC236}">
                  <a16:creationId xmlns:a16="http://schemas.microsoft.com/office/drawing/2014/main" id="{00000000-0008-0000-1C00-00009B000000}"/>
                </a:ext>
              </a:extLst>
            </xdr:cNvPr>
            <xdr:cNvGrpSpPr/>
          </xdr:nvGrpSpPr>
          <xdr:grpSpPr>
            <a:xfrm>
              <a:off x="2350477" y="5408002"/>
              <a:ext cx="788378" cy="159038"/>
              <a:chOff x="3581665" y="12414449"/>
              <a:chExt cx="571842" cy="160794"/>
            </a:xfrm>
          </xdr:grpSpPr>
          <xdr:sp macro="" textlink="">
            <xdr:nvSpPr>
              <xdr:cNvPr id="64606" name="Check Box 94" hidden="1">
                <a:extLst>
                  <a:ext uri="{63B3BB69-23CF-44E3-9099-C40C66FF867C}">
                    <a14:compatExt spid="_x0000_s64606"/>
                  </a:ext>
                  <a:ext uri="{FF2B5EF4-FFF2-40B4-BE49-F238E27FC236}">
                    <a16:creationId xmlns:a16="http://schemas.microsoft.com/office/drawing/2014/main" id="{00000000-0008-0000-2200-00005E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07" name="Check Box 95" hidden="1">
                <a:extLst>
                  <a:ext uri="{63B3BB69-23CF-44E3-9099-C40C66FF867C}">
                    <a14:compatExt spid="_x0000_s64607"/>
                  </a:ext>
                  <a:ext uri="{FF2B5EF4-FFF2-40B4-BE49-F238E27FC236}">
                    <a16:creationId xmlns:a16="http://schemas.microsoft.com/office/drawing/2014/main" id="{00000000-0008-0000-2200-00005F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26</xdr:row>
          <xdr:rowOff>7326</xdr:rowOff>
        </xdr:from>
        <xdr:to>
          <xdr:col>10</xdr:col>
          <xdr:colOff>462330</xdr:colOff>
          <xdr:row>26</xdr:row>
          <xdr:rowOff>166364</xdr:rowOff>
        </xdr:to>
        <xdr:grpSp>
          <xdr:nvGrpSpPr>
            <xdr:cNvPr id="158" name="Group 157">
              <a:extLst>
                <a:ext uri="{FF2B5EF4-FFF2-40B4-BE49-F238E27FC236}">
                  <a16:creationId xmlns:a16="http://schemas.microsoft.com/office/drawing/2014/main" id="{00000000-0008-0000-1C00-00009E000000}"/>
                </a:ext>
              </a:extLst>
            </xdr:cNvPr>
            <xdr:cNvGrpSpPr/>
          </xdr:nvGrpSpPr>
          <xdr:grpSpPr>
            <a:xfrm>
              <a:off x="2350477" y="5217501"/>
              <a:ext cx="788378" cy="159038"/>
              <a:chOff x="3581665" y="12414449"/>
              <a:chExt cx="571842" cy="160794"/>
            </a:xfrm>
          </xdr:grpSpPr>
          <xdr:sp macro="" textlink="">
            <xdr:nvSpPr>
              <xdr:cNvPr id="64608" name="Check Box 96" hidden="1">
                <a:extLst>
                  <a:ext uri="{63B3BB69-23CF-44E3-9099-C40C66FF867C}">
                    <a14:compatExt spid="_x0000_s64608"/>
                  </a:ext>
                  <a:ext uri="{FF2B5EF4-FFF2-40B4-BE49-F238E27FC236}">
                    <a16:creationId xmlns:a16="http://schemas.microsoft.com/office/drawing/2014/main" id="{00000000-0008-0000-2200-000060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09" name="Check Box 97" hidden="1">
                <a:extLst>
                  <a:ext uri="{63B3BB69-23CF-44E3-9099-C40C66FF867C}">
                    <a14:compatExt spid="_x0000_s64609"/>
                  </a:ext>
                  <a:ext uri="{FF2B5EF4-FFF2-40B4-BE49-F238E27FC236}">
                    <a16:creationId xmlns:a16="http://schemas.microsoft.com/office/drawing/2014/main" id="{00000000-0008-0000-2200-000061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25</xdr:row>
          <xdr:rowOff>7326</xdr:rowOff>
        </xdr:from>
        <xdr:to>
          <xdr:col>10</xdr:col>
          <xdr:colOff>462330</xdr:colOff>
          <xdr:row>25</xdr:row>
          <xdr:rowOff>166364</xdr:rowOff>
        </xdr:to>
        <xdr:grpSp>
          <xdr:nvGrpSpPr>
            <xdr:cNvPr id="161" name="Group 160">
              <a:extLst>
                <a:ext uri="{FF2B5EF4-FFF2-40B4-BE49-F238E27FC236}">
                  <a16:creationId xmlns:a16="http://schemas.microsoft.com/office/drawing/2014/main" id="{00000000-0008-0000-1C00-0000A1000000}"/>
                </a:ext>
              </a:extLst>
            </xdr:cNvPr>
            <xdr:cNvGrpSpPr/>
          </xdr:nvGrpSpPr>
          <xdr:grpSpPr>
            <a:xfrm>
              <a:off x="2350477" y="5027001"/>
              <a:ext cx="788378" cy="159038"/>
              <a:chOff x="3581665" y="12414449"/>
              <a:chExt cx="571842" cy="160794"/>
            </a:xfrm>
          </xdr:grpSpPr>
          <xdr:sp macro="" textlink="">
            <xdr:nvSpPr>
              <xdr:cNvPr id="64610" name="Check Box 98" hidden="1">
                <a:extLst>
                  <a:ext uri="{63B3BB69-23CF-44E3-9099-C40C66FF867C}">
                    <a14:compatExt spid="_x0000_s64610"/>
                  </a:ext>
                  <a:ext uri="{FF2B5EF4-FFF2-40B4-BE49-F238E27FC236}">
                    <a16:creationId xmlns:a16="http://schemas.microsoft.com/office/drawing/2014/main" id="{00000000-0008-0000-2200-000062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11" name="Check Box 99" hidden="1">
                <a:extLst>
                  <a:ext uri="{63B3BB69-23CF-44E3-9099-C40C66FF867C}">
                    <a14:compatExt spid="_x0000_s64611"/>
                  </a:ext>
                  <a:ext uri="{FF2B5EF4-FFF2-40B4-BE49-F238E27FC236}">
                    <a16:creationId xmlns:a16="http://schemas.microsoft.com/office/drawing/2014/main" id="{00000000-0008-0000-2200-000063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769327</xdr:colOff>
          <xdr:row>24</xdr:row>
          <xdr:rowOff>7327</xdr:rowOff>
        </xdr:from>
        <xdr:to>
          <xdr:col>10</xdr:col>
          <xdr:colOff>462330</xdr:colOff>
          <xdr:row>24</xdr:row>
          <xdr:rowOff>166365</xdr:rowOff>
        </xdr:to>
        <xdr:grpSp>
          <xdr:nvGrpSpPr>
            <xdr:cNvPr id="164" name="Group 163">
              <a:extLst>
                <a:ext uri="{FF2B5EF4-FFF2-40B4-BE49-F238E27FC236}">
                  <a16:creationId xmlns:a16="http://schemas.microsoft.com/office/drawing/2014/main" id="{00000000-0008-0000-1C00-0000A4000000}"/>
                </a:ext>
              </a:extLst>
            </xdr:cNvPr>
            <xdr:cNvGrpSpPr/>
          </xdr:nvGrpSpPr>
          <xdr:grpSpPr>
            <a:xfrm>
              <a:off x="2350477" y="4836502"/>
              <a:ext cx="788378" cy="159038"/>
              <a:chOff x="3581665" y="12414449"/>
              <a:chExt cx="571842" cy="160794"/>
            </a:xfrm>
          </xdr:grpSpPr>
          <xdr:sp macro="" textlink="">
            <xdr:nvSpPr>
              <xdr:cNvPr id="64612" name="Check Box 100" hidden="1">
                <a:extLst>
                  <a:ext uri="{63B3BB69-23CF-44E3-9099-C40C66FF867C}">
                    <a14:compatExt spid="_x0000_s64612"/>
                  </a:ext>
                  <a:ext uri="{FF2B5EF4-FFF2-40B4-BE49-F238E27FC236}">
                    <a16:creationId xmlns:a16="http://schemas.microsoft.com/office/drawing/2014/main" id="{00000000-0008-0000-2200-000064FC0000}"/>
                  </a:ext>
                </a:extLst>
              </xdr:cNvPr>
              <xdr:cNvSpPr/>
            </xdr:nvSpPr>
            <xdr:spPr bwMode="auto">
              <a:xfrm>
                <a:off x="3581665"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13" name="Check Box 101" hidden="1">
                <a:extLst>
                  <a:ext uri="{63B3BB69-23CF-44E3-9099-C40C66FF867C}">
                    <a14:compatExt spid="_x0000_s64613"/>
                  </a:ext>
                  <a:ext uri="{FF2B5EF4-FFF2-40B4-BE49-F238E27FC236}">
                    <a16:creationId xmlns:a16="http://schemas.microsoft.com/office/drawing/2014/main" id="{00000000-0008-0000-2200-000065FC0000}"/>
                  </a:ext>
                </a:extLst>
              </xdr:cNvPr>
              <xdr:cNvSpPr/>
            </xdr:nvSpPr>
            <xdr:spPr bwMode="auto">
              <a:xfrm>
                <a:off x="388088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14</xdr:row>
          <xdr:rowOff>0</xdr:rowOff>
        </xdr:from>
        <xdr:to>
          <xdr:col>21</xdr:col>
          <xdr:colOff>359753</xdr:colOff>
          <xdr:row>14</xdr:row>
          <xdr:rowOff>159038</xdr:rowOff>
        </xdr:to>
        <xdr:grpSp>
          <xdr:nvGrpSpPr>
            <xdr:cNvPr id="192" name="Group 191">
              <a:extLst>
                <a:ext uri="{FF2B5EF4-FFF2-40B4-BE49-F238E27FC236}">
                  <a16:creationId xmlns:a16="http://schemas.microsoft.com/office/drawing/2014/main" id="{00000000-0008-0000-1C00-0000C0000000}"/>
                </a:ext>
              </a:extLst>
            </xdr:cNvPr>
            <xdr:cNvGrpSpPr/>
          </xdr:nvGrpSpPr>
          <xdr:grpSpPr>
            <a:xfrm>
              <a:off x="5676900" y="2924175"/>
              <a:ext cx="788378" cy="159038"/>
              <a:chOff x="3581665" y="12416974"/>
              <a:chExt cx="571842" cy="160752"/>
            </a:xfrm>
          </xdr:grpSpPr>
          <xdr:sp macro="" textlink="">
            <xdr:nvSpPr>
              <xdr:cNvPr id="64634" name="Check Box 122" hidden="1">
                <a:extLst>
                  <a:ext uri="{63B3BB69-23CF-44E3-9099-C40C66FF867C}">
                    <a14:compatExt spid="_x0000_s64634"/>
                  </a:ext>
                  <a:ext uri="{FF2B5EF4-FFF2-40B4-BE49-F238E27FC236}">
                    <a16:creationId xmlns:a16="http://schemas.microsoft.com/office/drawing/2014/main" id="{00000000-0008-0000-2200-00007AFC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35" name="Check Box 123" hidden="1">
                <a:extLst>
                  <a:ext uri="{63B3BB69-23CF-44E3-9099-C40C66FF867C}">
                    <a14:compatExt spid="_x0000_s64635"/>
                  </a:ext>
                  <a:ext uri="{FF2B5EF4-FFF2-40B4-BE49-F238E27FC236}">
                    <a16:creationId xmlns:a16="http://schemas.microsoft.com/office/drawing/2014/main" id="{00000000-0008-0000-2200-00007BFC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15</xdr:row>
          <xdr:rowOff>0</xdr:rowOff>
        </xdr:from>
        <xdr:to>
          <xdr:col>21</xdr:col>
          <xdr:colOff>359753</xdr:colOff>
          <xdr:row>15</xdr:row>
          <xdr:rowOff>159038</xdr:rowOff>
        </xdr:to>
        <xdr:grpSp>
          <xdr:nvGrpSpPr>
            <xdr:cNvPr id="195" name="Group 194">
              <a:extLst>
                <a:ext uri="{FF2B5EF4-FFF2-40B4-BE49-F238E27FC236}">
                  <a16:creationId xmlns:a16="http://schemas.microsoft.com/office/drawing/2014/main" id="{00000000-0008-0000-1C00-0000C3000000}"/>
                </a:ext>
              </a:extLst>
            </xdr:cNvPr>
            <xdr:cNvGrpSpPr/>
          </xdr:nvGrpSpPr>
          <xdr:grpSpPr>
            <a:xfrm>
              <a:off x="5676900" y="3114675"/>
              <a:ext cx="788378" cy="159038"/>
              <a:chOff x="3581665" y="12416974"/>
              <a:chExt cx="571842" cy="160752"/>
            </a:xfrm>
          </xdr:grpSpPr>
          <xdr:sp macro="" textlink="">
            <xdr:nvSpPr>
              <xdr:cNvPr id="64636" name="Check Box 124" hidden="1">
                <a:extLst>
                  <a:ext uri="{63B3BB69-23CF-44E3-9099-C40C66FF867C}">
                    <a14:compatExt spid="_x0000_s64636"/>
                  </a:ext>
                  <a:ext uri="{FF2B5EF4-FFF2-40B4-BE49-F238E27FC236}">
                    <a16:creationId xmlns:a16="http://schemas.microsoft.com/office/drawing/2014/main" id="{00000000-0008-0000-2200-00007CFC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37" name="Check Box 125" hidden="1">
                <a:extLst>
                  <a:ext uri="{63B3BB69-23CF-44E3-9099-C40C66FF867C}">
                    <a14:compatExt spid="_x0000_s64637"/>
                  </a:ext>
                  <a:ext uri="{FF2B5EF4-FFF2-40B4-BE49-F238E27FC236}">
                    <a16:creationId xmlns:a16="http://schemas.microsoft.com/office/drawing/2014/main" id="{00000000-0008-0000-2200-00007DFC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17</xdr:row>
          <xdr:rowOff>0</xdr:rowOff>
        </xdr:from>
        <xdr:to>
          <xdr:col>21</xdr:col>
          <xdr:colOff>359753</xdr:colOff>
          <xdr:row>17</xdr:row>
          <xdr:rowOff>159038</xdr:rowOff>
        </xdr:to>
        <xdr:grpSp>
          <xdr:nvGrpSpPr>
            <xdr:cNvPr id="198" name="Group 197">
              <a:extLst>
                <a:ext uri="{FF2B5EF4-FFF2-40B4-BE49-F238E27FC236}">
                  <a16:creationId xmlns:a16="http://schemas.microsoft.com/office/drawing/2014/main" id="{00000000-0008-0000-1C00-0000C6000000}"/>
                </a:ext>
              </a:extLst>
            </xdr:cNvPr>
            <xdr:cNvGrpSpPr/>
          </xdr:nvGrpSpPr>
          <xdr:grpSpPr>
            <a:xfrm>
              <a:off x="5676900" y="3495675"/>
              <a:ext cx="788378" cy="159038"/>
              <a:chOff x="3581665" y="12416974"/>
              <a:chExt cx="571842" cy="160752"/>
            </a:xfrm>
          </xdr:grpSpPr>
          <xdr:sp macro="" textlink="">
            <xdr:nvSpPr>
              <xdr:cNvPr id="64638" name="Check Box 126" hidden="1">
                <a:extLst>
                  <a:ext uri="{63B3BB69-23CF-44E3-9099-C40C66FF867C}">
                    <a14:compatExt spid="_x0000_s64638"/>
                  </a:ext>
                  <a:ext uri="{FF2B5EF4-FFF2-40B4-BE49-F238E27FC236}">
                    <a16:creationId xmlns:a16="http://schemas.microsoft.com/office/drawing/2014/main" id="{00000000-0008-0000-2200-00007EFC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39" name="Check Box 127" hidden="1">
                <a:extLst>
                  <a:ext uri="{63B3BB69-23CF-44E3-9099-C40C66FF867C}">
                    <a14:compatExt spid="_x0000_s64639"/>
                  </a:ext>
                  <a:ext uri="{FF2B5EF4-FFF2-40B4-BE49-F238E27FC236}">
                    <a16:creationId xmlns:a16="http://schemas.microsoft.com/office/drawing/2014/main" id="{00000000-0008-0000-2200-00007FFC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19</xdr:row>
          <xdr:rowOff>0</xdr:rowOff>
        </xdr:from>
        <xdr:to>
          <xdr:col>21</xdr:col>
          <xdr:colOff>359753</xdr:colOff>
          <xdr:row>19</xdr:row>
          <xdr:rowOff>159038</xdr:rowOff>
        </xdr:to>
        <xdr:grpSp>
          <xdr:nvGrpSpPr>
            <xdr:cNvPr id="201" name="Group 200">
              <a:extLst>
                <a:ext uri="{FF2B5EF4-FFF2-40B4-BE49-F238E27FC236}">
                  <a16:creationId xmlns:a16="http://schemas.microsoft.com/office/drawing/2014/main" id="{00000000-0008-0000-1C00-0000C9000000}"/>
                </a:ext>
              </a:extLst>
            </xdr:cNvPr>
            <xdr:cNvGrpSpPr/>
          </xdr:nvGrpSpPr>
          <xdr:grpSpPr>
            <a:xfrm>
              <a:off x="5676900" y="3876675"/>
              <a:ext cx="788378" cy="159038"/>
              <a:chOff x="3581665" y="12416974"/>
              <a:chExt cx="571842" cy="160752"/>
            </a:xfrm>
          </xdr:grpSpPr>
          <xdr:sp macro="" textlink="">
            <xdr:nvSpPr>
              <xdr:cNvPr id="64640" name="Check Box 128" hidden="1">
                <a:extLst>
                  <a:ext uri="{63B3BB69-23CF-44E3-9099-C40C66FF867C}">
                    <a14:compatExt spid="_x0000_s64640"/>
                  </a:ext>
                  <a:ext uri="{FF2B5EF4-FFF2-40B4-BE49-F238E27FC236}">
                    <a16:creationId xmlns:a16="http://schemas.microsoft.com/office/drawing/2014/main" id="{00000000-0008-0000-2200-000080FC0000}"/>
                  </a:ext>
                </a:extLst>
              </xdr:cNvPr>
              <xdr:cNvSpPr/>
            </xdr:nvSpPr>
            <xdr:spPr bwMode="auto">
              <a:xfrm>
                <a:off x="3581665"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4641" name="Check Box 129" hidden="1">
                <a:extLst>
                  <a:ext uri="{63B3BB69-23CF-44E3-9099-C40C66FF867C}">
                    <a14:compatExt spid="_x0000_s64641"/>
                  </a:ext>
                  <a:ext uri="{FF2B5EF4-FFF2-40B4-BE49-F238E27FC236}">
                    <a16:creationId xmlns:a16="http://schemas.microsoft.com/office/drawing/2014/main" id="{00000000-0008-0000-2200-000081FC0000}"/>
                  </a:ext>
                </a:extLst>
              </xdr:cNvPr>
              <xdr:cNvSpPr/>
            </xdr:nvSpPr>
            <xdr:spPr bwMode="auto">
              <a:xfrm>
                <a:off x="3880885"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30</xdr:row>
          <xdr:rowOff>19050</xdr:rowOff>
        </xdr:from>
        <xdr:to>
          <xdr:col>21</xdr:col>
          <xdr:colOff>409575</xdr:colOff>
          <xdr:row>30</xdr:row>
          <xdr:rowOff>162055</xdr:rowOff>
        </xdr:to>
        <xdr:grpSp>
          <xdr:nvGrpSpPr>
            <xdr:cNvPr id="204" name="Group 203">
              <a:extLst>
                <a:ext uri="{FF2B5EF4-FFF2-40B4-BE49-F238E27FC236}">
                  <a16:creationId xmlns:a16="http://schemas.microsoft.com/office/drawing/2014/main" id="{00000000-0008-0000-1C00-0000CC000000}"/>
                </a:ext>
              </a:extLst>
            </xdr:cNvPr>
            <xdr:cNvGrpSpPr/>
          </xdr:nvGrpSpPr>
          <xdr:grpSpPr>
            <a:xfrm>
              <a:off x="5076825" y="5991225"/>
              <a:ext cx="1438275" cy="143005"/>
              <a:chOff x="4533703" y="14431025"/>
              <a:chExt cx="1438272" cy="143005"/>
            </a:xfrm>
          </xdr:grpSpPr>
          <xdr:sp macro="" textlink="">
            <xdr:nvSpPr>
              <xdr:cNvPr id="64642" name="Check Box 130" hidden="1">
                <a:extLst>
                  <a:ext uri="{63B3BB69-23CF-44E3-9099-C40C66FF867C}">
                    <a14:compatExt spid="_x0000_s64642"/>
                  </a:ext>
                  <a:ext uri="{FF2B5EF4-FFF2-40B4-BE49-F238E27FC236}">
                    <a16:creationId xmlns:a16="http://schemas.microsoft.com/office/drawing/2014/main" id="{00000000-0008-0000-2200-000082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43" name="Check Box 131" hidden="1">
                <a:extLst>
                  <a:ext uri="{63B3BB69-23CF-44E3-9099-C40C66FF867C}">
                    <a14:compatExt spid="_x0000_s64643"/>
                  </a:ext>
                  <a:ext uri="{FF2B5EF4-FFF2-40B4-BE49-F238E27FC236}">
                    <a16:creationId xmlns:a16="http://schemas.microsoft.com/office/drawing/2014/main" id="{00000000-0008-0000-2200-000083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44" name="Check Box 132" hidden="1">
                <a:extLst>
                  <a:ext uri="{63B3BB69-23CF-44E3-9099-C40C66FF867C}">
                    <a14:compatExt spid="_x0000_s64644"/>
                  </a:ext>
                  <a:ext uri="{FF2B5EF4-FFF2-40B4-BE49-F238E27FC236}">
                    <a16:creationId xmlns:a16="http://schemas.microsoft.com/office/drawing/2014/main" id="{00000000-0008-0000-2200-000084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26</xdr:row>
          <xdr:rowOff>19050</xdr:rowOff>
        </xdr:from>
        <xdr:to>
          <xdr:col>21</xdr:col>
          <xdr:colOff>409575</xdr:colOff>
          <xdr:row>26</xdr:row>
          <xdr:rowOff>162055</xdr:rowOff>
        </xdr:to>
        <xdr:grpSp>
          <xdr:nvGrpSpPr>
            <xdr:cNvPr id="208" name="Group 207">
              <a:extLst>
                <a:ext uri="{FF2B5EF4-FFF2-40B4-BE49-F238E27FC236}">
                  <a16:creationId xmlns:a16="http://schemas.microsoft.com/office/drawing/2014/main" id="{00000000-0008-0000-1C00-0000D0000000}"/>
                </a:ext>
              </a:extLst>
            </xdr:cNvPr>
            <xdr:cNvGrpSpPr/>
          </xdr:nvGrpSpPr>
          <xdr:grpSpPr>
            <a:xfrm>
              <a:off x="5076825" y="5229225"/>
              <a:ext cx="1438275" cy="143005"/>
              <a:chOff x="4533703" y="14431025"/>
              <a:chExt cx="1438272" cy="143005"/>
            </a:xfrm>
          </xdr:grpSpPr>
          <xdr:sp macro="" textlink="">
            <xdr:nvSpPr>
              <xdr:cNvPr id="64645" name="Check Box 133" hidden="1">
                <a:extLst>
                  <a:ext uri="{63B3BB69-23CF-44E3-9099-C40C66FF867C}">
                    <a14:compatExt spid="_x0000_s64645"/>
                  </a:ext>
                  <a:ext uri="{FF2B5EF4-FFF2-40B4-BE49-F238E27FC236}">
                    <a16:creationId xmlns:a16="http://schemas.microsoft.com/office/drawing/2014/main" id="{00000000-0008-0000-2200-000085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46" name="Check Box 134" hidden="1">
                <a:extLst>
                  <a:ext uri="{63B3BB69-23CF-44E3-9099-C40C66FF867C}">
                    <a14:compatExt spid="_x0000_s64646"/>
                  </a:ext>
                  <a:ext uri="{FF2B5EF4-FFF2-40B4-BE49-F238E27FC236}">
                    <a16:creationId xmlns:a16="http://schemas.microsoft.com/office/drawing/2014/main" id="{00000000-0008-0000-2200-000086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47" name="Check Box 135" hidden="1">
                <a:extLst>
                  <a:ext uri="{63B3BB69-23CF-44E3-9099-C40C66FF867C}">
                    <a14:compatExt spid="_x0000_s64647"/>
                  </a:ext>
                  <a:ext uri="{FF2B5EF4-FFF2-40B4-BE49-F238E27FC236}">
                    <a16:creationId xmlns:a16="http://schemas.microsoft.com/office/drawing/2014/main" id="{00000000-0008-0000-2200-000087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27</xdr:row>
          <xdr:rowOff>19050</xdr:rowOff>
        </xdr:from>
        <xdr:to>
          <xdr:col>21</xdr:col>
          <xdr:colOff>409575</xdr:colOff>
          <xdr:row>27</xdr:row>
          <xdr:rowOff>162055</xdr:rowOff>
        </xdr:to>
        <xdr:grpSp>
          <xdr:nvGrpSpPr>
            <xdr:cNvPr id="212" name="Group 211">
              <a:extLst>
                <a:ext uri="{FF2B5EF4-FFF2-40B4-BE49-F238E27FC236}">
                  <a16:creationId xmlns:a16="http://schemas.microsoft.com/office/drawing/2014/main" id="{00000000-0008-0000-1C00-0000D4000000}"/>
                </a:ext>
              </a:extLst>
            </xdr:cNvPr>
            <xdr:cNvGrpSpPr/>
          </xdr:nvGrpSpPr>
          <xdr:grpSpPr>
            <a:xfrm>
              <a:off x="5076825" y="5419725"/>
              <a:ext cx="1438275" cy="143005"/>
              <a:chOff x="4533703" y="14431025"/>
              <a:chExt cx="1438272" cy="143005"/>
            </a:xfrm>
          </xdr:grpSpPr>
          <xdr:sp macro="" textlink="">
            <xdr:nvSpPr>
              <xdr:cNvPr id="64648" name="Check Box 136" hidden="1">
                <a:extLst>
                  <a:ext uri="{63B3BB69-23CF-44E3-9099-C40C66FF867C}">
                    <a14:compatExt spid="_x0000_s64648"/>
                  </a:ext>
                  <a:ext uri="{FF2B5EF4-FFF2-40B4-BE49-F238E27FC236}">
                    <a16:creationId xmlns:a16="http://schemas.microsoft.com/office/drawing/2014/main" id="{00000000-0008-0000-2200-000088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49" name="Check Box 137" hidden="1">
                <a:extLst>
                  <a:ext uri="{63B3BB69-23CF-44E3-9099-C40C66FF867C}">
                    <a14:compatExt spid="_x0000_s64649"/>
                  </a:ext>
                  <a:ext uri="{FF2B5EF4-FFF2-40B4-BE49-F238E27FC236}">
                    <a16:creationId xmlns:a16="http://schemas.microsoft.com/office/drawing/2014/main" id="{00000000-0008-0000-2200-000089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50" name="Check Box 138" hidden="1">
                <a:extLst>
                  <a:ext uri="{63B3BB69-23CF-44E3-9099-C40C66FF867C}">
                    <a14:compatExt spid="_x0000_s64650"/>
                  </a:ext>
                  <a:ext uri="{FF2B5EF4-FFF2-40B4-BE49-F238E27FC236}">
                    <a16:creationId xmlns:a16="http://schemas.microsoft.com/office/drawing/2014/main" id="{00000000-0008-0000-2200-00008A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29</xdr:row>
          <xdr:rowOff>19050</xdr:rowOff>
        </xdr:from>
        <xdr:to>
          <xdr:col>21</xdr:col>
          <xdr:colOff>409575</xdr:colOff>
          <xdr:row>29</xdr:row>
          <xdr:rowOff>162055</xdr:rowOff>
        </xdr:to>
        <xdr:grpSp>
          <xdr:nvGrpSpPr>
            <xdr:cNvPr id="216" name="Group 215">
              <a:extLst>
                <a:ext uri="{FF2B5EF4-FFF2-40B4-BE49-F238E27FC236}">
                  <a16:creationId xmlns:a16="http://schemas.microsoft.com/office/drawing/2014/main" id="{00000000-0008-0000-1C00-0000D8000000}"/>
                </a:ext>
              </a:extLst>
            </xdr:cNvPr>
            <xdr:cNvGrpSpPr/>
          </xdr:nvGrpSpPr>
          <xdr:grpSpPr>
            <a:xfrm>
              <a:off x="5076825" y="5800725"/>
              <a:ext cx="1438275" cy="143005"/>
              <a:chOff x="4533703" y="14431025"/>
              <a:chExt cx="1438272" cy="143005"/>
            </a:xfrm>
          </xdr:grpSpPr>
          <xdr:sp macro="" textlink="">
            <xdr:nvSpPr>
              <xdr:cNvPr id="64651" name="Check Box 139" hidden="1">
                <a:extLst>
                  <a:ext uri="{63B3BB69-23CF-44E3-9099-C40C66FF867C}">
                    <a14:compatExt spid="_x0000_s64651"/>
                  </a:ext>
                  <a:ext uri="{FF2B5EF4-FFF2-40B4-BE49-F238E27FC236}">
                    <a16:creationId xmlns:a16="http://schemas.microsoft.com/office/drawing/2014/main" id="{00000000-0008-0000-2200-00008B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52" name="Check Box 140" hidden="1">
                <a:extLst>
                  <a:ext uri="{63B3BB69-23CF-44E3-9099-C40C66FF867C}">
                    <a14:compatExt spid="_x0000_s64652"/>
                  </a:ext>
                  <a:ext uri="{FF2B5EF4-FFF2-40B4-BE49-F238E27FC236}">
                    <a16:creationId xmlns:a16="http://schemas.microsoft.com/office/drawing/2014/main" id="{00000000-0008-0000-2200-00008C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53" name="Check Box 141" hidden="1">
                <a:extLst>
                  <a:ext uri="{63B3BB69-23CF-44E3-9099-C40C66FF867C}">
                    <a14:compatExt spid="_x0000_s64653"/>
                  </a:ext>
                  <a:ext uri="{FF2B5EF4-FFF2-40B4-BE49-F238E27FC236}">
                    <a16:creationId xmlns:a16="http://schemas.microsoft.com/office/drawing/2014/main" id="{00000000-0008-0000-2200-00008D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19050</xdr:rowOff>
        </xdr:from>
        <xdr:to>
          <xdr:col>21</xdr:col>
          <xdr:colOff>409575</xdr:colOff>
          <xdr:row>31</xdr:row>
          <xdr:rowOff>162055</xdr:rowOff>
        </xdr:to>
        <xdr:grpSp>
          <xdr:nvGrpSpPr>
            <xdr:cNvPr id="220" name="Group 219">
              <a:extLst>
                <a:ext uri="{FF2B5EF4-FFF2-40B4-BE49-F238E27FC236}">
                  <a16:creationId xmlns:a16="http://schemas.microsoft.com/office/drawing/2014/main" id="{00000000-0008-0000-1C00-0000DC000000}"/>
                </a:ext>
              </a:extLst>
            </xdr:cNvPr>
            <xdr:cNvGrpSpPr/>
          </xdr:nvGrpSpPr>
          <xdr:grpSpPr>
            <a:xfrm>
              <a:off x="5076825" y="6181725"/>
              <a:ext cx="1438275" cy="143005"/>
              <a:chOff x="4533703" y="14431025"/>
              <a:chExt cx="1438272" cy="143005"/>
            </a:xfrm>
          </xdr:grpSpPr>
          <xdr:sp macro="" textlink="">
            <xdr:nvSpPr>
              <xdr:cNvPr id="64654" name="Check Box 142" hidden="1">
                <a:extLst>
                  <a:ext uri="{63B3BB69-23CF-44E3-9099-C40C66FF867C}">
                    <a14:compatExt spid="_x0000_s64654"/>
                  </a:ext>
                  <a:ext uri="{FF2B5EF4-FFF2-40B4-BE49-F238E27FC236}">
                    <a16:creationId xmlns:a16="http://schemas.microsoft.com/office/drawing/2014/main" id="{00000000-0008-0000-2200-00008E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55" name="Check Box 143" hidden="1">
                <a:extLst>
                  <a:ext uri="{63B3BB69-23CF-44E3-9099-C40C66FF867C}">
                    <a14:compatExt spid="_x0000_s64655"/>
                  </a:ext>
                  <a:ext uri="{FF2B5EF4-FFF2-40B4-BE49-F238E27FC236}">
                    <a16:creationId xmlns:a16="http://schemas.microsoft.com/office/drawing/2014/main" id="{00000000-0008-0000-2200-00008F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56" name="Check Box 144" hidden="1">
                <a:extLst>
                  <a:ext uri="{63B3BB69-23CF-44E3-9099-C40C66FF867C}">
                    <a14:compatExt spid="_x0000_s64656"/>
                  </a:ext>
                  <a:ext uri="{FF2B5EF4-FFF2-40B4-BE49-F238E27FC236}">
                    <a16:creationId xmlns:a16="http://schemas.microsoft.com/office/drawing/2014/main" id="{00000000-0008-0000-2200-000090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32</xdr:row>
          <xdr:rowOff>19050</xdr:rowOff>
        </xdr:from>
        <xdr:to>
          <xdr:col>21</xdr:col>
          <xdr:colOff>409575</xdr:colOff>
          <xdr:row>32</xdr:row>
          <xdr:rowOff>162055</xdr:rowOff>
        </xdr:to>
        <xdr:grpSp>
          <xdr:nvGrpSpPr>
            <xdr:cNvPr id="224" name="Group 223">
              <a:extLst>
                <a:ext uri="{FF2B5EF4-FFF2-40B4-BE49-F238E27FC236}">
                  <a16:creationId xmlns:a16="http://schemas.microsoft.com/office/drawing/2014/main" id="{00000000-0008-0000-1C00-0000E0000000}"/>
                </a:ext>
              </a:extLst>
            </xdr:cNvPr>
            <xdr:cNvGrpSpPr/>
          </xdr:nvGrpSpPr>
          <xdr:grpSpPr>
            <a:xfrm>
              <a:off x="5076825" y="6372225"/>
              <a:ext cx="1438275" cy="143005"/>
              <a:chOff x="4533703" y="14431025"/>
              <a:chExt cx="1438272" cy="143005"/>
            </a:xfrm>
          </xdr:grpSpPr>
          <xdr:sp macro="" textlink="">
            <xdr:nvSpPr>
              <xdr:cNvPr id="64657" name="Check Box 145" hidden="1">
                <a:extLst>
                  <a:ext uri="{63B3BB69-23CF-44E3-9099-C40C66FF867C}">
                    <a14:compatExt spid="_x0000_s64657"/>
                  </a:ext>
                  <a:ext uri="{FF2B5EF4-FFF2-40B4-BE49-F238E27FC236}">
                    <a16:creationId xmlns:a16="http://schemas.microsoft.com/office/drawing/2014/main" id="{00000000-0008-0000-2200-000091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58" name="Check Box 146" hidden="1">
                <a:extLst>
                  <a:ext uri="{63B3BB69-23CF-44E3-9099-C40C66FF867C}">
                    <a14:compatExt spid="_x0000_s64658"/>
                  </a:ext>
                  <a:ext uri="{FF2B5EF4-FFF2-40B4-BE49-F238E27FC236}">
                    <a16:creationId xmlns:a16="http://schemas.microsoft.com/office/drawing/2014/main" id="{00000000-0008-0000-2200-000092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59" name="Check Box 147" hidden="1">
                <a:extLst>
                  <a:ext uri="{63B3BB69-23CF-44E3-9099-C40C66FF867C}">
                    <a14:compatExt spid="_x0000_s64659"/>
                  </a:ext>
                  <a:ext uri="{FF2B5EF4-FFF2-40B4-BE49-F238E27FC236}">
                    <a16:creationId xmlns:a16="http://schemas.microsoft.com/office/drawing/2014/main" id="{00000000-0008-0000-2200-000093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33</xdr:row>
          <xdr:rowOff>19050</xdr:rowOff>
        </xdr:from>
        <xdr:to>
          <xdr:col>21</xdr:col>
          <xdr:colOff>409575</xdr:colOff>
          <xdr:row>33</xdr:row>
          <xdr:rowOff>162055</xdr:rowOff>
        </xdr:to>
        <xdr:grpSp>
          <xdr:nvGrpSpPr>
            <xdr:cNvPr id="228" name="Group 227">
              <a:extLst>
                <a:ext uri="{FF2B5EF4-FFF2-40B4-BE49-F238E27FC236}">
                  <a16:creationId xmlns:a16="http://schemas.microsoft.com/office/drawing/2014/main" id="{00000000-0008-0000-1C00-0000E4000000}"/>
                </a:ext>
              </a:extLst>
            </xdr:cNvPr>
            <xdr:cNvGrpSpPr/>
          </xdr:nvGrpSpPr>
          <xdr:grpSpPr>
            <a:xfrm>
              <a:off x="5076825" y="6562725"/>
              <a:ext cx="1438275" cy="143005"/>
              <a:chOff x="4533703" y="14431025"/>
              <a:chExt cx="1438272" cy="143005"/>
            </a:xfrm>
          </xdr:grpSpPr>
          <xdr:sp macro="" textlink="">
            <xdr:nvSpPr>
              <xdr:cNvPr id="64660" name="Check Box 148" hidden="1">
                <a:extLst>
                  <a:ext uri="{63B3BB69-23CF-44E3-9099-C40C66FF867C}">
                    <a14:compatExt spid="_x0000_s64660"/>
                  </a:ext>
                  <a:ext uri="{FF2B5EF4-FFF2-40B4-BE49-F238E27FC236}">
                    <a16:creationId xmlns:a16="http://schemas.microsoft.com/office/drawing/2014/main" id="{00000000-0008-0000-2200-000094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61" name="Check Box 149" hidden="1">
                <a:extLst>
                  <a:ext uri="{63B3BB69-23CF-44E3-9099-C40C66FF867C}">
                    <a14:compatExt spid="_x0000_s64661"/>
                  </a:ext>
                  <a:ext uri="{FF2B5EF4-FFF2-40B4-BE49-F238E27FC236}">
                    <a16:creationId xmlns:a16="http://schemas.microsoft.com/office/drawing/2014/main" id="{00000000-0008-0000-2200-000095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62" name="Check Box 150" hidden="1">
                <a:extLst>
                  <a:ext uri="{63B3BB69-23CF-44E3-9099-C40C66FF867C}">
                    <a14:compatExt spid="_x0000_s64662"/>
                  </a:ext>
                  <a:ext uri="{FF2B5EF4-FFF2-40B4-BE49-F238E27FC236}">
                    <a16:creationId xmlns:a16="http://schemas.microsoft.com/office/drawing/2014/main" id="{00000000-0008-0000-2200-000096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34</xdr:row>
          <xdr:rowOff>19050</xdr:rowOff>
        </xdr:from>
        <xdr:to>
          <xdr:col>21</xdr:col>
          <xdr:colOff>409575</xdr:colOff>
          <xdr:row>34</xdr:row>
          <xdr:rowOff>162055</xdr:rowOff>
        </xdr:to>
        <xdr:grpSp>
          <xdr:nvGrpSpPr>
            <xdr:cNvPr id="232" name="Group 231">
              <a:extLst>
                <a:ext uri="{FF2B5EF4-FFF2-40B4-BE49-F238E27FC236}">
                  <a16:creationId xmlns:a16="http://schemas.microsoft.com/office/drawing/2014/main" id="{00000000-0008-0000-1C00-0000E8000000}"/>
                </a:ext>
              </a:extLst>
            </xdr:cNvPr>
            <xdr:cNvGrpSpPr/>
          </xdr:nvGrpSpPr>
          <xdr:grpSpPr>
            <a:xfrm>
              <a:off x="5076825" y="6753225"/>
              <a:ext cx="1438275" cy="143005"/>
              <a:chOff x="4533703" y="14431025"/>
              <a:chExt cx="1438272" cy="143005"/>
            </a:xfrm>
          </xdr:grpSpPr>
          <xdr:sp macro="" textlink="">
            <xdr:nvSpPr>
              <xdr:cNvPr id="64663" name="Check Box 151" hidden="1">
                <a:extLst>
                  <a:ext uri="{63B3BB69-23CF-44E3-9099-C40C66FF867C}">
                    <a14:compatExt spid="_x0000_s64663"/>
                  </a:ext>
                  <a:ext uri="{FF2B5EF4-FFF2-40B4-BE49-F238E27FC236}">
                    <a16:creationId xmlns:a16="http://schemas.microsoft.com/office/drawing/2014/main" id="{00000000-0008-0000-2200-000097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64" name="Check Box 152" hidden="1">
                <a:extLst>
                  <a:ext uri="{63B3BB69-23CF-44E3-9099-C40C66FF867C}">
                    <a14:compatExt spid="_x0000_s64664"/>
                  </a:ext>
                  <a:ext uri="{FF2B5EF4-FFF2-40B4-BE49-F238E27FC236}">
                    <a16:creationId xmlns:a16="http://schemas.microsoft.com/office/drawing/2014/main" id="{00000000-0008-0000-2200-000098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65" name="Check Box 153" hidden="1">
                <a:extLst>
                  <a:ext uri="{63B3BB69-23CF-44E3-9099-C40C66FF867C}">
                    <a14:compatExt spid="_x0000_s64665"/>
                  </a:ext>
                  <a:ext uri="{FF2B5EF4-FFF2-40B4-BE49-F238E27FC236}">
                    <a16:creationId xmlns:a16="http://schemas.microsoft.com/office/drawing/2014/main" id="{00000000-0008-0000-2200-000099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35</xdr:row>
          <xdr:rowOff>19050</xdr:rowOff>
        </xdr:from>
        <xdr:to>
          <xdr:col>21</xdr:col>
          <xdr:colOff>409575</xdr:colOff>
          <xdr:row>35</xdr:row>
          <xdr:rowOff>162055</xdr:rowOff>
        </xdr:to>
        <xdr:grpSp>
          <xdr:nvGrpSpPr>
            <xdr:cNvPr id="236" name="Group 235">
              <a:extLst>
                <a:ext uri="{FF2B5EF4-FFF2-40B4-BE49-F238E27FC236}">
                  <a16:creationId xmlns:a16="http://schemas.microsoft.com/office/drawing/2014/main" id="{00000000-0008-0000-1C00-0000EC000000}"/>
                </a:ext>
              </a:extLst>
            </xdr:cNvPr>
            <xdr:cNvGrpSpPr/>
          </xdr:nvGrpSpPr>
          <xdr:grpSpPr>
            <a:xfrm>
              <a:off x="5076825" y="6943725"/>
              <a:ext cx="1438275" cy="143005"/>
              <a:chOff x="4533703" y="14431025"/>
              <a:chExt cx="1438272" cy="143005"/>
            </a:xfrm>
          </xdr:grpSpPr>
          <xdr:sp macro="" textlink="">
            <xdr:nvSpPr>
              <xdr:cNvPr id="64666" name="Check Box 154" hidden="1">
                <a:extLst>
                  <a:ext uri="{63B3BB69-23CF-44E3-9099-C40C66FF867C}">
                    <a14:compatExt spid="_x0000_s64666"/>
                  </a:ext>
                  <a:ext uri="{FF2B5EF4-FFF2-40B4-BE49-F238E27FC236}">
                    <a16:creationId xmlns:a16="http://schemas.microsoft.com/office/drawing/2014/main" id="{00000000-0008-0000-2200-00009A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67" name="Check Box 155" hidden="1">
                <a:extLst>
                  <a:ext uri="{63B3BB69-23CF-44E3-9099-C40C66FF867C}">
                    <a14:compatExt spid="_x0000_s64667"/>
                  </a:ext>
                  <a:ext uri="{FF2B5EF4-FFF2-40B4-BE49-F238E27FC236}">
                    <a16:creationId xmlns:a16="http://schemas.microsoft.com/office/drawing/2014/main" id="{00000000-0008-0000-2200-00009B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68" name="Check Box 156" hidden="1">
                <a:extLst>
                  <a:ext uri="{63B3BB69-23CF-44E3-9099-C40C66FF867C}">
                    <a14:compatExt spid="_x0000_s64668"/>
                  </a:ext>
                  <a:ext uri="{FF2B5EF4-FFF2-40B4-BE49-F238E27FC236}">
                    <a16:creationId xmlns:a16="http://schemas.microsoft.com/office/drawing/2014/main" id="{00000000-0008-0000-2200-00009C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36</xdr:row>
          <xdr:rowOff>19050</xdr:rowOff>
        </xdr:from>
        <xdr:to>
          <xdr:col>21</xdr:col>
          <xdr:colOff>409575</xdr:colOff>
          <xdr:row>36</xdr:row>
          <xdr:rowOff>162055</xdr:rowOff>
        </xdr:to>
        <xdr:grpSp>
          <xdr:nvGrpSpPr>
            <xdr:cNvPr id="240" name="Group 239">
              <a:extLst>
                <a:ext uri="{FF2B5EF4-FFF2-40B4-BE49-F238E27FC236}">
                  <a16:creationId xmlns:a16="http://schemas.microsoft.com/office/drawing/2014/main" id="{00000000-0008-0000-1C00-0000F0000000}"/>
                </a:ext>
              </a:extLst>
            </xdr:cNvPr>
            <xdr:cNvGrpSpPr/>
          </xdr:nvGrpSpPr>
          <xdr:grpSpPr>
            <a:xfrm>
              <a:off x="5076825" y="7134225"/>
              <a:ext cx="1438275" cy="143005"/>
              <a:chOff x="4533703" y="14431025"/>
              <a:chExt cx="1438272" cy="143005"/>
            </a:xfrm>
          </xdr:grpSpPr>
          <xdr:sp macro="" textlink="">
            <xdr:nvSpPr>
              <xdr:cNvPr id="64669" name="Check Box 157" hidden="1">
                <a:extLst>
                  <a:ext uri="{63B3BB69-23CF-44E3-9099-C40C66FF867C}">
                    <a14:compatExt spid="_x0000_s64669"/>
                  </a:ext>
                  <a:ext uri="{FF2B5EF4-FFF2-40B4-BE49-F238E27FC236}">
                    <a16:creationId xmlns:a16="http://schemas.microsoft.com/office/drawing/2014/main" id="{00000000-0008-0000-2200-00009D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70" name="Check Box 158" hidden="1">
                <a:extLst>
                  <a:ext uri="{63B3BB69-23CF-44E3-9099-C40C66FF867C}">
                    <a14:compatExt spid="_x0000_s64670"/>
                  </a:ext>
                  <a:ext uri="{FF2B5EF4-FFF2-40B4-BE49-F238E27FC236}">
                    <a16:creationId xmlns:a16="http://schemas.microsoft.com/office/drawing/2014/main" id="{00000000-0008-0000-2200-00009E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71" name="Check Box 159" hidden="1">
                <a:extLst>
                  <a:ext uri="{63B3BB69-23CF-44E3-9099-C40C66FF867C}">
                    <a14:compatExt spid="_x0000_s64671"/>
                  </a:ext>
                  <a:ext uri="{FF2B5EF4-FFF2-40B4-BE49-F238E27FC236}">
                    <a16:creationId xmlns:a16="http://schemas.microsoft.com/office/drawing/2014/main" id="{00000000-0008-0000-2200-00009F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37</xdr:row>
          <xdr:rowOff>19050</xdr:rowOff>
        </xdr:from>
        <xdr:to>
          <xdr:col>21</xdr:col>
          <xdr:colOff>409575</xdr:colOff>
          <xdr:row>37</xdr:row>
          <xdr:rowOff>162055</xdr:rowOff>
        </xdr:to>
        <xdr:grpSp>
          <xdr:nvGrpSpPr>
            <xdr:cNvPr id="244" name="Group 243">
              <a:extLst>
                <a:ext uri="{FF2B5EF4-FFF2-40B4-BE49-F238E27FC236}">
                  <a16:creationId xmlns:a16="http://schemas.microsoft.com/office/drawing/2014/main" id="{00000000-0008-0000-1C00-0000F4000000}"/>
                </a:ext>
              </a:extLst>
            </xdr:cNvPr>
            <xdr:cNvGrpSpPr/>
          </xdr:nvGrpSpPr>
          <xdr:grpSpPr>
            <a:xfrm>
              <a:off x="5076825" y="7324725"/>
              <a:ext cx="1438275" cy="143005"/>
              <a:chOff x="4533703" y="14431025"/>
              <a:chExt cx="1438272" cy="143005"/>
            </a:xfrm>
          </xdr:grpSpPr>
          <xdr:sp macro="" textlink="">
            <xdr:nvSpPr>
              <xdr:cNvPr id="64672" name="Check Box 160" hidden="1">
                <a:extLst>
                  <a:ext uri="{63B3BB69-23CF-44E3-9099-C40C66FF867C}">
                    <a14:compatExt spid="_x0000_s64672"/>
                  </a:ext>
                  <a:ext uri="{FF2B5EF4-FFF2-40B4-BE49-F238E27FC236}">
                    <a16:creationId xmlns:a16="http://schemas.microsoft.com/office/drawing/2014/main" id="{00000000-0008-0000-2200-0000A0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73" name="Check Box 161" hidden="1">
                <a:extLst>
                  <a:ext uri="{63B3BB69-23CF-44E3-9099-C40C66FF867C}">
                    <a14:compatExt spid="_x0000_s64673"/>
                  </a:ext>
                  <a:ext uri="{FF2B5EF4-FFF2-40B4-BE49-F238E27FC236}">
                    <a16:creationId xmlns:a16="http://schemas.microsoft.com/office/drawing/2014/main" id="{00000000-0008-0000-2200-0000A1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74" name="Check Box 162" hidden="1">
                <a:extLst>
                  <a:ext uri="{63B3BB69-23CF-44E3-9099-C40C66FF867C}">
                    <a14:compatExt spid="_x0000_s64674"/>
                  </a:ext>
                  <a:ext uri="{FF2B5EF4-FFF2-40B4-BE49-F238E27FC236}">
                    <a16:creationId xmlns:a16="http://schemas.microsoft.com/office/drawing/2014/main" id="{00000000-0008-0000-2200-0000A2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38</xdr:row>
          <xdr:rowOff>19050</xdr:rowOff>
        </xdr:from>
        <xdr:to>
          <xdr:col>21</xdr:col>
          <xdr:colOff>409575</xdr:colOff>
          <xdr:row>38</xdr:row>
          <xdr:rowOff>162055</xdr:rowOff>
        </xdr:to>
        <xdr:grpSp>
          <xdr:nvGrpSpPr>
            <xdr:cNvPr id="248" name="Group 247">
              <a:extLst>
                <a:ext uri="{FF2B5EF4-FFF2-40B4-BE49-F238E27FC236}">
                  <a16:creationId xmlns:a16="http://schemas.microsoft.com/office/drawing/2014/main" id="{00000000-0008-0000-1C00-0000F8000000}"/>
                </a:ext>
              </a:extLst>
            </xdr:cNvPr>
            <xdr:cNvGrpSpPr/>
          </xdr:nvGrpSpPr>
          <xdr:grpSpPr>
            <a:xfrm>
              <a:off x="5076825" y="7515225"/>
              <a:ext cx="1438275" cy="143005"/>
              <a:chOff x="4533703" y="14431025"/>
              <a:chExt cx="1438272" cy="143005"/>
            </a:xfrm>
          </xdr:grpSpPr>
          <xdr:sp macro="" textlink="">
            <xdr:nvSpPr>
              <xdr:cNvPr id="64675" name="Check Box 163" hidden="1">
                <a:extLst>
                  <a:ext uri="{63B3BB69-23CF-44E3-9099-C40C66FF867C}">
                    <a14:compatExt spid="_x0000_s64675"/>
                  </a:ext>
                  <a:ext uri="{FF2B5EF4-FFF2-40B4-BE49-F238E27FC236}">
                    <a16:creationId xmlns:a16="http://schemas.microsoft.com/office/drawing/2014/main" id="{00000000-0008-0000-2200-0000A3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76" name="Check Box 164" hidden="1">
                <a:extLst>
                  <a:ext uri="{63B3BB69-23CF-44E3-9099-C40C66FF867C}">
                    <a14:compatExt spid="_x0000_s64676"/>
                  </a:ext>
                  <a:ext uri="{FF2B5EF4-FFF2-40B4-BE49-F238E27FC236}">
                    <a16:creationId xmlns:a16="http://schemas.microsoft.com/office/drawing/2014/main" id="{00000000-0008-0000-2200-0000A4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77" name="Check Box 165" hidden="1">
                <a:extLst>
                  <a:ext uri="{63B3BB69-23CF-44E3-9099-C40C66FF867C}">
                    <a14:compatExt spid="_x0000_s64677"/>
                  </a:ext>
                  <a:ext uri="{FF2B5EF4-FFF2-40B4-BE49-F238E27FC236}">
                    <a16:creationId xmlns:a16="http://schemas.microsoft.com/office/drawing/2014/main" id="{00000000-0008-0000-2200-0000A5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39</xdr:row>
          <xdr:rowOff>19050</xdr:rowOff>
        </xdr:from>
        <xdr:to>
          <xdr:col>21</xdr:col>
          <xdr:colOff>409575</xdr:colOff>
          <xdr:row>39</xdr:row>
          <xdr:rowOff>162055</xdr:rowOff>
        </xdr:to>
        <xdr:grpSp>
          <xdr:nvGrpSpPr>
            <xdr:cNvPr id="252" name="Group 251">
              <a:extLst>
                <a:ext uri="{FF2B5EF4-FFF2-40B4-BE49-F238E27FC236}">
                  <a16:creationId xmlns:a16="http://schemas.microsoft.com/office/drawing/2014/main" id="{00000000-0008-0000-1C00-0000FC000000}"/>
                </a:ext>
              </a:extLst>
            </xdr:cNvPr>
            <xdr:cNvGrpSpPr/>
          </xdr:nvGrpSpPr>
          <xdr:grpSpPr>
            <a:xfrm>
              <a:off x="5076825" y="7705725"/>
              <a:ext cx="1438275" cy="143005"/>
              <a:chOff x="4533703" y="14431025"/>
              <a:chExt cx="1438272" cy="143005"/>
            </a:xfrm>
          </xdr:grpSpPr>
          <xdr:sp macro="" textlink="">
            <xdr:nvSpPr>
              <xdr:cNvPr id="64678" name="Check Box 166" hidden="1">
                <a:extLst>
                  <a:ext uri="{63B3BB69-23CF-44E3-9099-C40C66FF867C}">
                    <a14:compatExt spid="_x0000_s64678"/>
                  </a:ext>
                  <a:ext uri="{FF2B5EF4-FFF2-40B4-BE49-F238E27FC236}">
                    <a16:creationId xmlns:a16="http://schemas.microsoft.com/office/drawing/2014/main" id="{00000000-0008-0000-2200-0000A6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79" name="Check Box 167" hidden="1">
                <a:extLst>
                  <a:ext uri="{63B3BB69-23CF-44E3-9099-C40C66FF867C}">
                    <a14:compatExt spid="_x0000_s64679"/>
                  </a:ext>
                  <a:ext uri="{FF2B5EF4-FFF2-40B4-BE49-F238E27FC236}">
                    <a16:creationId xmlns:a16="http://schemas.microsoft.com/office/drawing/2014/main" id="{00000000-0008-0000-2200-0000A7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80" name="Check Box 168" hidden="1">
                <a:extLst>
                  <a:ext uri="{63B3BB69-23CF-44E3-9099-C40C66FF867C}">
                    <a14:compatExt spid="_x0000_s64680"/>
                  </a:ext>
                  <a:ext uri="{FF2B5EF4-FFF2-40B4-BE49-F238E27FC236}">
                    <a16:creationId xmlns:a16="http://schemas.microsoft.com/office/drawing/2014/main" id="{00000000-0008-0000-2200-0000A8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19050</xdr:rowOff>
        </xdr:from>
        <xdr:to>
          <xdr:col>21</xdr:col>
          <xdr:colOff>409575</xdr:colOff>
          <xdr:row>40</xdr:row>
          <xdr:rowOff>162055</xdr:rowOff>
        </xdr:to>
        <xdr:grpSp>
          <xdr:nvGrpSpPr>
            <xdr:cNvPr id="256" name="Group 255">
              <a:extLst>
                <a:ext uri="{FF2B5EF4-FFF2-40B4-BE49-F238E27FC236}">
                  <a16:creationId xmlns:a16="http://schemas.microsoft.com/office/drawing/2014/main" id="{00000000-0008-0000-1C00-000000010000}"/>
                </a:ext>
              </a:extLst>
            </xdr:cNvPr>
            <xdr:cNvGrpSpPr/>
          </xdr:nvGrpSpPr>
          <xdr:grpSpPr>
            <a:xfrm>
              <a:off x="5076825" y="7896225"/>
              <a:ext cx="1438275" cy="143005"/>
              <a:chOff x="4533703" y="14431025"/>
              <a:chExt cx="1438272" cy="143005"/>
            </a:xfrm>
          </xdr:grpSpPr>
          <xdr:sp macro="" textlink="">
            <xdr:nvSpPr>
              <xdr:cNvPr id="64681" name="Check Box 169" hidden="1">
                <a:extLst>
                  <a:ext uri="{63B3BB69-23CF-44E3-9099-C40C66FF867C}">
                    <a14:compatExt spid="_x0000_s64681"/>
                  </a:ext>
                  <a:ext uri="{FF2B5EF4-FFF2-40B4-BE49-F238E27FC236}">
                    <a16:creationId xmlns:a16="http://schemas.microsoft.com/office/drawing/2014/main" id="{00000000-0008-0000-2200-0000A9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82" name="Check Box 170" hidden="1">
                <a:extLst>
                  <a:ext uri="{63B3BB69-23CF-44E3-9099-C40C66FF867C}">
                    <a14:compatExt spid="_x0000_s64682"/>
                  </a:ext>
                  <a:ext uri="{FF2B5EF4-FFF2-40B4-BE49-F238E27FC236}">
                    <a16:creationId xmlns:a16="http://schemas.microsoft.com/office/drawing/2014/main" id="{00000000-0008-0000-2200-0000AA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83" name="Check Box 171" hidden="1">
                <a:extLst>
                  <a:ext uri="{63B3BB69-23CF-44E3-9099-C40C66FF867C}">
                    <a14:compatExt spid="_x0000_s64683"/>
                  </a:ext>
                  <a:ext uri="{FF2B5EF4-FFF2-40B4-BE49-F238E27FC236}">
                    <a16:creationId xmlns:a16="http://schemas.microsoft.com/office/drawing/2014/main" id="{00000000-0008-0000-2200-0000AB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19050</xdr:rowOff>
        </xdr:from>
        <xdr:to>
          <xdr:col>21</xdr:col>
          <xdr:colOff>409575</xdr:colOff>
          <xdr:row>41</xdr:row>
          <xdr:rowOff>162055</xdr:rowOff>
        </xdr:to>
        <xdr:grpSp>
          <xdr:nvGrpSpPr>
            <xdr:cNvPr id="260" name="Group 259">
              <a:extLst>
                <a:ext uri="{FF2B5EF4-FFF2-40B4-BE49-F238E27FC236}">
                  <a16:creationId xmlns:a16="http://schemas.microsoft.com/office/drawing/2014/main" id="{00000000-0008-0000-1C00-000004010000}"/>
                </a:ext>
              </a:extLst>
            </xdr:cNvPr>
            <xdr:cNvGrpSpPr/>
          </xdr:nvGrpSpPr>
          <xdr:grpSpPr>
            <a:xfrm>
              <a:off x="5076825" y="8086725"/>
              <a:ext cx="1438275" cy="143005"/>
              <a:chOff x="4533703" y="14431025"/>
              <a:chExt cx="1438272" cy="143005"/>
            </a:xfrm>
          </xdr:grpSpPr>
          <xdr:sp macro="" textlink="">
            <xdr:nvSpPr>
              <xdr:cNvPr id="64684" name="Check Box 172" hidden="1">
                <a:extLst>
                  <a:ext uri="{63B3BB69-23CF-44E3-9099-C40C66FF867C}">
                    <a14:compatExt spid="_x0000_s64684"/>
                  </a:ext>
                  <a:ext uri="{FF2B5EF4-FFF2-40B4-BE49-F238E27FC236}">
                    <a16:creationId xmlns:a16="http://schemas.microsoft.com/office/drawing/2014/main" id="{00000000-0008-0000-2200-0000AC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85" name="Check Box 173" hidden="1">
                <a:extLst>
                  <a:ext uri="{63B3BB69-23CF-44E3-9099-C40C66FF867C}">
                    <a14:compatExt spid="_x0000_s64685"/>
                  </a:ext>
                  <a:ext uri="{FF2B5EF4-FFF2-40B4-BE49-F238E27FC236}">
                    <a16:creationId xmlns:a16="http://schemas.microsoft.com/office/drawing/2014/main" id="{00000000-0008-0000-2200-0000AD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86" name="Check Box 174" hidden="1">
                <a:extLst>
                  <a:ext uri="{63B3BB69-23CF-44E3-9099-C40C66FF867C}">
                    <a14:compatExt spid="_x0000_s64686"/>
                  </a:ext>
                  <a:ext uri="{FF2B5EF4-FFF2-40B4-BE49-F238E27FC236}">
                    <a16:creationId xmlns:a16="http://schemas.microsoft.com/office/drawing/2014/main" id="{00000000-0008-0000-2200-0000AE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43</xdr:row>
          <xdr:rowOff>19050</xdr:rowOff>
        </xdr:from>
        <xdr:to>
          <xdr:col>21</xdr:col>
          <xdr:colOff>409575</xdr:colOff>
          <xdr:row>43</xdr:row>
          <xdr:rowOff>162055</xdr:rowOff>
        </xdr:to>
        <xdr:grpSp>
          <xdr:nvGrpSpPr>
            <xdr:cNvPr id="264" name="Group 263">
              <a:extLst>
                <a:ext uri="{FF2B5EF4-FFF2-40B4-BE49-F238E27FC236}">
                  <a16:creationId xmlns:a16="http://schemas.microsoft.com/office/drawing/2014/main" id="{00000000-0008-0000-1C00-000008010000}"/>
                </a:ext>
              </a:extLst>
            </xdr:cNvPr>
            <xdr:cNvGrpSpPr/>
          </xdr:nvGrpSpPr>
          <xdr:grpSpPr>
            <a:xfrm>
              <a:off x="5076825" y="8467725"/>
              <a:ext cx="1438275" cy="143005"/>
              <a:chOff x="4533703" y="14431025"/>
              <a:chExt cx="1438272" cy="143005"/>
            </a:xfrm>
          </xdr:grpSpPr>
          <xdr:sp macro="" textlink="">
            <xdr:nvSpPr>
              <xdr:cNvPr id="64687" name="Check Box 175" hidden="1">
                <a:extLst>
                  <a:ext uri="{63B3BB69-23CF-44E3-9099-C40C66FF867C}">
                    <a14:compatExt spid="_x0000_s64687"/>
                  </a:ext>
                  <a:ext uri="{FF2B5EF4-FFF2-40B4-BE49-F238E27FC236}">
                    <a16:creationId xmlns:a16="http://schemas.microsoft.com/office/drawing/2014/main" id="{00000000-0008-0000-2200-0000AF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88" name="Check Box 176" hidden="1">
                <a:extLst>
                  <a:ext uri="{63B3BB69-23CF-44E3-9099-C40C66FF867C}">
                    <a14:compatExt spid="_x0000_s64688"/>
                  </a:ext>
                  <a:ext uri="{FF2B5EF4-FFF2-40B4-BE49-F238E27FC236}">
                    <a16:creationId xmlns:a16="http://schemas.microsoft.com/office/drawing/2014/main" id="{00000000-0008-0000-2200-0000B0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89" name="Check Box 177" hidden="1">
                <a:extLst>
                  <a:ext uri="{63B3BB69-23CF-44E3-9099-C40C66FF867C}">
                    <a14:compatExt spid="_x0000_s64689"/>
                  </a:ext>
                  <a:ext uri="{FF2B5EF4-FFF2-40B4-BE49-F238E27FC236}">
                    <a16:creationId xmlns:a16="http://schemas.microsoft.com/office/drawing/2014/main" id="{00000000-0008-0000-2200-0000B1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42</xdr:row>
          <xdr:rowOff>19050</xdr:rowOff>
        </xdr:from>
        <xdr:to>
          <xdr:col>21</xdr:col>
          <xdr:colOff>409575</xdr:colOff>
          <xdr:row>42</xdr:row>
          <xdr:rowOff>162055</xdr:rowOff>
        </xdr:to>
        <xdr:grpSp>
          <xdr:nvGrpSpPr>
            <xdr:cNvPr id="268" name="Group 267">
              <a:extLst>
                <a:ext uri="{FF2B5EF4-FFF2-40B4-BE49-F238E27FC236}">
                  <a16:creationId xmlns:a16="http://schemas.microsoft.com/office/drawing/2014/main" id="{00000000-0008-0000-1C00-00000C010000}"/>
                </a:ext>
              </a:extLst>
            </xdr:cNvPr>
            <xdr:cNvGrpSpPr/>
          </xdr:nvGrpSpPr>
          <xdr:grpSpPr>
            <a:xfrm>
              <a:off x="5076825" y="8277225"/>
              <a:ext cx="1438275" cy="143005"/>
              <a:chOff x="4533703" y="14431025"/>
              <a:chExt cx="1438272" cy="143005"/>
            </a:xfrm>
          </xdr:grpSpPr>
          <xdr:sp macro="" textlink="">
            <xdr:nvSpPr>
              <xdr:cNvPr id="64690" name="Check Box 178" hidden="1">
                <a:extLst>
                  <a:ext uri="{63B3BB69-23CF-44E3-9099-C40C66FF867C}">
                    <a14:compatExt spid="_x0000_s64690"/>
                  </a:ext>
                  <a:ext uri="{FF2B5EF4-FFF2-40B4-BE49-F238E27FC236}">
                    <a16:creationId xmlns:a16="http://schemas.microsoft.com/office/drawing/2014/main" id="{00000000-0008-0000-2200-0000B2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91" name="Check Box 179" hidden="1">
                <a:extLst>
                  <a:ext uri="{63B3BB69-23CF-44E3-9099-C40C66FF867C}">
                    <a14:compatExt spid="_x0000_s64691"/>
                  </a:ext>
                  <a:ext uri="{FF2B5EF4-FFF2-40B4-BE49-F238E27FC236}">
                    <a16:creationId xmlns:a16="http://schemas.microsoft.com/office/drawing/2014/main" id="{00000000-0008-0000-2200-0000B3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92" name="Check Box 180" hidden="1">
                <a:extLst>
                  <a:ext uri="{63B3BB69-23CF-44E3-9099-C40C66FF867C}">
                    <a14:compatExt spid="_x0000_s64692"/>
                  </a:ext>
                  <a:ext uri="{FF2B5EF4-FFF2-40B4-BE49-F238E27FC236}">
                    <a16:creationId xmlns:a16="http://schemas.microsoft.com/office/drawing/2014/main" id="{00000000-0008-0000-2200-0000B4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19050</xdr:rowOff>
        </xdr:from>
        <xdr:to>
          <xdr:col>21</xdr:col>
          <xdr:colOff>409575</xdr:colOff>
          <xdr:row>44</xdr:row>
          <xdr:rowOff>162055</xdr:rowOff>
        </xdr:to>
        <xdr:grpSp>
          <xdr:nvGrpSpPr>
            <xdr:cNvPr id="272" name="Group 271">
              <a:extLst>
                <a:ext uri="{FF2B5EF4-FFF2-40B4-BE49-F238E27FC236}">
                  <a16:creationId xmlns:a16="http://schemas.microsoft.com/office/drawing/2014/main" id="{00000000-0008-0000-1C00-000010010000}"/>
                </a:ext>
              </a:extLst>
            </xdr:cNvPr>
            <xdr:cNvGrpSpPr/>
          </xdr:nvGrpSpPr>
          <xdr:grpSpPr>
            <a:xfrm>
              <a:off x="5076825" y="8658225"/>
              <a:ext cx="1438275" cy="143005"/>
              <a:chOff x="4533703" y="14431025"/>
              <a:chExt cx="1438272" cy="143005"/>
            </a:xfrm>
          </xdr:grpSpPr>
          <xdr:sp macro="" textlink="">
            <xdr:nvSpPr>
              <xdr:cNvPr id="64693" name="Check Box 181" hidden="1">
                <a:extLst>
                  <a:ext uri="{63B3BB69-23CF-44E3-9099-C40C66FF867C}">
                    <a14:compatExt spid="_x0000_s64693"/>
                  </a:ext>
                  <a:ext uri="{FF2B5EF4-FFF2-40B4-BE49-F238E27FC236}">
                    <a16:creationId xmlns:a16="http://schemas.microsoft.com/office/drawing/2014/main" id="{00000000-0008-0000-2200-0000B5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94" name="Check Box 182" hidden="1">
                <a:extLst>
                  <a:ext uri="{63B3BB69-23CF-44E3-9099-C40C66FF867C}">
                    <a14:compatExt spid="_x0000_s64694"/>
                  </a:ext>
                  <a:ext uri="{FF2B5EF4-FFF2-40B4-BE49-F238E27FC236}">
                    <a16:creationId xmlns:a16="http://schemas.microsoft.com/office/drawing/2014/main" id="{00000000-0008-0000-2200-0000B6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95" name="Check Box 183" hidden="1">
                <a:extLst>
                  <a:ext uri="{63B3BB69-23CF-44E3-9099-C40C66FF867C}">
                    <a14:compatExt spid="_x0000_s64695"/>
                  </a:ext>
                  <a:ext uri="{FF2B5EF4-FFF2-40B4-BE49-F238E27FC236}">
                    <a16:creationId xmlns:a16="http://schemas.microsoft.com/office/drawing/2014/main" id="{00000000-0008-0000-2200-0000B7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45</xdr:row>
          <xdr:rowOff>19050</xdr:rowOff>
        </xdr:from>
        <xdr:to>
          <xdr:col>21</xdr:col>
          <xdr:colOff>409575</xdr:colOff>
          <xdr:row>45</xdr:row>
          <xdr:rowOff>162055</xdr:rowOff>
        </xdr:to>
        <xdr:grpSp>
          <xdr:nvGrpSpPr>
            <xdr:cNvPr id="276" name="Group 275">
              <a:extLst>
                <a:ext uri="{FF2B5EF4-FFF2-40B4-BE49-F238E27FC236}">
                  <a16:creationId xmlns:a16="http://schemas.microsoft.com/office/drawing/2014/main" id="{00000000-0008-0000-1C00-000014010000}"/>
                </a:ext>
              </a:extLst>
            </xdr:cNvPr>
            <xdr:cNvGrpSpPr/>
          </xdr:nvGrpSpPr>
          <xdr:grpSpPr>
            <a:xfrm>
              <a:off x="5076825" y="8848725"/>
              <a:ext cx="1438275" cy="143005"/>
              <a:chOff x="4533703" y="14431025"/>
              <a:chExt cx="1438272" cy="143005"/>
            </a:xfrm>
          </xdr:grpSpPr>
          <xdr:sp macro="" textlink="">
            <xdr:nvSpPr>
              <xdr:cNvPr id="64696" name="Check Box 184" hidden="1">
                <a:extLst>
                  <a:ext uri="{63B3BB69-23CF-44E3-9099-C40C66FF867C}">
                    <a14:compatExt spid="_x0000_s64696"/>
                  </a:ext>
                  <a:ext uri="{FF2B5EF4-FFF2-40B4-BE49-F238E27FC236}">
                    <a16:creationId xmlns:a16="http://schemas.microsoft.com/office/drawing/2014/main" id="{00000000-0008-0000-2200-0000B8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697" name="Check Box 185" hidden="1">
                <a:extLst>
                  <a:ext uri="{63B3BB69-23CF-44E3-9099-C40C66FF867C}">
                    <a14:compatExt spid="_x0000_s64697"/>
                  </a:ext>
                  <a:ext uri="{FF2B5EF4-FFF2-40B4-BE49-F238E27FC236}">
                    <a16:creationId xmlns:a16="http://schemas.microsoft.com/office/drawing/2014/main" id="{00000000-0008-0000-2200-0000B9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698" name="Check Box 186" hidden="1">
                <a:extLst>
                  <a:ext uri="{63B3BB69-23CF-44E3-9099-C40C66FF867C}">
                    <a14:compatExt spid="_x0000_s64698"/>
                  </a:ext>
                  <a:ext uri="{FF2B5EF4-FFF2-40B4-BE49-F238E27FC236}">
                    <a16:creationId xmlns:a16="http://schemas.microsoft.com/office/drawing/2014/main" id="{00000000-0008-0000-2200-0000BA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46</xdr:row>
          <xdr:rowOff>19050</xdr:rowOff>
        </xdr:from>
        <xdr:to>
          <xdr:col>21</xdr:col>
          <xdr:colOff>409575</xdr:colOff>
          <xdr:row>46</xdr:row>
          <xdr:rowOff>162055</xdr:rowOff>
        </xdr:to>
        <xdr:grpSp>
          <xdr:nvGrpSpPr>
            <xdr:cNvPr id="280" name="Group 279">
              <a:extLst>
                <a:ext uri="{FF2B5EF4-FFF2-40B4-BE49-F238E27FC236}">
                  <a16:creationId xmlns:a16="http://schemas.microsoft.com/office/drawing/2014/main" id="{00000000-0008-0000-1C00-000018010000}"/>
                </a:ext>
              </a:extLst>
            </xdr:cNvPr>
            <xdr:cNvGrpSpPr/>
          </xdr:nvGrpSpPr>
          <xdr:grpSpPr>
            <a:xfrm>
              <a:off x="5076825" y="9039225"/>
              <a:ext cx="1438275" cy="143005"/>
              <a:chOff x="4533703" y="14431025"/>
              <a:chExt cx="1438272" cy="143005"/>
            </a:xfrm>
          </xdr:grpSpPr>
          <xdr:sp macro="" textlink="">
            <xdr:nvSpPr>
              <xdr:cNvPr id="64699" name="Check Box 187" hidden="1">
                <a:extLst>
                  <a:ext uri="{63B3BB69-23CF-44E3-9099-C40C66FF867C}">
                    <a14:compatExt spid="_x0000_s64699"/>
                  </a:ext>
                  <a:ext uri="{FF2B5EF4-FFF2-40B4-BE49-F238E27FC236}">
                    <a16:creationId xmlns:a16="http://schemas.microsoft.com/office/drawing/2014/main" id="{00000000-0008-0000-2200-0000BB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00" name="Check Box 188" hidden="1">
                <a:extLst>
                  <a:ext uri="{63B3BB69-23CF-44E3-9099-C40C66FF867C}">
                    <a14:compatExt spid="_x0000_s64700"/>
                  </a:ext>
                  <a:ext uri="{FF2B5EF4-FFF2-40B4-BE49-F238E27FC236}">
                    <a16:creationId xmlns:a16="http://schemas.microsoft.com/office/drawing/2014/main" id="{00000000-0008-0000-2200-0000BC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01" name="Check Box 189" hidden="1">
                <a:extLst>
                  <a:ext uri="{63B3BB69-23CF-44E3-9099-C40C66FF867C}">
                    <a14:compatExt spid="_x0000_s64701"/>
                  </a:ext>
                  <a:ext uri="{FF2B5EF4-FFF2-40B4-BE49-F238E27FC236}">
                    <a16:creationId xmlns:a16="http://schemas.microsoft.com/office/drawing/2014/main" id="{00000000-0008-0000-2200-0000BD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19050</xdr:rowOff>
        </xdr:from>
        <xdr:to>
          <xdr:col>21</xdr:col>
          <xdr:colOff>409575</xdr:colOff>
          <xdr:row>47</xdr:row>
          <xdr:rowOff>162055</xdr:rowOff>
        </xdr:to>
        <xdr:grpSp>
          <xdr:nvGrpSpPr>
            <xdr:cNvPr id="284" name="Group 283">
              <a:extLst>
                <a:ext uri="{FF2B5EF4-FFF2-40B4-BE49-F238E27FC236}">
                  <a16:creationId xmlns:a16="http://schemas.microsoft.com/office/drawing/2014/main" id="{00000000-0008-0000-1C00-00001C010000}"/>
                </a:ext>
              </a:extLst>
            </xdr:cNvPr>
            <xdr:cNvGrpSpPr/>
          </xdr:nvGrpSpPr>
          <xdr:grpSpPr>
            <a:xfrm>
              <a:off x="5076825" y="9229725"/>
              <a:ext cx="1438275" cy="143005"/>
              <a:chOff x="4533703" y="14431025"/>
              <a:chExt cx="1438272" cy="143005"/>
            </a:xfrm>
          </xdr:grpSpPr>
          <xdr:sp macro="" textlink="">
            <xdr:nvSpPr>
              <xdr:cNvPr id="64702" name="Check Box 190" hidden="1">
                <a:extLst>
                  <a:ext uri="{63B3BB69-23CF-44E3-9099-C40C66FF867C}">
                    <a14:compatExt spid="_x0000_s64702"/>
                  </a:ext>
                  <a:ext uri="{FF2B5EF4-FFF2-40B4-BE49-F238E27FC236}">
                    <a16:creationId xmlns:a16="http://schemas.microsoft.com/office/drawing/2014/main" id="{00000000-0008-0000-2200-0000BE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03" name="Check Box 191" hidden="1">
                <a:extLst>
                  <a:ext uri="{63B3BB69-23CF-44E3-9099-C40C66FF867C}">
                    <a14:compatExt spid="_x0000_s64703"/>
                  </a:ext>
                  <a:ext uri="{FF2B5EF4-FFF2-40B4-BE49-F238E27FC236}">
                    <a16:creationId xmlns:a16="http://schemas.microsoft.com/office/drawing/2014/main" id="{00000000-0008-0000-2200-0000BF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04" name="Check Box 192" hidden="1">
                <a:extLst>
                  <a:ext uri="{63B3BB69-23CF-44E3-9099-C40C66FF867C}">
                    <a14:compatExt spid="_x0000_s64704"/>
                  </a:ext>
                  <a:ext uri="{FF2B5EF4-FFF2-40B4-BE49-F238E27FC236}">
                    <a16:creationId xmlns:a16="http://schemas.microsoft.com/office/drawing/2014/main" id="{00000000-0008-0000-2200-0000C0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48</xdr:row>
          <xdr:rowOff>19050</xdr:rowOff>
        </xdr:from>
        <xdr:to>
          <xdr:col>21</xdr:col>
          <xdr:colOff>409575</xdr:colOff>
          <xdr:row>48</xdr:row>
          <xdr:rowOff>162055</xdr:rowOff>
        </xdr:to>
        <xdr:grpSp>
          <xdr:nvGrpSpPr>
            <xdr:cNvPr id="288" name="Group 287">
              <a:extLst>
                <a:ext uri="{FF2B5EF4-FFF2-40B4-BE49-F238E27FC236}">
                  <a16:creationId xmlns:a16="http://schemas.microsoft.com/office/drawing/2014/main" id="{00000000-0008-0000-1C00-000020010000}"/>
                </a:ext>
              </a:extLst>
            </xdr:cNvPr>
            <xdr:cNvGrpSpPr/>
          </xdr:nvGrpSpPr>
          <xdr:grpSpPr>
            <a:xfrm>
              <a:off x="5076825" y="9420225"/>
              <a:ext cx="1438275" cy="143005"/>
              <a:chOff x="4533703" y="14431025"/>
              <a:chExt cx="1438272" cy="143005"/>
            </a:xfrm>
          </xdr:grpSpPr>
          <xdr:sp macro="" textlink="">
            <xdr:nvSpPr>
              <xdr:cNvPr id="64705" name="Check Box 193" hidden="1">
                <a:extLst>
                  <a:ext uri="{63B3BB69-23CF-44E3-9099-C40C66FF867C}">
                    <a14:compatExt spid="_x0000_s64705"/>
                  </a:ext>
                  <a:ext uri="{FF2B5EF4-FFF2-40B4-BE49-F238E27FC236}">
                    <a16:creationId xmlns:a16="http://schemas.microsoft.com/office/drawing/2014/main" id="{00000000-0008-0000-2200-0000C1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06" name="Check Box 194" hidden="1">
                <a:extLst>
                  <a:ext uri="{63B3BB69-23CF-44E3-9099-C40C66FF867C}">
                    <a14:compatExt spid="_x0000_s64706"/>
                  </a:ext>
                  <a:ext uri="{FF2B5EF4-FFF2-40B4-BE49-F238E27FC236}">
                    <a16:creationId xmlns:a16="http://schemas.microsoft.com/office/drawing/2014/main" id="{00000000-0008-0000-2200-0000C2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07" name="Check Box 195" hidden="1">
                <a:extLst>
                  <a:ext uri="{63B3BB69-23CF-44E3-9099-C40C66FF867C}">
                    <a14:compatExt spid="_x0000_s64707"/>
                  </a:ext>
                  <a:ext uri="{FF2B5EF4-FFF2-40B4-BE49-F238E27FC236}">
                    <a16:creationId xmlns:a16="http://schemas.microsoft.com/office/drawing/2014/main" id="{00000000-0008-0000-2200-0000C3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49</xdr:row>
          <xdr:rowOff>19050</xdr:rowOff>
        </xdr:from>
        <xdr:to>
          <xdr:col>21</xdr:col>
          <xdr:colOff>409575</xdr:colOff>
          <xdr:row>49</xdr:row>
          <xdr:rowOff>162055</xdr:rowOff>
        </xdr:to>
        <xdr:grpSp>
          <xdr:nvGrpSpPr>
            <xdr:cNvPr id="292" name="Group 291">
              <a:extLst>
                <a:ext uri="{FF2B5EF4-FFF2-40B4-BE49-F238E27FC236}">
                  <a16:creationId xmlns:a16="http://schemas.microsoft.com/office/drawing/2014/main" id="{00000000-0008-0000-1C00-000024010000}"/>
                </a:ext>
              </a:extLst>
            </xdr:cNvPr>
            <xdr:cNvGrpSpPr/>
          </xdr:nvGrpSpPr>
          <xdr:grpSpPr>
            <a:xfrm>
              <a:off x="5076825" y="9610725"/>
              <a:ext cx="1438275" cy="143005"/>
              <a:chOff x="4533703" y="14431025"/>
              <a:chExt cx="1438272" cy="143005"/>
            </a:xfrm>
          </xdr:grpSpPr>
          <xdr:sp macro="" textlink="">
            <xdr:nvSpPr>
              <xdr:cNvPr id="64708" name="Check Box 196" hidden="1">
                <a:extLst>
                  <a:ext uri="{63B3BB69-23CF-44E3-9099-C40C66FF867C}">
                    <a14:compatExt spid="_x0000_s64708"/>
                  </a:ext>
                  <a:ext uri="{FF2B5EF4-FFF2-40B4-BE49-F238E27FC236}">
                    <a16:creationId xmlns:a16="http://schemas.microsoft.com/office/drawing/2014/main" id="{00000000-0008-0000-2200-0000C4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09" name="Check Box 197" hidden="1">
                <a:extLst>
                  <a:ext uri="{63B3BB69-23CF-44E3-9099-C40C66FF867C}">
                    <a14:compatExt spid="_x0000_s64709"/>
                  </a:ext>
                  <a:ext uri="{FF2B5EF4-FFF2-40B4-BE49-F238E27FC236}">
                    <a16:creationId xmlns:a16="http://schemas.microsoft.com/office/drawing/2014/main" id="{00000000-0008-0000-2200-0000C5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10" name="Check Box 198" hidden="1">
                <a:extLst>
                  <a:ext uri="{63B3BB69-23CF-44E3-9099-C40C66FF867C}">
                    <a14:compatExt spid="_x0000_s64710"/>
                  </a:ext>
                  <a:ext uri="{FF2B5EF4-FFF2-40B4-BE49-F238E27FC236}">
                    <a16:creationId xmlns:a16="http://schemas.microsoft.com/office/drawing/2014/main" id="{00000000-0008-0000-2200-0000C6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19050</xdr:rowOff>
        </xdr:from>
        <xdr:to>
          <xdr:col>21</xdr:col>
          <xdr:colOff>409575</xdr:colOff>
          <xdr:row>50</xdr:row>
          <xdr:rowOff>162055</xdr:rowOff>
        </xdr:to>
        <xdr:grpSp>
          <xdr:nvGrpSpPr>
            <xdr:cNvPr id="296" name="Group 295">
              <a:extLst>
                <a:ext uri="{FF2B5EF4-FFF2-40B4-BE49-F238E27FC236}">
                  <a16:creationId xmlns:a16="http://schemas.microsoft.com/office/drawing/2014/main" id="{00000000-0008-0000-1C00-000028010000}"/>
                </a:ext>
              </a:extLst>
            </xdr:cNvPr>
            <xdr:cNvGrpSpPr/>
          </xdr:nvGrpSpPr>
          <xdr:grpSpPr>
            <a:xfrm>
              <a:off x="5076825" y="9801225"/>
              <a:ext cx="1438275" cy="143005"/>
              <a:chOff x="4533703" y="14431025"/>
              <a:chExt cx="1438272" cy="143005"/>
            </a:xfrm>
          </xdr:grpSpPr>
          <xdr:sp macro="" textlink="">
            <xdr:nvSpPr>
              <xdr:cNvPr id="64711" name="Check Box 199" hidden="1">
                <a:extLst>
                  <a:ext uri="{63B3BB69-23CF-44E3-9099-C40C66FF867C}">
                    <a14:compatExt spid="_x0000_s64711"/>
                  </a:ext>
                  <a:ext uri="{FF2B5EF4-FFF2-40B4-BE49-F238E27FC236}">
                    <a16:creationId xmlns:a16="http://schemas.microsoft.com/office/drawing/2014/main" id="{00000000-0008-0000-2200-0000C7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12" name="Check Box 200" hidden="1">
                <a:extLst>
                  <a:ext uri="{63B3BB69-23CF-44E3-9099-C40C66FF867C}">
                    <a14:compatExt spid="_x0000_s64712"/>
                  </a:ext>
                  <a:ext uri="{FF2B5EF4-FFF2-40B4-BE49-F238E27FC236}">
                    <a16:creationId xmlns:a16="http://schemas.microsoft.com/office/drawing/2014/main" id="{00000000-0008-0000-2200-0000C8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13" name="Check Box 201" hidden="1">
                <a:extLst>
                  <a:ext uri="{63B3BB69-23CF-44E3-9099-C40C66FF867C}">
                    <a14:compatExt spid="_x0000_s64713"/>
                  </a:ext>
                  <a:ext uri="{FF2B5EF4-FFF2-40B4-BE49-F238E27FC236}">
                    <a16:creationId xmlns:a16="http://schemas.microsoft.com/office/drawing/2014/main" id="{00000000-0008-0000-2200-0000C9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25</xdr:row>
          <xdr:rowOff>19050</xdr:rowOff>
        </xdr:from>
        <xdr:to>
          <xdr:col>21</xdr:col>
          <xdr:colOff>409575</xdr:colOff>
          <xdr:row>25</xdr:row>
          <xdr:rowOff>162055</xdr:rowOff>
        </xdr:to>
        <xdr:grpSp>
          <xdr:nvGrpSpPr>
            <xdr:cNvPr id="300" name="Group 299">
              <a:extLst>
                <a:ext uri="{FF2B5EF4-FFF2-40B4-BE49-F238E27FC236}">
                  <a16:creationId xmlns:a16="http://schemas.microsoft.com/office/drawing/2014/main" id="{00000000-0008-0000-1C00-00002C010000}"/>
                </a:ext>
              </a:extLst>
            </xdr:cNvPr>
            <xdr:cNvGrpSpPr/>
          </xdr:nvGrpSpPr>
          <xdr:grpSpPr>
            <a:xfrm>
              <a:off x="5076825" y="5038725"/>
              <a:ext cx="1438275" cy="143005"/>
              <a:chOff x="4533703" y="14431025"/>
              <a:chExt cx="1438272" cy="143005"/>
            </a:xfrm>
          </xdr:grpSpPr>
          <xdr:sp macro="" textlink="">
            <xdr:nvSpPr>
              <xdr:cNvPr id="64714" name="Check Box 202" hidden="1">
                <a:extLst>
                  <a:ext uri="{63B3BB69-23CF-44E3-9099-C40C66FF867C}">
                    <a14:compatExt spid="_x0000_s64714"/>
                  </a:ext>
                  <a:ext uri="{FF2B5EF4-FFF2-40B4-BE49-F238E27FC236}">
                    <a16:creationId xmlns:a16="http://schemas.microsoft.com/office/drawing/2014/main" id="{00000000-0008-0000-2200-0000CAFC0000}"/>
                  </a:ext>
                </a:extLst>
              </xdr:cNvPr>
              <xdr:cNvSpPr/>
            </xdr:nvSpPr>
            <xdr:spPr bwMode="auto">
              <a:xfrm>
                <a:off x="4533703" y="14431025"/>
                <a:ext cx="438236"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4715" name="Check Box 203" hidden="1">
                <a:extLst>
                  <a:ext uri="{63B3BB69-23CF-44E3-9099-C40C66FF867C}">
                    <a14:compatExt spid="_x0000_s64715"/>
                  </a:ext>
                  <a:ext uri="{FF2B5EF4-FFF2-40B4-BE49-F238E27FC236}">
                    <a16:creationId xmlns:a16="http://schemas.microsoft.com/office/drawing/2014/main" id="{00000000-0008-0000-2200-0000CBFC0000}"/>
                  </a:ext>
                </a:extLst>
              </xdr:cNvPr>
              <xdr:cNvSpPr/>
            </xdr:nvSpPr>
            <xdr:spPr bwMode="auto">
              <a:xfrm>
                <a:off x="5105300" y="1444185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4716" name="Check Box 204" hidden="1">
                <a:extLst>
                  <a:ext uri="{63B3BB69-23CF-44E3-9099-C40C66FF867C}">
                    <a14:compatExt spid="_x0000_s64716"/>
                  </a:ext>
                  <a:ext uri="{FF2B5EF4-FFF2-40B4-BE49-F238E27FC236}">
                    <a16:creationId xmlns:a16="http://schemas.microsoft.com/office/drawing/2014/main" id="{00000000-0008-0000-2200-0000CCFC0000}"/>
                  </a:ext>
                </a:extLst>
              </xdr:cNvPr>
              <xdr:cNvSpPr/>
            </xdr:nvSpPr>
            <xdr:spPr bwMode="auto">
              <a:xfrm>
                <a:off x="5530985" y="14433194"/>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767866</xdr:colOff>
          <xdr:row>2</xdr:row>
          <xdr:rowOff>15385</xdr:rowOff>
        </xdr:from>
        <xdr:to>
          <xdr:col>10</xdr:col>
          <xdr:colOff>460869</xdr:colOff>
          <xdr:row>2</xdr:row>
          <xdr:rowOff>174423</xdr:rowOff>
        </xdr:to>
        <xdr:grpSp>
          <xdr:nvGrpSpPr>
            <xdr:cNvPr id="47" name="Group 46">
              <a:extLst>
                <a:ext uri="{FF2B5EF4-FFF2-40B4-BE49-F238E27FC236}">
                  <a16:creationId xmlns:a16="http://schemas.microsoft.com/office/drawing/2014/main" id="{00000000-0008-0000-1D00-00002F000000}"/>
                </a:ext>
              </a:extLst>
            </xdr:cNvPr>
            <xdr:cNvGrpSpPr/>
          </xdr:nvGrpSpPr>
          <xdr:grpSpPr>
            <a:xfrm>
              <a:off x="2350481" y="396385"/>
              <a:ext cx="792042" cy="159038"/>
              <a:chOff x="3581278" y="12414449"/>
              <a:chExt cx="571839" cy="160794"/>
            </a:xfrm>
          </xdr:grpSpPr>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2300-00001F100100}"/>
                  </a:ext>
                </a:extLst>
              </xdr:cNvPr>
              <xdr:cNvSpPr/>
            </xdr:nvSpPr>
            <xdr:spPr bwMode="auto">
              <a:xfrm>
                <a:off x="3581278" y="12418176"/>
                <a:ext cx="275605"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2300-000020100100}"/>
                  </a:ext>
                </a:extLst>
              </xdr:cNvPr>
              <xdr:cNvSpPr/>
            </xdr:nvSpPr>
            <xdr:spPr bwMode="auto">
              <a:xfrm>
                <a:off x="3880495"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83483</xdr:colOff>
          <xdr:row>2</xdr:row>
          <xdr:rowOff>16852</xdr:rowOff>
        </xdr:from>
        <xdr:to>
          <xdr:col>21</xdr:col>
          <xdr:colOff>309886</xdr:colOff>
          <xdr:row>2</xdr:row>
          <xdr:rowOff>175890</xdr:rowOff>
        </xdr:to>
        <xdr:grpSp>
          <xdr:nvGrpSpPr>
            <xdr:cNvPr id="62" name="Group 61">
              <a:extLst>
                <a:ext uri="{FF2B5EF4-FFF2-40B4-BE49-F238E27FC236}">
                  <a16:creationId xmlns:a16="http://schemas.microsoft.com/office/drawing/2014/main" id="{00000000-0008-0000-1D00-00003E000000}"/>
                </a:ext>
              </a:extLst>
            </xdr:cNvPr>
            <xdr:cNvGrpSpPr/>
          </xdr:nvGrpSpPr>
          <xdr:grpSpPr>
            <a:xfrm>
              <a:off x="5629964" y="397852"/>
              <a:ext cx="658691" cy="159038"/>
              <a:chOff x="3346898" y="12414449"/>
              <a:chExt cx="806356" cy="160794"/>
            </a:xfrm>
          </xdr:grpSpPr>
          <xdr:sp macro="" textlink="">
            <xdr:nvSpPr>
              <xdr:cNvPr id="69673" name="Check Box 41" hidden="1">
                <a:extLst>
                  <a:ext uri="{63B3BB69-23CF-44E3-9099-C40C66FF867C}">
                    <a14:compatExt spid="_x0000_s69673"/>
                  </a:ext>
                  <a:ext uri="{FF2B5EF4-FFF2-40B4-BE49-F238E27FC236}">
                    <a16:creationId xmlns:a16="http://schemas.microsoft.com/office/drawing/2014/main" id="{00000000-0008-0000-2300-000029100100}"/>
                  </a:ext>
                </a:extLst>
              </xdr:cNvPr>
              <xdr:cNvSpPr/>
            </xdr:nvSpPr>
            <xdr:spPr bwMode="auto">
              <a:xfrm>
                <a:off x="3346898" y="12418176"/>
                <a:ext cx="275609"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9674" name="Check Box 42" hidden="1">
                <a:extLst>
                  <a:ext uri="{63B3BB69-23CF-44E3-9099-C40C66FF867C}">
                    <a14:compatExt spid="_x0000_s69674"/>
                  </a:ext>
                  <a:ext uri="{FF2B5EF4-FFF2-40B4-BE49-F238E27FC236}">
                    <a16:creationId xmlns:a16="http://schemas.microsoft.com/office/drawing/2014/main" id="{00000000-0008-0000-2300-00002A100100}"/>
                  </a:ext>
                </a:extLst>
              </xdr:cNvPr>
              <xdr:cNvSpPr/>
            </xdr:nvSpPr>
            <xdr:spPr bwMode="auto">
              <a:xfrm>
                <a:off x="3880632"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771525</xdr:colOff>
          <xdr:row>1</xdr:row>
          <xdr:rowOff>19050</xdr:rowOff>
        </xdr:from>
        <xdr:to>
          <xdr:col>10</xdr:col>
          <xdr:colOff>464528</xdr:colOff>
          <xdr:row>1</xdr:row>
          <xdr:rowOff>178088</xdr:rowOff>
        </xdr:to>
        <xdr:grpSp>
          <xdr:nvGrpSpPr>
            <xdr:cNvPr id="65" name="Group 64">
              <a:extLst>
                <a:ext uri="{FF2B5EF4-FFF2-40B4-BE49-F238E27FC236}">
                  <a16:creationId xmlns:a16="http://schemas.microsoft.com/office/drawing/2014/main" id="{00000000-0008-0000-1D00-000041000000}"/>
                </a:ext>
              </a:extLst>
            </xdr:cNvPr>
            <xdr:cNvGrpSpPr/>
          </xdr:nvGrpSpPr>
          <xdr:grpSpPr>
            <a:xfrm>
              <a:off x="2354140" y="209550"/>
              <a:ext cx="792042" cy="159038"/>
              <a:chOff x="3580943" y="12416974"/>
              <a:chExt cx="571850" cy="160752"/>
            </a:xfrm>
          </xdr:grpSpPr>
          <xdr:sp macro="" textlink="">
            <xdr:nvSpPr>
              <xdr:cNvPr id="69675" name="Check Box 43" hidden="1">
                <a:extLst>
                  <a:ext uri="{63B3BB69-23CF-44E3-9099-C40C66FF867C}">
                    <a14:compatExt spid="_x0000_s69675"/>
                  </a:ext>
                  <a:ext uri="{FF2B5EF4-FFF2-40B4-BE49-F238E27FC236}">
                    <a16:creationId xmlns:a16="http://schemas.microsoft.com/office/drawing/2014/main" id="{00000000-0008-0000-2300-00002B100100}"/>
                  </a:ext>
                </a:extLst>
              </xdr:cNvPr>
              <xdr:cNvSpPr/>
            </xdr:nvSpPr>
            <xdr:spPr bwMode="auto">
              <a:xfrm>
                <a:off x="3580943" y="12420661"/>
                <a:ext cx="275605" cy="15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69676" name="Check Box 44" hidden="1">
                <a:extLst>
                  <a:ext uri="{63B3BB69-23CF-44E3-9099-C40C66FF867C}">
                    <a14:compatExt spid="_x0000_s69676"/>
                  </a:ext>
                  <a:ext uri="{FF2B5EF4-FFF2-40B4-BE49-F238E27FC236}">
                    <a16:creationId xmlns:a16="http://schemas.microsoft.com/office/drawing/2014/main" id="{00000000-0008-0000-2300-00002C100100}"/>
                  </a:ext>
                </a:extLst>
              </xdr:cNvPr>
              <xdr:cNvSpPr/>
            </xdr:nvSpPr>
            <xdr:spPr bwMode="auto">
              <a:xfrm>
                <a:off x="3880171" y="12416974"/>
                <a:ext cx="272622"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32</xdr:row>
          <xdr:rowOff>19050</xdr:rowOff>
        </xdr:from>
        <xdr:to>
          <xdr:col>21</xdr:col>
          <xdr:colOff>409575</xdr:colOff>
          <xdr:row>32</xdr:row>
          <xdr:rowOff>152530</xdr:rowOff>
        </xdr:to>
        <xdr:grpSp>
          <xdr:nvGrpSpPr>
            <xdr:cNvPr id="77" name="Group 76">
              <a:extLst>
                <a:ext uri="{FF2B5EF4-FFF2-40B4-BE49-F238E27FC236}">
                  <a16:creationId xmlns:a16="http://schemas.microsoft.com/office/drawing/2014/main" id="{00000000-0008-0000-1D00-00004D000000}"/>
                </a:ext>
              </a:extLst>
            </xdr:cNvPr>
            <xdr:cNvGrpSpPr/>
          </xdr:nvGrpSpPr>
          <xdr:grpSpPr>
            <a:xfrm>
              <a:off x="4945673" y="6115050"/>
              <a:ext cx="1442671" cy="133480"/>
              <a:chOff x="4533848" y="14430390"/>
              <a:chExt cx="1438261" cy="143147"/>
            </a:xfrm>
          </xdr:grpSpPr>
          <xdr:sp macro="" textlink="">
            <xdr:nvSpPr>
              <xdr:cNvPr id="69683" name="Check Box 51" hidden="1">
                <a:extLst>
                  <a:ext uri="{63B3BB69-23CF-44E3-9099-C40C66FF867C}">
                    <a14:compatExt spid="_x0000_s69683"/>
                  </a:ext>
                  <a:ext uri="{FF2B5EF4-FFF2-40B4-BE49-F238E27FC236}">
                    <a16:creationId xmlns:a16="http://schemas.microsoft.com/office/drawing/2014/main" id="{00000000-0008-0000-2300-000033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84" name="Check Box 52" hidden="1">
                <a:extLst>
                  <a:ext uri="{63B3BB69-23CF-44E3-9099-C40C66FF867C}">
                    <a14:compatExt spid="_x0000_s69684"/>
                  </a:ext>
                  <a:ext uri="{FF2B5EF4-FFF2-40B4-BE49-F238E27FC236}">
                    <a16:creationId xmlns:a16="http://schemas.microsoft.com/office/drawing/2014/main" id="{00000000-0008-0000-2300-000034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685" name="Check Box 53" hidden="1">
                <a:extLst>
                  <a:ext uri="{63B3BB69-23CF-44E3-9099-C40C66FF867C}">
                    <a14:compatExt spid="_x0000_s69685"/>
                  </a:ext>
                  <a:ext uri="{FF2B5EF4-FFF2-40B4-BE49-F238E27FC236}">
                    <a16:creationId xmlns:a16="http://schemas.microsoft.com/office/drawing/2014/main" id="{00000000-0008-0000-2300-000035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29</xdr:row>
          <xdr:rowOff>19050</xdr:rowOff>
        </xdr:from>
        <xdr:to>
          <xdr:col>21</xdr:col>
          <xdr:colOff>409575</xdr:colOff>
          <xdr:row>29</xdr:row>
          <xdr:rowOff>152530</xdr:rowOff>
        </xdr:to>
        <xdr:grpSp>
          <xdr:nvGrpSpPr>
            <xdr:cNvPr id="81" name="Group 80">
              <a:extLst>
                <a:ext uri="{FF2B5EF4-FFF2-40B4-BE49-F238E27FC236}">
                  <a16:creationId xmlns:a16="http://schemas.microsoft.com/office/drawing/2014/main" id="{00000000-0008-0000-1D00-000051000000}"/>
                </a:ext>
              </a:extLst>
            </xdr:cNvPr>
            <xdr:cNvGrpSpPr/>
          </xdr:nvGrpSpPr>
          <xdr:grpSpPr>
            <a:xfrm>
              <a:off x="4945673" y="5543550"/>
              <a:ext cx="1442671" cy="133480"/>
              <a:chOff x="4533848" y="14430390"/>
              <a:chExt cx="1438261" cy="143147"/>
            </a:xfrm>
          </xdr:grpSpPr>
          <xdr:sp macro="" textlink="">
            <xdr:nvSpPr>
              <xdr:cNvPr id="69686" name="Check Box 54" hidden="1">
                <a:extLst>
                  <a:ext uri="{63B3BB69-23CF-44E3-9099-C40C66FF867C}">
                    <a14:compatExt spid="_x0000_s69686"/>
                  </a:ext>
                  <a:ext uri="{FF2B5EF4-FFF2-40B4-BE49-F238E27FC236}">
                    <a16:creationId xmlns:a16="http://schemas.microsoft.com/office/drawing/2014/main" id="{00000000-0008-0000-2300-000036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87" name="Check Box 55" hidden="1">
                <a:extLst>
                  <a:ext uri="{63B3BB69-23CF-44E3-9099-C40C66FF867C}">
                    <a14:compatExt spid="_x0000_s69687"/>
                  </a:ext>
                  <a:ext uri="{FF2B5EF4-FFF2-40B4-BE49-F238E27FC236}">
                    <a16:creationId xmlns:a16="http://schemas.microsoft.com/office/drawing/2014/main" id="{00000000-0008-0000-2300-000037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688" name="Check Box 56" hidden="1">
                <a:extLst>
                  <a:ext uri="{63B3BB69-23CF-44E3-9099-C40C66FF867C}">
                    <a14:compatExt spid="_x0000_s69688"/>
                  </a:ext>
                  <a:ext uri="{FF2B5EF4-FFF2-40B4-BE49-F238E27FC236}">
                    <a16:creationId xmlns:a16="http://schemas.microsoft.com/office/drawing/2014/main" id="{00000000-0008-0000-2300-000038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30</xdr:row>
          <xdr:rowOff>19050</xdr:rowOff>
        </xdr:from>
        <xdr:to>
          <xdr:col>21</xdr:col>
          <xdr:colOff>409575</xdr:colOff>
          <xdr:row>30</xdr:row>
          <xdr:rowOff>152530</xdr:rowOff>
        </xdr:to>
        <xdr:grpSp>
          <xdr:nvGrpSpPr>
            <xdr:cNvPr id="85" name="Group 84">
              <a:extLst>
                <a:ext uri="{FF2B5EF4-FFF2-40B4-BE49-F238E27FC236}">
                  <a16:creationId xmlns:a16="http://schemas.microsoft.com/office/drawing/2014/main" id="{00000000-0008-0000-1D00-000055000000}"/>
                </a:ext>
              </a:extLst>
            </xdr:cNvPr>
            <xdr:cNvGrpSpPr/>
          </xdr:nvGrpSpPr>
          <xdr:grpSpPr>
            <a:xfrm>
              <a:off x="4945673" y="5734050"/>
              <a:ext cx="1442671" cy="133480"/>
              <a:chOff x="4533848" y="14430390"/>
              <a:chExt cx="1438261" cy="143147"/>
            </a:xfrm>
          </xdr:grpSpPr>
          <xdr:sp macro="" textlink="">
            <xdr:nvSpPr>
              <xdr:cNvPr id="69689" name="Check Box 57" hidden="1">
                <a:extLst>
                  <a:ext uri="{63B3BB69-23CF-44E3-9099-C40C66FF867C}">
                    <a14:compatExt spid="_x0000_s69689"/>
                  </a:ext>
                  <a:ext uri="{FF2B5EF4-FFF2-40B4-BE49-F238E27FC236}">
                    <a16:creationId xmlns:a16="http://schemas.microsoft.com/office/drawing/2014/main" id="{00000000-0008-0000-2300-000039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90" name="Check Box 58" hidden="1">
                <a:extLst>
                  <a:ext uri="{63B3BB69-23CF-44E3-9099-C40C66FF867C}">
                    <a14:compatExt spid="_x0000_s69690"/>
                  </a:ext>
                  <a:ext uri="{FF2B5EF4-FFF2-40B4-BE49-F238E27FC236}">
                    <a16:creationId xmlns:a16="http://schemas.microsoft.com/office/drawing/2014/main" id="{00000000-0008-0000-2300-00003A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691" name="Check Box 59" hidden="1">
                <a:extLst>
                  <a:ext uri="{63B3BB69-23CF-44E3-9099-C40C66FF867C}">
                    <a14:compatExt spid="_x0000_s69691"/>
                  </a:ext>
                  <a:ext uri="{FF2B5EF4-FFF2-40B4-BE49-F238E27FC236}">
                    <a16:creationId xmlns:a16="http://schemas.microsoft.com/office/drawing/2014/main" id="{00000000-0008-0000-2300-00003B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19050</xdr:rowOff>
        </xdr:from>
        <xdr:to>
          <xdr:col>21</xdr:col>
          <xdr:colOff>409575</xdr:colOff>
          <xdr:row>31</xdr:row>
          <xdr:rowOff>152530</xdr:rowOff>
        </xdr:to>
        <xdr:grpSp>
          <xdr:nvGrpSpPr>
            <xdr:cNvPr id="89" name="Group 88">
              <a:extLst>
                <a:ext uri="{FF2B5EF4-FFF2-40B4-BE49-F238E27FC236}">
                  <a16:creationId xmlns:a16="http://schemas.microsoft.com/office/drawing/2014/main" id="{00000000-0008-0000-1D00-000059000000}"/>
                </a:ext>
              </a:extLst>
            </xdr:cNvPr>
            <xdr:cNvGrpSpPr/>
          </xdr:nvGrpSpPr>
          <xdr:grpSpPr>
            <a:xfrm>
              <a:off x="4945673" y="5924550"/>
              <a:ext cx="1442671" cy="133480"/>
              <a:chOff x="4533848" y="14430390"/>
              <a:chExt cx="1438261" cy="143147"/>
            </a:xfrm>
          </xdr:grpSpPr>
          <xdr:sp macro="" textlink="">
            <xdr:nvSpPr>
              <xdr:cNvPr id="69692" name="Check Box 60" hidden="1">
                <a:extLst>
                  <a:ext uri="{63B3BB69-23CF-44E3-9099-C40C66FF867C}">
                    <a14:compatExt spid="_x0000_s69692"/>
                  </a:ext>
                  <a:ext uri="{FF2B5EF4-FFF2-40B4-BE49-F238E27FC236}">
                    <a16:creationId xmlns:a16="http://schemas.microsoft.com/office/drawing/2014/main" id="{00000000-0008-0000-2300-00003C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93" name="Check Box 61" hidden="1">
                <a:extLst>
                  <a:ext uri="{63B3BB69-23CF-44E3-9099-C40C66FF867C}">
                    <a14:compatExt spid="_x0000_s69693"/>
                  </a:ext>
                  <a:ext uri="{FF2B5EF4-FFF2-40B4-BE49-F238E27FC236}">
                    <a16:creationId xmlns:a16="http://schemas.microsoft.com/office/drawing/2014/main" id="{00000000-0008-0000-2300-00003D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694" name="Check Box 62" hidden="1">
                <a:extLst>
                  <a:ext uri="{63B3BB69-23CF-44E3-9099-C40C66FF867C}">
                    <a14:compatExt spid="_x0000_s69694"/>
                  </a:ext>
                  <a:ext uri="{FF2B5EF4-FFF2-40B4-BE49-F238E27FC236}">
                    <a16:creationId xmlns:a16="http://schemas.microsoft.com/office/drawing/2014/main" id="{00000000-0008-0000-2300-00003E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33</xdr:row>
          <xdr:rowOff>19050</xdr:rowOff>
        </xdr:from>
        <xdr:to>
          <xdr:col>21</xdr:col>
          <xdr:colOff>409575</xdr:colOff>
          <xdr:row>33</xdr:row>
          <xdr:rowOff>152530</xdr:rowOff>
        </xdr:to>
        <xdr:grpSp>
          <xdr:nvGrpSpPr>
            <xdr:cNvPr id="93" name="Group 92">
              <a:extLst>
                <a:ext uri="{FF2B5EF4-FFF2-40B4-BE49-F238E27FC236}">
                  <a16:creationId xmlns:a16="http://schemas.microsoft.com/office/drawing/2014/main" id="{00000000-0008-0000-1D00-00005D000000}"/>
                </a:ext>
              </a:extLst>
            </xdr:cNvPr>
            <xdr:cNvGrpSpPr/>
          </xdr:nvGrpSpPr>
          <xdr:grpSpPr>
            <a:xfrm>
              <a:off x="4945673" y="6305550"/>
              <a:ext cx="1442671" cy="133480"/>
              <a:chOff x="4533848" y="14430390"/>
              <a:chExt cx="1438261" cy="143147"/>
            </a:xfrm>
          </xdr:grpSpPr>
          <xdr:sp macro="" textlink="">
            <xdr:nvSpPr>
              <xdr:cNvPr id="69695" name="Check Box 63" hidden="1">
                <a:extLst>
                  <a:ext uri="{63B3BB69-23CF-44E3-9099-C40C66FF867C}">
                    <a14:compatExt spid="_x0000_s69695"/>
                  </a:ext>
                  <a:ext uri="{FF2B5EF4-FFF2-40B4-BE49-F238E27FC236}">
                    <a16:creationId xmlns:a16="http://schemas.microsoft.com/office/drawing/2014/main" id="{00000000-0008-0000-2300-00003F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96" name="Check Box 64" hidden="1">
                <a:extLst>
                  <a:ext uri="{63B3BB69-23CF-44E3-9099-C40C66FF867C}">
                    <a14:compatExt spid="_x0000_s69696"/>
                  </a:ext>
                  <a:ext uri="{FF2B5EF4-FFF2-40B4-BE49-F238E27FC236}">
                    <a16:creationId xmlns:a16="http://schemas.microsoft.com/office/drawing/2014/main" id="{00000000-0008-0000-2300-000040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697" name="Check Box 65" hidden="1">
                <a:extLst>
                  <a:ext uri="{63B3BB69-23CF-44E3-9099-C40C66FF867C}">
                    <a14:compatExt spid="_x0000_s69697"/>
                  </a:ext>
                  <a:ext uri="{FF2B5EF4-FFF2-40B4-BE49-F238E27FC236}">
                    <a16:creationId xmlns:a16="http://schemas.microsoft.com/office/drawing/2014/main" id="{00000000-0008-0000-2300-000041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34</xdr:row>
          <xdr:rowOff>19050</xdr:rowOff>
        </xdr:from>
        <xdr:to>
          <xdr:col>21</xdr:col>
          <xdr:colOff>409575</xdr:colOff>
          <xdr:row>34</xdr:row>
          <xdr:rowOff>152530</xdr:rowOff>
        </xdr:to>
        <xdr:grpSp>
          <xdr:nvGrpSpPr>
            <xdr:cNvPr id="97" name="Group 96">
              <a:extLst>
                <a:ext uri="{FF2B5EF4-FFF2-40B4-BE49-F238E27FC236}">
                  <a16:creationId xmlns:a16="http://schemas.microsoft.com/office/drawing/2014/main" id="{00000000-0008-0000-1D00-000061000000}"/>
                </a:ext>
              </a:extLst>
            </xdr:cNvPr>
            <xdr:cNvGrpSpPr/>
          </xdr:nvGrpSpPr>
          <xdr:grpSpPr>
            <a:xfrm>
              <a:off x="4945673" y="6496050"/>
              <a:ext cx="1442671" cy="133480"/>
              <a:chOff x="4533848" y="14430390"/>
              <a:chExt cx="1438261" cy="143147"/>
            </a:xfrm>
          </xdr:grpSpPr>
          <xdr:sp macro="" textlink="">
            <xdr:nvSpPr>
              <xdr:cNvPr id="69698" name="Check Box 66" hidden="1">
                <a:extLst>
                  <a:ext uri="{63B3BB69-23CF-44E3-9099-C40C66FF867C}">
                    <a14:compatExt spid="_x0000_s69698"/>
                  </a:ext>
                  <a:ext uri="{FF2B5EF4-FFF2-40B4-BE49-F238E27FC236}">
                    <a16:creationId xmlns:a16="http://schemas.microsoft.com/office/drawing/2014/main" id="{00000000-0008-0000-2300-000042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699" name="Check Box 67" hidden="1">
                <a:extLst>
                  <a:ext uri="{63B3BB69-23CF-44E3-9099-C40C66FF867C}">
                    <a14:compatExt spid="_x0000_s69699"/>
                  </a:ext>
                  <a:ext uri="{FF2B5EF4-FFF2-40B4-BE49-F238E27FC236}">
                    <a16:creationId xmlns:a16="http://schemas.microsoft.com/office/drawing/2014/main" id="{00000000-0008-0000-2300-000043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00" name="Check Box 68" hidden="1">
                <a:extLst>
                  <a:ext uri="{63B3BB69-23CF-44E3-9099-C40C66FF867C}">
                    <a14:compatExt spid="_x0000_s69700"/>
                  </a:ext>
                  <a:ext uri="{FF2B5EF4-FFF2-40B4-BE49-F238E27FC236}">
                    <a16:creationId xmlns:a16="http://schemas.microsoft.com/office/drawing/2014/main" id="{00000000-0008-0000-2300-000044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35</xdr:row>
          <xdr:rowOff>19050</xdr:rowOff>
        </xdr:from>
        <xdr:to>
          <xdr:col>21</xdr:col>
          <xdr:colOff>409575</xdr:colOff>
          <xdr:row>35</xdr:row>
          <xdr:rowOff>152530</xdr:rowOff>
        </xdr:to>
        <xdr:grpSp>
          <xdr:nvGrpSpPr>
            <xdr:cNvPr id="101" name="Group 100">
              <a:extLst>
                <a:ext uri="{FF2B5EF4-FFF2-40B4-BE49-F238E27FC236}">
                  <a16:creationId xmlns:a16="http://schemas.microsoft.com/office/drawing/2014/main" id="{00000000-0008-0000-1D00-000065000000}"/>
                </a:ext>
              </a:extLst>
            </xdr:cNvPr>
            <xdr:cNvGrpSpPr/>
          </xdr:nvGrpSpPr>
          <xdr:grpSpPr>
            <a:xfrm>
              <a:off x="4945673" y="6686550"/>
              <a:ext cx="1442671" cy="133480"/>
              <a:chOff x="4533848" y="14430390"/>
              <a:chExt cx="1438261" cy="143147"/>
            </a:xfrm>
          </xdr:grpSpPr>
          <xdr:sp macro="" textlink="">
            <xdr:nvSpPr>
              <xdr:cNvPr id="69701" name="Check Box 69" hidden="1">
                <a:extLst>
                  <a:ext uri="{63B3BB69-23CF-44E3-9099-C40C66FF867C}">
                    <a14:compatExt spid="_x0000_s69701"/>
                  </a:ext>
                  <a:ext uri="{FF2B5EF4-FFF2-40B4-BE49-F238E27FC236}">
                    <a16:creationId xmlns:a16="http://schemas.microsoft.com/office/drawing/2014/main" id="{00000000-0008-0000-2300-000045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02" name="Check Box 70" hidden="1">
                <a:extLst>
                  <a:ext uri="{63B3BB69-23CF-44E3-9099-C40C66FF867C}">
                    <a14:compatExt spid="_x0000_s69702"/>
                  </a:ext>
                  <a:ext uri="{FF2B5EF4-FFF2-40B4-BE49-F238E27FC236}">
                    <a16:creationId xmlns:a16="http://schemas.microsoft.com/office/drawing/2014/main" id="{00000000-0008-0000-2300-000046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2300-000047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36</xdr:row>
          <xdr:rowOff>19050</xdr:rowOff>
        </xdr:from>
        <xdr:to>
          <xdr:col>21</xdr:col>
          <xdr:colOff>409575</xdr:colOff>
          <xdr:row>36</xdr:row>
          <xdr:rowOff>152530</xdr:rowOff>
        </xdr:to>
        <xdr:grpSp>
          <xdr:nvGrpSpPr>
            <xdr:cNvPr id="105" name="Group 104">
              <a:extLst>
                <a:ext uri="{FF2B5EF4-FFF2-40B4-BE49-F238E27FC236}">
                  <a16:creationId xmlns:a16="http://schemas.microsoft.com/office/drawing/2014/main" id="{00000000-0008-0000-1D00-000069000000}"/>
                </a:ext>
              </a:extLst>
            </xdr:cNvPr>
            <xdr:cNvGrpSpPr/>
          </xdr:nvGrpSpPr>
          <xdr:grpSpPr>
            <a:xfrm>
              <a:off x="4945673" y="6877050"/>
              <a:ext cx="1442671" cy="133480"/>
              <a:chOff x="4533848" y="14430390"/>
              <a:chExt cx="1438261" cy="143147"/>
            </a:xfrm>
          </xdr:grpSpPr>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2300-000048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2300-000049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2300-00004A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37</xdr:row>
          <xdr:rowOff>19050</xdr:rowOff>
        </xdr:from>
        <xdr:to>
          <xdr:col>21</xdr:col>
          <xdr:colOff>409575</xdr:colOff>
          <xdr:row>37</xdr:row>
          <xdr:rowOff>152530</xdr:rowOff>
        </xdr:to>
        <xdr:grpSp>
          <xdr:nvGrpSpPr>
            <xdr:cNvPr id="109" name="Group 108">
              <a:extLst>
                <a:ext uri="{FF2B5EF4-FFF2-40B4-BE49-F238E27FC236}">
                  <a16:creationId xmlns:a16="http://schemas.microsoft.com/office/drawing/2014/main" id="{00000000-0008-0000-1D00-00006D000000}"/>
                </a:ext>
              </a:extLst>
            </xdr:cNvPr>
            <xdr:cNvGrpSpPr/>
          </xdr:nvGrpSpPr>
          <xdr:grpSpPr>
            <a:xfrm>
              <a:off x="4945673" y="7067550"/>
              <a:ext cx="1442671" cy="133480"/>
              <a:chOff x="4533848" y="14430390"/>
              <a:chExt cx="1438261" cy="143147"/>
            </a:xfrm>
          </xdr:grpSpPr>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2300-00004B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2300-00004C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2300-00004D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38</xdr:row>
          <xdr:rowOff>19050</xdr:rowOff>
        </xdr:from>
        <xdr:to>
          <xdr:col>21</xdr:col>
          <xdr:colOff>409575</xdr:colOff>
          <xdr:row>38</xdr:row>
          <xdr:rowOff>152530</xdr:rowOff>
        </xdr:to>
        <xdr:grpSp>
          <xdr:nvGrpSpPr>
            <xdr:cNvPr id="113" name="Group 112">
              <a:extLst>
                <a:ext uri="{FF2B5EF4-FFF2-40B4-BE49-F238E27FC236}">
                  <a16:creationId xmlns:a16="http://schemas.microsoft.com/office/drawing/2014/main" id="{00000000-0008-0000-1D00-000071000000}"/>
                </a:ext>
              </a:extLst>
            </xdr:cNvPr>
            <xdr:cNvGrpSpPr/>
          </xdr:nvGrpSpPr>
          <xdr:grpSpPr>
            <a:xfrm>
              <a:off x="4945673" y="7258050"/>
              <a:ext cx="1442671" cy="133480"/>
              <a:chOff x="4533848" y="14430390"/>
              <a:chExt cx="1438261" cy="143147"/>
            </a:xfrm>
          </xdr:grpSpPr>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2300-00004E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2300-00004F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2300-000050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39</xdr:row>
          <xdr:rowOff>19050</xdr:rowOff>
        </xdr:from>
        <xdr:to>
          <xdr:col>21</xdr:col>
          <xdr:colOff>409575</xdr:colOff>
          <xdr:row>39</xdr:row>
          <xdr:rowOff>152530</xdr:rowOff>
        </xdr:to>
        <xdr:grpSp>
          <xdr:nvGrpSpPr>
            <xdr:cNvPr id="117" name="Group 116">
              <a:extLst>
                <a:ext uri="{FF2B5EF4-FFF2-40B4-BE49-F238E27FC236}">
                  <a16:creationId xmlns:a16="http://schemas.microsoft.com/office/drawing/2014/main" id="{00000000-0008-0000-1D00-000075000000}"/>
                </a:ext>
              </a:extLst>
            </xdr:cNvPr>
            <xdr:cNvGrpSpPr/>
          </xdr:nvGrpSpPr>
          <xdr:grpSpPr>
            <a:xfrm>
              <a:off x="4945673" y="7448550"/>
              <a:ext cx="1442671" cy="133480"/>
              <a:chOff x="4533848" y="14430390"/>
              <a:chExt cx="1438261" cy="143147"/>
            </a:xfrm>
          </xdr:grpSpPr>
          <xdr:sp macro="" textlink="">
            <xdr:nvSpPr>
              <xdr:cNvPr id="69713" name="Check Box 81" hidden="1">
                <a:extLst>
                  <a:ext uri="{63B3BB69-23CF-44E3-9099-C40C66FF867C}">
                    <a14:compatExt spid="_x0000_s69713"/>
                  </a:ext>
                  <a:ext uri="{FF2B5EF4-FFF2-40B4-BE49-F238E27FC236}">
                    <a16:creationId xmlns:a16="http://schemas.microsoft.com/office/drawing/2014/main" id="{00000000-0008-0000-2300-000051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14" name="Check Box 82" hidden="1">
                <a:extLst>
                  <a:ext uri="{63B3BB69-23CF-44E3-9099-C40C66FF867C}">
                    <a14:compatExt spid="_x0000_s69714"/>
                  </a:ext>
                  <a:ext uri="{FF2B5EF4-FFF2-40B4-BE49-F238E27FC236}">
                    <a16:creationId xmlns:a16="http://schemas.microsoft.com/office/drawing/2014/main" id="{00000000-0008-0000-2300-000052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15" name="Check Box 83" hidden="1">
                <a:extLst>
                  <a:ext uri="{63B3BB69-23CF-44E3-9099-C40C66FF867C}">
                    <a14:compatExt spid="_x0000_s69715"/>
                  </a:ext>
                  <a:ext uri="{FF2B5EF4-FFF2-40B4-BE49-F238E27FC236}">
                    <a16:creationId xmlns:a16="http://schemas.microsoft.com/office/drawing/2014/main" id="{00000000-0008-0000-2300-000053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19050</xdr:rowOff>
        </xdr:from>
        <xdr:to>
          <xdr:col>21</xdr:col>
          <xdr:colOff>409575</xdr:colOff>
          <xdr:row>40</xdr:row>
          <xdr:rowOff>152530</xdr:rowOff>
        </xdr:to>
        <xdr:grpSp>
          <xdr:nvGrpSpPr>
            <xdr:cNvPr id="121" name="Group 120">
              <a:extLst>
                <a:ext uri="{FF2B5EF4-FFF2-40B4-BE49-F238E27FC236}">
                  <a16:creationId xmlns:a16="http://schemas.microsoft.com/office/drawing/2014/main" id="{00000000-0008-0000-1D00-000079000000}"/>
                </a:ext>
              </a:extLst>
            </xdr:cNvPr>
            <xdr:cNvGrpSpPr/>
          </xdr:nvGrpSpPr>
          <xdr:grpSpPr>
            <a:xfrm>
              <a:off x="4945673" y="7639050"/>
              <a:ext cx="1442671" cy="133480"/>
              <a:chOff x="4533848" y="14430390"/>
              <a:chExt cx="1438261" cy="143147"/>
            </a:xfrm>
          </xdr:grpSpPr>
          <xdr:sp macro="" textlink="">
            <xdr:nvSpPr>
              <xdr:cNvPr id="69716" name="Check Box 84" hidden="1">
                <a:extLst>
                  <a:ext uri="{63B3BB69-23CF-44E3-9099-C40C66FF867C}">
                    <a14:compatExt spid="_x0000_s69716"/>
                  </a:ext>
                  <a:ext uri="{FF2B5EF4-FFF2-40B4-BE49-F238E27FC236}">
                    <a16:creationId xmlns:a16="http://schemas.microsoft.com/office/drawing/2014/main" id="{00000000-0008-0000-2300-000054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17" name="Check Box 85" hidden="1">
                <a:extLst>
                  <a:ext uri="{63B3BB69-23CF-44E3-9099-C40C66FF867C}">
                    <a14:compatExt spid="_x0000_s69717"/>
                  </a:ext>
                  <a:ext uri="{FF2B5EF4-FFF2-40B4-BE49-F238E27FC236}">
                    <a16:creationId xmlns:a16="http://schemas.microsoft.com/office/drawing/2014/main" id="{00000000-0008-0000-2300-000055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18" name="Check Box 86" hidden="1">
                <a:extLst>
                  <a:ext uri="{63B3BB69-23CF-44E3-9099-C40C66FF867C}">
                    <a14:compatExt spid="_x0000_s69718"/>
                  </a:ext>
                  <a:ext uri="{FF2B5EF4-FFF2-40B4-BE49-F238E27FC236}">
                    <a16:creationId xmlns:a16="http://schemas.microsoft.com/office/drawing/2014/main" id="{00000000-0008-0000-2300-000056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19050</xdr:rowOff>
        </xdr:from>
        <xdr:to>
          <xdr:col>21</xdr:col>
          <xdr:colOff>409575</xdr:colOff>
          <xdr:row>41</xdr:row>
          <xdr:rowOff>152530</xdr:rowOff>
        </xdr:to>
        <xdr:grpSp>
          <xdr:nvGrpSpPr>
            <xdr:cNvPr id="125" name="Group 124">
              <a:extLst>
                <a:ext uri="{FF2B5EF4-FFF2-40B4-BE49-F238E27FC236}">
                  <a16:creationId xmlns:a16="http://schemas.microsoft.com/office/drawing/2014/main" id="{00000000-0008-0000-1D00-00007D000000}"/>
                </a:ext>
              </a:extLst>
            </xdr:cNvPr>
            <xdr:cNvGrpSpPr/>
          </xdr:nvGrpSpPr>
          <xdr:grpSpPr>
            <a:xfrm>
              <a:off x="4945673" y="7829550"/>
              <a:ext cx="1442671" cy="133480"/>
              <a:chOff x="4533848" y="14430390"/>
              <a:chExt cx="1438261" cy="143147"/>
            </a:xfrm>
          </xdr:grpSpPr>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2300-000057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2300-000058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2300-000059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42</xdr:row>
          <xdr:rowOff>19050</xdr:rowOff>
        </xdr:from>
        <xdr:to>
          <xdr:col>21</xdr:col>
          <xdr:colOff>409575</xdr:colOff>
          <xdr:row>42</xdr:row>
          <xdr:rowOff>152530</xdr:rowOff>
        </xdr:to>
        <xdr:grpSp>
          <xdr:nvGrpSpPr>
            <xdr:cNvPr id="129" name="Group 128">
              <a:extLst>
                <a:ext uri="{FF2B5EF4-FFF2-40B4-BE49-F238E27FC236}">
                  <a16:creationId xmlns:a16="http://schemas.microsoft.com/office/drawing/2014/main" id="{00000000-0008-0000-1D00-000081000000}"/>
                </a:ext>
              </a:extLst>
            </xdr:cNvPr>
            <xdr:cNvGrpSpPr/>
          </xdr:nvGrpSpPr>
          <xdr:grpSpPr>
            <a:xfrm>
              <a:off x="4945673" y="8020050"/>
              <a:ext cx="1442671" cy="133480"/>
              <a:chOff x="4533848" y="14430390"/>
              <a:chExt cx="1438261" cy="143147"/>
            </a:xfrm>
          </xdr:grpSpPr>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2300-00005A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23" name="Check Box 91" hidden="1">
                <a:extLst>
                  <a:ext uri="{63B3BB69-23CF-44E3-9099-C40C66FF867C}">
                    <a14:compatExt spid="_x0000_s69723"/>
                  </a:ext>
                  <a:ext uri="{FF2B5EF4-FFF2-40B4-BE49-F238E27FC236}">
                    <a16:creationId xmlns:a16="http://schemas.microsoft.com/office/drawing/2014/main" id="{00000000-0008-0000-2300-00005B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24" name="Check Box 92" hidden="1">
                <a:extLst>
                  <a:ext uri="{63B3BB69-23CF-44E3-9099-C40C66FF867C}">
                    <a14:compatExt spid="_x0000_s69724"/>
                  </a:ext>
                  <a:ext uri="{FF2B5EF4-FFF2-40B4-BE49-F238E27FC236}">
                    <a16:creationId xmlns:a16="http://schemas.microsoft.com/office/drawing/2014/main" id="{00000000-0008-0000-2300-00005C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43</xdr:row>
          <xdr:rowOff>19050</xdr:rowOff>
        </xdr:from>
        <xdr:to>
          <xdr:col>21</xdr:col>
          <xdr:colOff>409575</xdr:colOff>
          <xdr:row>43</xdr:row>
          <xdr:rowOff>152530</xdr:rowOff>
        </xdr:to>
        <xdr:grpSp>
          <xdr:nvGrpSpPr>
            <xdr:cNvPr id="133" name="Group 132">
              <a:extLst>
                <a:ext uri="{FF2B5EF4-FFF2-40B4-BE49-F238E27FC236}">
                  <a16:creationId xmlns:a16="http://schemas.microsoft.com/office/drawing/2014/main" id="{00000000-0008-0000-1D00-000085000000}"/>
                </a:ext>
              </a:extLst>
            </xdr:cNvPr>
            <xdr:cNvGrpSpPr/>
          </xdr:nvGrpSpPr>
          <xdr:grpSpPr>
            <a:xfrm>
              <a:off x="4945673" y="8210550"/>
              <a:ext cx="1442671" cy="133480"/>
              <a:chOff x="4533848" y="14430390"/>
              <a:chExt cx="1438261" cy="143147"/>
            </a:xfrm>
          </xdr:grpSpPr>
          <xdr:sp macro="" textlink="">
            <xdr:nvSpPr>
              <xdr:cNvPr id="69725" name="Check Box 93" hidden="1">
                <a:extLst>
                  <a:ext uri="{63B3BB69-23CF-44E3-9099-C40C66FF867C}">
                    <a14:compatExt spid="_x0000_s69725"/>
                  </a:ext>
                  <a:ext uri="{FF2B5EF4-FFF2-40B4-BE49-F238E27FC236}">
                    <a16:creationId xmlns:a16="http://schemas.microsoft.com/office/drawing/2014/main" id="{00000000-0008-0000-2300-00005D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26" name="Check Box 94" hidden="1">
                <a:extLst>
                  <a:ext uri="{63B3BB69-23CF-44E3-9099-C40C66FF867C}">
                    <a14:compatExt spid="_x0000_s69726"/>
                  </a:ext>
                  <a:ext uri="{FF2B5EF4-FFF2-40B4-BE49-F238E27FC236}">
                    <a16:creationId xmlns:a16="http://schemas.microsoft.com/office/drawing/2014/main" id="{00000000-0008-0000-2300-00005E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27" name="Check Box 95" hidden="1">
                <a:extLst>
                  <a:ext uri="{63B3BB69-23CF-44E3-9099-C40C66FF867C}">
                    <a14:compatExt spid="_x0000_s69727"/>
                  </a:ext>
                  <a:ext uri="{FF2B5EF4-FFF2-40B4-BE49-F238E27FC236}">
                    <a16:creationId xmlns:a16="http://schemas.microsoft.com/office/drawing/2014/main" id="{00000000-0008-0000-2300-00005F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45</xdr:row>
          <xdr:rowOff>19050</xdr:rowOff>
        </xdr:from>
        <xdr:to>
          <xdr:col>21</xdr:col>
          <xdr:colOff>409575</xdr:colOff>
          <xdr:row>45</xdr:row>
          <xdr:rowOff>152530</xdr:rowOff>
        </xdr:to>
        <xdr:grpSp>
          <xdr:nvGrpSpPr>
            <xdr:cNvPr id="137" name="Group 136">
              <a:extLst>
                <a:ext uri="{FF2B5EF4-FFF2-40B4-BE49-F238E27FC236}">
                  <a16:creationId xmlns:a16="http://schemas.microsoft.com/office/drawing/2014/main" id="{00000000-0008-0000-1D00-000089000000}"/>
                </a:ext>
              </a:extLst>
            </xdr:cNvPr>
            <xdr:cNvGrpSpPr/>
          </xdr:nvGrpSpPr>
          <xdr:grpSpPr>
            <a:xfrm>
              <a:off x="4945673" y="8591550"/>
              <a:ext cx="1442671" cy="133480"/>
              <a:chOff x="4533848" y="14430390"/>
              <a:chExt cx="1438261" cy="143147"/>
            </a:xfrm>
          </xdr:grpSpPr>
          <xdr:sp macro="" textlink="">
            <xdr:nvSpPr>
              <xdr:cNvPr id="69728" name="Check Box 96" hidden="1">
                <a:extLst>
                  <a:ext uri="{63B3BB69-23CF-44E3-9099-C40C66FF867C}">
                    <a14:compatExt spid="_x0000_s69728"/>
                  </a:ext>
                  <a:ext uri="{FF2B5EF4-FFF2-40B4-BE49-F238E27FC236}">
                    <a16:creationId xmlns:a16="http://schemas.microsoft.com/office/drawing/2014/main" id="{00000000-0008-0000-2300-000060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29" name="Check Box 97" hidden="1">
                <a:extLst>
                  <a:ext uri="{63B3BB69-23CF-44E3-9099-C40C66FF867C}">
                    <a14:compatExt spid="_x0000_s69729"/>
                  </a:ext>
                  <a:ext uri="{FF2B5EF4-FFF2-40B4-BE49-F238E27FC236}">
                    <a16:creationId xmlns:a16="http://schemas.microsoft.com/office/drawing/2014/main" id="{00000000-0008-0000-2300-000061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30" name="Check Box 98" hidden="1">
                <a:extLst>
                  <a:ext uri="{63B3BB69-23CF-44E3-9099-C40C66FF867C}">
                    <a14:compatExt spid="_x0000_s69730"/>
                  </a:ext>
                  <a:ext uri="{FF2B5EF4-FFF2-40B4-BE49-F238E27FC236}">
                    <a16:creationId xmlns:a16="http://schemas.microsoft.com/office/drawing/2014/main" id="{00000000-0008-0000-2300-000062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19050</xdr:rowOff>
        </xdr:from>
        <xdr:to>
          <xdr:col>21</xdr:col>
          <xdr:colOff>409575</xdr:colOff>
          <xdr:row>44</xdr:row>
          <xdr:rowOff>152530</xdr:rowOff>
        </xdr:to>
        <xdr:grpSp>
          <xdr:nvGrpSpPr>
            <xdr:cNvPr id="141" name="Group 140">
              <a:extLst>
                <a:ext uri="{FF2B5EF4-FFF2-40B4-BE49-F238E27FC236}">
                  <a16:creationId xmlns:a16="http://schemas.microsoft.com/office/drawing/2014/main" id="{00000000-0008-0000-1D00-00008D000000}"/>
                </a:ext>
              </a:extLst>
            </xdr:cNvPr>
            <xdr:cNvGrpSpPr/>
          </xdr:nvGrpSpPr>
          <xdr:grpSpPr>
            <a:xfrm>
              <a:off x="4945673" y="8401050"/>
              <a:ext cx="1442671" cy="133480"/>
              <a:chOff x="4533848" y="14430390"/>
              <a:chExt cx="1438261" cy="143147"/>
            </a:xfrm>
          </xdr:grpSpPr>
          <xdr:sp macro="" textlink="">
            <xdr:nvSpPr>
              <xdr:cNvPr id="69731" name="Check Box 99" hidden="1">
                <a:extLst>
                  <a:ext uri="{63B3BB69-23CF-44E3-9099-C40C66FF867C}">
                    <a14:compatExt spid="_x0000_s69731"/>
                  </a:ext>
                  <a:ext uri="{FF2B5EF4-FFF2-40B4-BE49-F238E27FC236}">
                    <a16:creationId xmlns:a16="http://schemas.microsoft.com/office/drawing/2014/main" id="{00000000-0008-0000-2300-000063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32" name="Check Box 100" hidden="1">
                <a:extLst>
                  <a:ext uri="{63B3BB69-23CF-44E3-9099-C40C66FF867C}">
                    <a14:compatExt spid="_x0000_s69732"/>
                  </a:ext>
                  <a:ext uri="{FF2B5EF4-FFF2-40B4-BE49-F238E27FC236}">
                    <a16:creationId xmlns:a16="http://schemas.microsoft.com/office/drawing/2014/main" id="{00000000-0008-0000-2300-000064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33" name="Check Box 101" hidden="1">
                <a:extLst>
                  <a:ext uri="{63B3BB69-23CF-44E3-9099-C40C66FF867C}">
                    <a14:compatExt spid="_x0000_s69733"/>
                  </a:ext>
                  <a:ext uri="{FF2B5EF4-FFF2-40B4-BE49-F238E27FC236}">
                    <a16:creationId xmlns:a16="http://schemas.microsoft.com/office/drawing/2014/main" id="{00000000-0008-0000-2300-000065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46</xdr:row>
          <xdr:rowOff>19050</xdr:rowOff>
        </xdr:from>
        <xdr:to>
          <xdr:col>21</xdr:col>
          <xdr:colOff>409575</xdr:colOff>
          <xdr:row>46</xdr:row>
          <xdr:rowOff>152530</xdr:rowOff>
        </xdr:to>
        <xdr:grpSp>
          <xdr:nvGrpSpPr>
            <xdr:cNvPr id="145" name="Group 144">
              <a:extLst>
                <a:ext uri="{FF2B5EF4-FFF2-40B4-BE49-F238E27FC236}">
                  <a16:creationId xmlns:a16="http://schemas.microsoft.com/office/drawing/2014/main" id="{00000000-0008-0000-1D00-000091000000}"/>
                </a:ext>
              </a:extLst>
            </xdr:cNvPr>
            <xdr:cNvGrpSpPr/>
          </xdr:nvGrpSpPr>
          <xdr:grpSpPr>
            <a:xfrm>
              <a:off x="4945673" y="8782050"/>
              <a:ext cx="1442671" cy="133480"/>
              <a:chOff x="4533848" y="14430390"/>
              <a:chExt cx="1438261" cy="143147"/>
            </a:xfrm>
          </xdr:grpSpPr>
          <xdr:sp macro="" textlink="">
            <xdr:nvSpPr>
              <xdr:cNvPr id="69734" name="Check Box 102" hidden="1">
                <a:extLst>
                  <a:ext uri="{63B3BB69-23CF-44E3-9099-C40C66FF867C}">
                    <a14:compatExt spid="_x0000_s69734"/>
                  </a:ext>
                  <a:ext uri="{FF2B5EF4-FFF2-40B4-BE49-F238E27FC236}">
                    <a16:creationId xmlns:a16="http://schemas.microsoft.com/office/drawing/2014/main" id="{00000000-0008-0000-2300-000066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35" name="Check Box 103" hidden="1">
                <a:extLst>
                  <a:ext uri="{63B3BB69-23CF-44E3-9099-C40C66FF867C}">
                    <a14:compatExt spid="_x0000_s69735"/>
                  </a:ext>
                  <a:ext uri="{FF2B5EF4-FFF2-40B4-BE49-F238E27FC236}">
                    <a16:creationId xmlns:a16="http://schemas.microsoft.com/office/drawing/2014/main" id="{00000000-0008-0000-2300-000067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36" name="Check Box 104" hidden="1">
                <a:extLst>
                  <a:ext uri="{63B3BB69-23CF-44E3-9099-C40C66FF867C}">
                    <a14:compatExt spid="_x0000_s69736"/>
                  </a:ext>
                  <a:ext uri="{FF2B5EF4-FFF2-40B4-BE49-F238E27FC236}">
                    <a16:creationId xmlns:a16="http://schemas.microsoft.com/office/drawing/2014/main" id="{00000000-0008-0000-2300-000068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19050</xdr:rowOff>
        </xdr:from>
        <xdr:to>
          <xdr:col>21</xdr:col>
          <xdr:colOff>409575</xdr:colOff>
          <xdr:row>47</xdr:row>
          <xdr:rowOff>152530</xdr:rowOff>
        </xdr:to>
        <xdr:grpSp>
          <xdr:nvGrpSpPr>
            <xdr:cNvPr id="149" name="Group 148">
              <a:extLst>
                <a:ext uri="{FF2B5EF4-FFF2-40B4-BE49-F238E27FC236}">
                  <a16:creationId xmlns:a16="http://schemas.microsoft.com/office/drawing/2014/main" id="{00000000-0008-0000-1D00-000095000000}"/>
                </a:ext>
              </a:extLst>
            </xdr:cNvPr>
            <xdr:cNvGrpSpPr/>
          </xdr:nvGrpSpPr>
          <xdr:grpSpPr>
            <a:xfrm>
              <a:off x="4945673" y="8972550"/>
              <a:ext cx="1442671" cy="133480"/>
              <a:chOff x="4533848" y="14430390"/>
              <a:chExt cx="1438261" cy="143147"/>
            </a:xfrm>
          </xdr:grpSpPr>
          <xdr:sp macro="" textlink="">
            <xdr:nvSpPr>
              <xdr:cNvPr id="69737" name="Check Box 105" hidden="1">
                <a:extLst>
                  <a:ext uri="{63B3BB69-23CF-44E3-9099-C40C66FF867C}">
                    <a14:compatExt spid="_x0000_s69737"/>
                  </a:ext>
                  <a:ext uri="{FF2B5EF4-FFF2-40B4-BE49-F238E27FC236}">
                    <a16:creationId xmlns:a16="http://schemas.microsoft.com/office/drawing/2014/main" id="{00000000-0008-0000-2300-000069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38" name="Check Box 106" hidden="1">
                <a:extLst>
                  <a:ext uri="{63B3BB69-23CF-44E3-9099-C40C66FF867C}">
                    <a14:compatExt spid="_x0000_s69738"/>
                  </a:ext>
                  <a:ext uri="{FF2B5EF4-FFF2-40B4-BE49-F238E27FC236}">
                    <a16:creationId xmlns:a16="http://schemas.microsoft.com/office/drawing/2014/main" id="{00000000-0008-0000-2300-00006A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39" name="Check Box 107" hidden="1">
                <a:extLst>
                  <a:ext uri="{63B3BB69-23CF-44E3-9099-C40C66FF867C}">
                    <a14:compatExt spid="_x0000_s69739"/>
                  </a:ext>
                  <a:ext uri="{FF2B5EF4-FFF2-40B4-BE49-F238E27FC236}">
                    <a16:creationId xmlns:a16="http://schemas.microsoft.com/office/drawing/2014/main" id="{00000000-0008-0000-2300-00006B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48</xdr:row>
          <xdr:rowOff>19050</xdr:rowOff>
        </xdr:from>
        <xdr:to>
          <xdr:col>21</xdr:col>
          <xdr:colOff>409575</xdr:colOff>
          <xdr:row>48</xdr:row>
          <xdr:rowOff>152530</xdr:rowOff>
        </xdr:to>
        <xdr:grpSp>
          <xdr:nvGrpSpPr>
            <xdr:cNvPr id="153" name="Group 152">
              <a:extLst>
                <a:ext uri="{FF2B5EF4-FFF2-40B4-BE49-F238E27FC236}">
                  <a16:creationId xmlns:a16="http://schemas.microsoft.com/office/drawing/2014/main" id="{00000000-0008-0000-1D00-000099000000}"/>
                </a:ext>
              </a:extLst>
            </xdr:cNvPr>
            <xdr:cNvGrpSpPr/>
          </xdr:nvGrpSpPr>
          <xdr:grpSpPr>
            <a:xfrm>
              <a:off x="4945673" y="9163050"/>
              <a:ext cx="1442671" cy="133480"/>
              <a:chOff x="4533848" y="14430390"/>
              <a:chExt cx="1438261" cy="143147"/>
            </a:xfrm>
          </xdr:grpSpPr>
          <xdr:sp macro="" textlink="">
            <xdr:nvSpPr>
              <xdr:cNvPr id="69740" name="Check Box 108" hidden="1">
                <a:extLst>
                  <a:ext uri="{63B3BB69-23CF-44E3-9099-C40C66FF867C}">
                    <a14:compatExt spid="_x0000_s69740"/>
                  </a:ext>
                  <a:ext uri="{FF2B5EF4-FFF2-40B4-BE49-F238E27FC236}">
                    <a16:creationId xmlns:a16="http://schemas.microsoft.com/office/drawing/2014/main" id="{00000000-0008-0000-2300-00006C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41" name="Check Box 109" hidden="1">
                <a:extLst>
                  <a:ext uri="{63B3BB69-23CF-44E3-9099-C40C66FF867C}">
                    <a14:compatExt spid="_x0000_s69741"/>
                  </a:ext>
                  <a:ext uri="{FF2B5EF4-FFF2-40B4-BE49-F238E27FC236}">
                    <a16:creationId xmlns:a16="http://schemas.microsoft.com/office/drawing/2014/main" id="{00000000-0008-0000-2300-00006D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42" name="Check Box 110" hidden="1">
                <a:extLst>
                  <a:ext uri="{63B3BB69-23CF-44E3-9099-C40C66FF867C}">
                    <a14:compatExt spid="_x0000_s69742"/>
                  </a:ext>
                  <a:ext uri="{FF2B5EF4-FFF2-40B4-BE49-F238E27FC236}">
                    <a16:creationId xmlns:a16="http://schemas.microsoft.com/office/drawing/2014/main" id="{00000000-0008-0000-2300-00006E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49</xdr:row>
          <xdr:rowOff>19050</xdr:rowOff>
        </xdr:from>
        <xdr:to>
          <xdr:col>21</xdr:col>
          <xdr:colOff>409575</xdr:colOff>
          <xdr:row>49</xdr:row>
          <xdr:rowOff>152530</xdr:rowOff>
        </xdr:to>
        <xdr:grpSp>
          <xdr:nvGrpSpPr>
            <xdr:cNvPr id="157" name="Group 156">
              <a:extLst>
                <a:ext uri="{FF2B5EF4-FFF2-40B4-BE49-F238E27FC236}">
                  <a16:creationId xmlns:a16="http://schemas.microsoft.com/office/drawing/2014/main" id="{00000000-0008-0000-1D00-00009D000000}"/>
                </a:ext>
              </a:extLst>
            </xdr:cNvPr>
            <xdr:cNvGrpSpPr/>
          </xdr:nvGrpSpPr>
          <xdr:grpSpPr>
            <a:xfrm>
              <a:off x="4945673" y="9353550"/>
              <a:ext cx="1442671" cy="133480"/>
              <a:chOff x="4533848" y="14430390"/>
              <a:chExt cx="1438261" cy="143147"/>
            </a:xfrm>
          </xdr:grpSpPr>
          <xdr:sp macro="" textlink="">
            <xdr:nvSpPr>
              <xdr:cNvPr id="69743" name="Check Box 111" hidden="1">
                <a:extLst>
                  <a:ext uri="{63B3BB69-23CF-44E3-9099-C40C66FF867C}">
                    <a14:compatExt spid="_x0000_s69743"/>
                  </a:ext>
                  <a:ext uri="{FF2B5EF4-FFF2-40B4-BE49-F238E27FC236}">
                    <a16:creationId xmlns:a16="http://schemas.microsoft.com/office/drawing/2014/main" id="{00000000-0008-0000-2300-00006F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44" name="Check Box 112" hidden="1">
                <a:extLst>
                  <a:ext uri="{63B3BB69-23CF-44E3-9099-C40C66FF867C}">
                    <a14:compatExt spid="_x0000_s69744"/>
                  </a:ext>
                  <a:ext uri="{FF2B5EF4-FFF2-40B4-BE49-F238E27FC236}">
                    <a16:creationId xmlns:a16="http://schemas.microsoft.com/office/drawing/2014/main" id="{00000000-0008-0000-2300-000070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45" name="Check Box 113" hidden="1">
                <a:extLst>
                  <a:ext uri="{63B3BB69-23CF-44E3-9099-C40C66FF867C}">
                    <a14:compatExt spid="_x0000_s69745"/>
                  </a:ext>
                  <a:ext uri="{FF2B5EF4-FFF2-40B4-BE49-F238E27FC236}">
                    <a16:creationId xmlns:a16="http://schemas.microsoft.com/office/drawing/2014/main" id="{00000000-0008-0000-2300-000071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19050</xdr:rowOff>
        </xdr:from>
        <xdr:to>
          <xdr:col>21</xdr:col>
          <xdr:colOff>409575</xdr:colOff>
          <xdr:row>50</xdr:row>
          <xdr:rowOff>152530</xdr:rowOff>
        </xdr:to>
        <xdr:grpSp>
          <xdr:nvGrpSpPr>
            <xdr:cNvPr id="161" name="Group 160">
              <a:extLst>
                <a:ext uri="{FF2B5EF4-FFF2-40B4-BE49-F238E27FC236}">
                  <a16:creationId xmlns:a16="http://schemas.microsoft.com/office/drawing/2014/main" id="{00000000-0008-0000-1D00-0000A1000000}"/>
                </a:ext>
              </a:extLst>
            </xdr:cNvPr>
            <xdr:cNvGrpSpPr/>
          </xdr:nvGrpSpPr>
          <xdr:grpSpPr>
            <a:xfrm>
              <a:off x="4945673" y="9544050"/>
              <a:ext cx="1442671" cy="133480"/>
              <a:chOff x="4533848" y="14430390"/>
              <a:chExt cx="1438261" cy="143147"/>
            </a:xfrm>
          </xdr:grpSpPr>
          <xdr:sp macro="" textlink="">
            <xdr:nvSpPr>
              <xdr:cNvPr id="69746" name="Check Box 114" hidden="1">
                <a:extLst>
                  <a:ext uri="{63B3BB69-23CF-44E3-9099-C40C66FF867C}">
                    <a14:compatExt spid="_x0000_s69746"/>
                  </a:ext>
                  <a:ext uri="{FF2B5EF4-FFF2-40B4-BE49-F238E27FC236}">
                    <a16:creationId xmlns:a16="http://schemas.microsoft.com/office/drawing/2014/main" id="{00000000-0008-0000-2300-000072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47" name="Check Box 115" hidden="1">
                <a:extLst>
                  <a:ext uri="{63B3BB69-23CF-44E3-9099-C40C66FF867C}">
                    <a14:compatExt spid="_x0000_s69747"/>
                  </a:ext>
                  <a:ext uri="{FF2B5EF4-FFF2-40B4-BE49-F238E27FC236}">
                    <a16:creationId xmlns:a16="http://schemas.microsoft.com/office/drawing/2014/main" id="{00000000-0008-0000-2300-000073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48" name="Check Box 116" hidden="1">
                <a:extLst>
                  <a:ext uri="{63B3BB69-23CF-44E3-9099-C40C66FF867C}">
                    <a14:compatExt spid="_x0000_s69748"/>
                  </a:ext>
                  <a:ext uri="{FF2B5EF4-FFF2-40B4-BE49-F238E27FC236}">
                    <a16:creationId xmlns:a16="http://schemas.microsoft.com/office/drawing/2014/main" id="{00000000-0008-0000-2300-000074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51</xdr:row>
          <xdr:rowOff>19050</xdr:rowOff>
        </xdr:from>
        <xdr:to>
          <xdr:col>21</xdr:col>
          <xdr:colOff>409575</xdr:colOff>
          <xdr:row>51</xdr:row>
          <xdr:rowOff>152530</xdr:rowOff>
        </xdr:to>
        <xdr:grpSp>
          <xdr:nvGrpSpPr>
            <xdr:cNvPr id="165" name="Group 164">
              <a:extLst>
                <a:ext uri="{FF2B5EF4-FFF2-40B4-BE49-F238E27FC236}">
                  <a16:creationId xmlns:a16="http://schemas.microsoft.com/office/drawing/2014/main" id="{00000000-0008-0000-1D00-0000A5000000}"/>
                </a:ext>
              </a:extLst>
            </xdr:cNvPr>
            <xdr:cNvGrpSpPr/>
          </xdr:nvGrpSpPr>
          <xdr:grpSpPr>
            <a:xfrm>
              <a:off x="4945673" y="9734550"/>
              <a:ext cx="1442671" cy="133480"/>
              <a:chOff x="4533848" y="14430390"/>
              <a:chExt cx="1438261" cy="143147"/>
            </a:xfrm>
          </xdr:grpSpPr>
          <xdr:sp macro="" textlink="">
            <xdr:nvSpPr>
              <xdr:cNvPr id="69749" name="Check Box 117" hidden="1">
                <a:extLst>
                  <a:ext uri="{63B3BB69-23CF-44E3-9099-C40C66FF867C}">
                    <a14:compatExt spid="_x0000_s69749"/>
                  </a:ext>
                  <a:ext uri="{FF2B5EF4-FFF2-40B4-BE49-F238E27FC236}">
                    <a16:creationId xmlns:a16="http://schemas.microsoft.com/office/drawing/2014/main" id="{00000000-0008-0000-2300-000075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50" name="Check Box 118" hidden="1">
                <a:extLst>
                  <a:ext uri="{63B3BB69-23CF-44E3-9099-C40C66FF867C}">
                    <a14:compatExt spid="_x0000_s69750"/>
                  </a:ext>
                  <a:ext uri="{FF2B5EF4-FFF2-40B4-BE49-F238E27FC236}">
                    <a16:creationId xmlns:a16="http://schemas.microsoft.com/office/drawing/2014/main" id="{00000000-0008-0000-2300-000076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51" name="Check Box 119" hidden="1">
                <a:extLst>
                  <a:ext uri="{63B3BB69-23CF-44E3-9099-C40C66FF867C}">
                    <a14:compatExt spid="_x0000_s69751"/>
                  </a:ext>
                  <a:ext uri="{FF2B5EF4-FFF2-40B4-BE49-F238E27FC236}">
                    <a16:creationId xmlns:a16="http://schemas.microsoft.com/office/drawing/2014/main" id="{00000000-0008-0000-2300-000077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52</xdr:row>
          <xdr:rowOff>19050</xdr:rowOff>
        </xdr:from>
        <xdr:to>
          <xdr:col>21</xdr:col>
          <xdr:colOff>409575</xdr:colOff>
          <xdr:row>52</xdr:row>
          <xdr:rowOff>152530</xdr:rowOff>
        </xdr:to>
        <xdr:grpSp>
          <xdr:nvGrpSpPr>
            <xdr:cNvPr id="169" name="Group 168">
              <a:extLst>
                <a:ext uri="{FF2B5EF4-FFF2-40B4-BE49-F238E27FC236}">
                  <a16:creationId xmlns:a16="http://schemas.microsoft.com/office/drawing/2014/main" id="{00000000-0008-0000-1D00-0000A9000000}"/>
                </a:ext>
              </a:extLst>
            </xdr:cNvPr>
            <xdr:cNvGrpSpPr/>
          </xdr:nvGrpSpPr>
          <xdr:grpSpPr>
            <a:xfrm>
              <a:off x="4945673" y="9925050"/>
              <a:ext cx="1442671" cy="133480"/>
              <a:chOff x="4533848" y="14430390"/>
              <a:chExt cx="1438261" cy="143147"/>
            </a:xfrm>
          </xdr:grpSpPr>
          <xdr:sp macro="" textlink="">
            <xdr:nvSpPr>
              <xdr:cNvPr id="69752" name="Check Box 120" hidden="1">
                <a:extLst>
                  <a:ext uri="{63B3BB69-23CF-44E3-9099-C40C66FF867C}">
                    <a14:compatExt spid="_x0000_s69752"/>
                  </a:ext>
                  <a:ext uri="{FF2B5EF4-FFF2-40B4-BE49-F238E27FC236}">
                    <a16:creationId xmlns:a16="http://schemas.microsoft.com/office/drawing/2014/main" id="{00000000-0008-0000-2300-000078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53" name="Check Box 121" hidden="1">
                <a:extLst>
                  <a:ext uri="{63B3BB69-23CF-44E3-9099-C40C66FF867C}">
                    <a14:compatExt spid="_x0000_s69753"/>
                  </a:ext>
                  <a:ext uri="{FF2B5EF4-FFF2-40B4-BE49-F238E27FC236}">
                    <a16:creationId xmlns:a16="http://schemas.microsoft.com/office/drawing/2014/main" id="{00000000-0008-0000-2300-000079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54" name="Check Box 122" hidden="1">
                <a:extLst>
                  <a:ext uri="{63B3BB69-23CF-44E3-9099-C40C66FF867C}">
                    <a14:compatExt spid="_x0000_s69754"/>
                  </a:ext>
                  <a:ext uri="{FF2B5EF4-FFF2-40B4-BE49-F238E27FC236}">
                    <a16:creationId xmlns:a16="http://schemas.microsoft.com/office/drawing/2014/main" id="{00000000-0008-0000-2300-00007A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28</xdr:row>
          <xdr:rowOff>19050</xdr:rowOff>
        </xdr:from>
        <xdr:to>
          <xdr:col>21</xdr:col>
          <xdr:colOff>409575</xdr:colOff>
          <xdr:row>28</xdr:row>
          <xdr:rowOff>152530</xdr:rowOff>
        </xdr:to>
        <xdr:grpSp>
          <xdr:nvGrpSpPr>
            <xdr:cNvPr id="173" name="Group 172">
              <a:extLst>
                <a:ext uri="{FF2B5EF4-FFF2-40B4-BE49-F238E27FC236}">
                  <a16:creationId xmlns:a16="http://schemas.microsoft.com/office/drawing/2014/main" id="{00000000-0008-0000-1D00-0000AD000000}"/>
                </a:ext>
              </a:extLst>
            </xdr:cNvPr>
            <xdr:cNvGrpSpPr/>
          </xdr:nvGrpSpPr>
          <xdr:grpSpPr>
            <a:xfrm>
              <a:off x="4945673" y="5353050"/>
              <a:ext cx="1442671" cy="133480"/>
              <a:chOff x="4533848" y="14430390"/>
              <a:chExt cx="1438261" cy="143147"/>
            </a:xfrm>
          </xdr:grpSpPr>
          <xdr:sp macro="" textlink="">
            <xdr:nvSpPr>
              <xdr:cNvPr id="69755" name="Check Box 123" hidden="1">
                <a:extLst>
                  <a:ext uri="{63B3BB69-23CF-44E3-9099-C40C66FF867C}">
                    <a14:compatExt spid="_x0000_s69755"/>
                  </a:ext>
                  <a:ext uri="{FF2B5EF4-FFF2-40B4-BE49-F238E27FC236}">
                    <a16:creationId xmlns:a16="http://schemas.microsoft.com/office/drawing/2014/main" id="{00000000-0008-0000-2300-00007B100100}"/>
                  </a:ext>
                </a:extLst>
              </xdr:cNvPr>
              <xdr:cNvSpPr/>
            </xdr:nvSpPr>
            <xdr:spPr bwMode="auto">
              <a:xfrm>
                <a:off x="4533848" y="14430390"/>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756" name="Check Box 124" hidden="1">
                <a:extLst>
                  <a:ext uri="{63B3BB69-23CF-44E3-9099-C40C66FF867C}">
                    <a14:compatExt spid="_x0000_s69756"/>
                  </a:ext>
                  <a:ext uri="{FF2B5EF4-FFF2-40B4-BE49-F238E27FC236}">
                    <a16:creationId xmlns:a16="http://schemas.microsoft.com/office/drawing/2014/main" id="{00000000-0008-0000-2300-00007C10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757" name="Check Box 125" hidden="1">
                <a:extLst>
                  <a:ext uri="{63B3BB69-23CF-44E3-9099-C40C66FF867C}">
                    <a14:compatExt spid="_x0000_s69757"/>
                  </a:ext>
                  <a:ext uri="{FF2B5EF4-FFF2-40B4-BE49-F238E27FC236}">
                    <a16:creationId xmlns:a16="http://schemas.microsoft.com/office/drawing/2014/main" id="{00000000-0008-0000-2300-00007D100100}"/>
                  </a:ext>
                </a:extLst>
              </xdr:cNvPr>
              <xdr:cNvSpPr/>
            </xdr:nvSpPr>
            <xdr:spPr bwMode="auto">
              <a:xfrm>
                <a:off x="5531119"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32</xdr:row>
          <xdr:rowOff>19050</xdr:rowOff>
        </xdr:from>
        <xdr:to>
          <xdr:col>10</xdr:col>
          <xdr:colOff>390525</xdr:colOff>
          <xdr:row>32</xdr:row>
          <xdr:rowOff>152530</xdr:rowOff>
        </xdr:to>
        <xdr:grpSp>
          <xdr:nvGrpSpPr>
            <xdr:cNvPr id="397" name="Group 396">
              <a:extLst>
                <a:ext uri="{FF2B5EF4-FFF2-40B4-BE49-F238E27FC236}">
                  <a16:creationId xmlns:a16="http://schemas.microsoft.com/office/drawing/2014/main" id="{00000000-0008-0000-1D00-00008D010000}"/>
                </a:ext>
              </a:extLst>
            </xdr:cNvPr>
            <xdr:cNvGrpSpPr/>
          </xdr:nvGrpSpPr>
          <xdr:grpSpPr>
            <a:xfrm>
              <a:off x="1630240" y="6115050"/>
              <a:ext cx="1441939" cy="133480"/>
              <a:chOff x="4533874" y="14430390"/>
              <a:chExt cx="1438267" cy="143147"/>
            </a:xfrm>
          </xdr:grpSpPr>
          <xdr:sp macro="" textlink="">
            <xdr:nvSpPr>
              <xdr:cNvPr id="69922" name="Check Box 290" hidden="1">
                <a:extLst>
                  <a:ext uri="{63B3BB69-23CF-44E3-9099-C40C66FF867C}">
                    <a14:compatExt spid="_x0000_s69922"/>
                  </a:ext>
                  <a:ext uri="{FF2B5EF4-FFF2-40B4-BE49-F238E27FC236}">
                    <a16:creationId xmlns:a16="http://schemas.microsoft.com/office/drawing/2014/main" id="{00000000-0008-0000-2300-000022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23" name="Check Box 291" hidden="1">
                <a:extLst>
                  <a:ext uri="{63B3BB69-23CF-44E3-9099-C40C66FF867C}">
                    <a14:compatExt spid="_x0000_s69923"/>
                  </a:ext>
                  <a:ext uri="{FF2B5EF4-FFF2-40B4-BE49-F238E27FC236}">
                    <a16:creationId xmlns:a16="http://schemas.microsoft.com/office/drawing/2014/main" id="{00000000-0008-0000-2300-000023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24" name="Check Box 292" hidden="1">
                <a:extLst>
                  <a:ext uri="{63B3BB69-23CF-44E3-9099-C40C66FF867C}">
                    <a14:compatExt spid="_x0000_s69924"/>
                  </a:ext>
                  <a:ext uri="{FF2B5EF4-FFF2-40B4-BE49-F238E27FC236}">
                    <a16:creationId xmlns:a16="http://schemas.microsoft.com/office/drawing/2014/main" id="{00000000-0008-0000-2300-000024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29</xdr:row>
          <xdr:rowOff>19050</xdr:rowOff>
        </xdr:from>
        <xdr:to>
          <xdr:col>10</xdr:col>
          <xdr:colOff>390525</xdr:colOff>
          <xdr:row>29</xdr:row>
          <xdr:rowOff>152530</xdr:rowOff>
        </xdr:to>
        <xdr:grpSp>
          <xdr:nvGrpSpPr>
            <xdr:cNvPr id="401" name="Group 400">
              <a:extLst>
                <a:ext uri="{FF2B5EF4-FFF2-40B4-BE49-F238E27FC236}">
                  <a16:creationId xmlns:a16="http://schemas.microsoft.com/office/drawing/2014/main" id="{00000000-0008-0000-1D00-000091010000}"/>
                </a:ext>
              </a:extLst>
            </xdr:cNvPr>
            <xdr:cNvGrpSpPr/>
          </xdr:nvGrpSpPr>
          <xdr:grpSpPr>
            <a:xfrm>
              <a:off x="1630240" y="5543550"/>
              <a:ext cx="1441939" cy="133480"/>
              <a:chOff x="4533874" y="14430390"/>
              <a:chExt cx="1438267" cy="143147"/>
            </a:xfrm>
          </xdr:grpSpPr>
          <xdr:sp macro="" textlink="">
            <xdr:nvSpPr>
              <xdr:cNvPr id="69925" name="Check Box 293" hidden="1">
                <a:extLst>
                  <a:ext uri="{63B3BB69-23CF-44E3-9099-C40C66FF867C}">
                    <a14:compatExt spid="_x0000_s69925"/>
                  </a:ext>
                  <a:ext uri="{FF2B5EF4-FFF2-40B4-BE49-F238E27FC236}">
                    <a16:creationId xmlns:a16="http://schemas.microsoft.com/office/drawing/2014/main" id="{00000000-0008-0000-2300-000025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26" name="Check Box 294" hidden="1">
                <a:extLst>
                  <a:ext uri="{63B3BB69-23CF-44E3-9099-C40C66FF867C}">
                    <a14:compatExt spid="_x0000_s69926"/>
                  </a:ext>
                  <a:ext uri="{FF2B5EF4-FFF2-40B4-BE49-F238E27FC236}">
                    <a16:creationId xmlns:a16="http://schemas.microsoft.com/office/drawing/2014/main" id="{00000000-0008-0000-2300-000026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27" name="Check Box 295" hidden="1">
                <a:extLst>
                  <a:ext uri="{63B3BB69-23CF-44E3-9099-C40C66FF867C}">
                    <a14:compatExt spid="_x0000_s69927"/>
                  </a:ext>
                  <a:ext uri="{FF2B5EF4-FFF2-40B4-BE49-F238E27FC236}">
                    <a16:creationId xmlns:a16="http://schemas.microsoft.com/office/drawing/2014/main" id="{00000000-0008-0000-2300-000027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30</xdr:row>
          <xdr:rowOff>19050</xdr:rowOff>
        </xdr:from>
        <xdr:to>
          <xdr:col>10</xdr:col>
          <xdr:colOff>390525</xdr:colOff>
          <xdr:row>30</xdr:row>
          <xdr:rowOff>152530</xdr:rowOff>
        </xdr:to>
        <xdr:grpSp>
          <xdr:nvGrpSpPr>
            <xdr:cNvPr id="405" name="Group 404">
              <a:extLst>
                <a:ext uri="{FF2B5EF4-FFF2-40B4-BE49-F238E27FC236}">
                  <a16:creationId xmlns:a16="http://schemas.microsoft.com/office/drawing/2014/main" id="{00000000-0008-0000-1D00-000095010000}"/>
                </a:ext>
              </a:extLst>
            </xdr:cNvPr>
            <xdr:cNvGrpSpPr/>
          </xdr:nvGrpSpPr>
          <xdr:grpSpPr>
            <a:xfrm>
              <a:off x="1630240" y="5734050"/>
              <a:ext cx="1441939" cy="133480"/>
              <a:chOff x="4533874" y="14430390"/>
              <a:chExt cx="1438267" cy="143147"/>
            </a:xfrm>
          </xdr:grpSpPr>
          <xdr:sp macro="" textlink="">
            <xdr:nvSpPr>
              <xdr:cNvPr id="69928" name="Check Box 296" hidden="1">
                <a:extLst>
                  <a:ext uri="{63B3BB69-23CF-44E3-9099-C40C66FF867C}">
                    <a14:compatExt spid="_x0000_s69928"/>
                  </a:ext>
                  <a:ext uri="{FF2B5EF4-FFF2-40B4-BE49-F238E27FC236}">
                    <a16:creationId xmlns:a16="http://schemas.microsoft.com/office/drawing/2014/main" id="{00000000-0008-0000-2300-000028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29" name="Check Box 297" hidden="1">
                <a:extLst>
                  <a:ext uri="{63B3BB69-23CF-44E3-9099-C40C66FF867C}">
                    <a14:compatExt spid="_x0000_s69929"/>
                  </a:ext>
                  <a:ext uri="{FF2B5EF4-FFF2-40B4-BE49-F238E27FC236}">
                    <a16:creationId xmlns:a16="http://schemas.microsoft.com/office/drawing/2014/main" id="{00000000-0008-0000-2300-000029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30" name="Check Box 298" hidden="1">
                <a:extLst>
                  <a:ext uri="{63B3BB69-23CF-44E3-9099-C40C66FF867C}">
                    <a14:compatExt spid="_x0000_s69930"/>
                  </a:ext>
                  <a:ext uri="{FF2B5EF4-FFF2-40B4-BE49-F238E27FC236}">
                    <a16:creationId xmlns:a16="http://schemas.microsoft.com/office/drawing/2014/main" id="{00000000-0008-0000-2300-00002A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31</xdr:row>
          <xdr:rowOff>19050</xdr:rowOff>
        </xdr:from>
        <xdr:to>
          <xdr:col>10</xdr:col>
          <xdr:colOff>390525</xdr:colOff>
          <xdr:row>31</xdr:row>
          <xdr:rowOff>152530</xdr:rowOff>
        </xdr:to>
        <xdr:grpSp>
          <xdr:nvGrpSpPr>
            <xdr:cNvPr id="409" name="Group 408">
              <a:extLst>
                <a:ext uri="{FF2B5EF4-FFF2-40B4-BE49-F238E27FC236}">
                  <a16:creationId xmlns:a16="http://schemas.microsoft.com/office/drawing/2014/main" id="{00000000-0008-0000-1D00-000099010000}"/>
                </a:ext>
              </a:extLst>
            </xdr:cNvPr>
            <xdr:cNvGrpSpPr/>
          </xdr:nvGrpSpPr>
          <xdr:grpSpPr>
            <a:xfrm>
              <a:off x="1630240" y="5924550"/>
              <a:ext cx="1441939" cy="133480"/>
              <a:chOff x="4533874" y="14430390"/>
              <a:chExt cx="1438267" cy="143147"/>
            </a:xfrm>
          </xdr:grpSpPr>
          <xdr:sp macro="" textlink="">
            <xdr:nvSpPr>
              <xdr:cNvPr id="69931" name="Check Box 299" hidden="1">
                <a:extLst>
                  <a:ext uri="{63B3BB69-23CF-44E3-9099-C40C66FF867C}">
                    <a14:compatExt spid="_x0000_s69931"/>
                  </a:ext>
                  <a:ext uri="{FF2B5EF4-FFF2-40B4-BE49-F238E27FC236}">
                    <a16:creationId xmlns:a16="http://schemas.microsoft.com/office/drawing/2014/main" id="{00000000-0008-0000-2300-00002B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32" name="Check Box 300" hidden="1">
                <a:extLst>
                  <a:ext uri="{63B3BB69-23CF-44E3-9099-C40C66FF867C}">
                    <a14:compatExt spid="_x0000_s69932"/>
                  </a:ext>
                  <a:ext uri="{FF2B5EF4-FFF2-40B4-BE49-F238E27FC236}">
                    <a16:creationId xmlns:a16="http://schemas.microsoft.com/office/drawing/2014/main" id="{00000000-0008-0000-2300-00002C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33" name="Check Box 301" hidden="1">
                <a:extLst>
                  <a:ext uri="{63B3BB69-23CF-44E3-9099-C40C66FF867C}">
                    <a14:compatExt spid="_x0000_s69933"/>
                  </a:ext>
                  <a:ext uri="{FF2B5EF4-FFF2-40B4-BE49-F238E27FC236}">
                    <a16:creationId xmlns:a16="http://schemas.microsoft.com/office/drawing/2014/main" id="{00000000-0008-0000-2300-00002D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33</xdr:row>
          <xdr:rowOff>19050</xdr:rowOff>
        </xdr:from>
        <xdr:to>
          <xdr:col>10</xdr:col>
          <xdr:colOff>390525</xdr:colOff>
          <xdr:row>33</xdr:row>
          <xdr:rowOff>152530</xdr:rowOff>
        </xdr:to>
        <xdr:grpSp>
          <xdr:nvGrpSpPr>
            <xdr:cNvPr id="413" name="Group 412">
              <a:extLst>
                <a:ext uri="{FF2B5EF4-FFF2-40B4-BE49-F238E27FC236}">
                  <a16:creationId xmlns:a16="http://schemas.microsoft.com/office/drawing/2014/main" id="{00000000-0008-0000-1D00-00009D010000}"/>
                </a:ext>
              </a:extLst>
            </xdr:cNvPr>
            <xdr:cNvGrpSpPr/>
          </xdr:nvGrpSpPr>
          <xdr:grpSpPr>
            <a:xfrm>
              <a:off x="1630240" y="6305550"/>
              <a:ext cx="1441939" cy="133480"/>
              <a:chOff x="4533874" y="14430390"/>
              <a:chExt cx="1438267" cy="143147"/>
            </a:xfrm>
          </xdr:grpSpPr>
          <xdr:sp macro="" textlink="">
            <xdr:nvSpPr>
              <xdr:cNvPr id="69934" name="Check Box 302" hidden="1">
                <a:extLst>
                  <a:ext uri="{63B3BB69-23CF-44E3-9099-C40C66FF867C}">
                    <a14:compatExt spid="_x0000_s69934"/>
                  </a:ext>
                  <a:ext uri="{FF2B5EF4-FFF2-40B4-BE49-F238E27FC236}">
                    <a16:creationId xmlns:a16="http://schemas.microsoft.com/office/drawing/2014/main" id="{00000000-0008-0000-2300-00002E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35" name="Check Box 303" hidden="1">
                <a:extLst>
                  <a:ext uri="{63B3BB69-23CF-44E3-9099-C40C66FF867C}">
                    <a14:compatExt spid="_x0000_s69935"/>
                  </a:ext>
                  <a:ext uri="{FF2B5EF4-FFF2-40B4-BE49-F238E27FC236}">
                    <a16:creationId xmlns:a16="http://schemas.microsoft.com/office/drawing/2014/main" id="{00000000-0008-0000-2300-00002F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36" name="Check Box 304" hidden="1">
                <a:extLst>
                  <a:ext uri="{63B3BB69-23CF-44E3-9099-C40C66FF867C}">
                    <a14:compatExt spid="_x0000_s69936"/>
                  </a:ext>
                  <a:ext uri="{FF2B5EF4-FFF2-40B4-BE49-F238E27FC236}">
                    <a16:creationId xmlns:a16="http://schemas.microsoft.com/office/drawing/2014/main" id="{00000000-0008-0000-2300-000030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34</xdr:row>
          <xdr:rowOff>19050</xdr:rowOff>
        </xdr:from>
        <xdr:to>
          <xdr:col>10</xdr:col>
          <xdr:colOff>390525</xdr:colOff>
          <xdr:row>34</xdr:row>
          <xdr:rowOff>152530</xdr:rowOff>
        </xdr:to>
        <xdr:grpSp>
          <xdr:nvGrpSpPr>
            <xdr:cNvPr id="417" name="Group 416">
              <a:extLst>
                <a:ext uri="{FF2B5EF4-FFF2-40B4-BE49-F238E27FC236}">
                  <a16:creationId xmlns:a16="http://schemas.microsoft.com/office/drawing/2014/main" id="{00000000-0008-0000-1D00-0000A1010000}"/>
                </a:ext>
              </a:extLst>
            </xdr:cNvPr>
            <xdr:cNvGrpSpPr/>
          </xdr:nvGrpSpPr>
          <xdr:grpSpPr>
            <a:xfrm>
              <a:off x="1630240" y="6496050"/>
              <a:ext cx="1441939" cy="133480"/>
              <a:chOff x="4533874" y="14430390"/>
              <a:chExt cx="1438267" cy="143147"/>
            </a:xfrm>
          </xdr:grpSpPr>
          <xdr:sp macro="" textlink="">
            <xdr:nvSpPr>
              <xdr:cNvPr id="69937" name="Check Box 305" hidden="1">
                <a:extLst>
                  <a:ext uri="{63B3BB69-23CF-44E3-9099-C40C66FF867C}">
                    <a14:compatExt spid="_x0000_s69937"/>
                  </a:ext>
                  <a:ext uri="{FF2B5EF4-FFF2-40B4-BE49-F238E27FC236}">
                    <a16:creationId xmlns:a16="http://schemas.microsoft.com/office/drawing/2014/main" id="{00000000-0008-0000-2300-000031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38" name="Check Box 306" hidden="1">
                <a:extLst>
                  <a:ext uri="{63B3BB69-23CF-44E3-9099-C40C66FF867C}">
                    <a14:compatExt spid="_x0000_s69938"/>
                  </a:ext>
                  <a:ext uri="{FF2B5EF4-FFF2-40B4-BE49-F238E27FC236}">
                    <a16:creationId xmlns:a16="http://schemas.microsoft.com/office/drawing/2014/main" id="{00000000-0008-0000-2300-000032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39" name="Check Box 307" hidden="1">
                <a:extLst>
                  <a:ext uri="{63B3BB69-23CF-44E3-9099-C40C66FF867C}">
                    <a14:compatExt spid="_x0000_s69939"/>
                  </a:ext>
                  <a:ext uri="{FF2B5EF4-FFF2-40B4-BE49-F238E27FC236}">
                    <a16:creationId xmlns:a16="http://schemas.microsoft.com/office/drawing/2014/main" id="{00000000-0008-0000-2300-000033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35</xdr:row>
          <xdr:rowOff>19050</xdr:rowOff>
        </xdr:from>
        <xdr:to>
          <xdr:col>10</xdr:col>
          <xdr:colOff>390525</xdr:colOff>
          <xdr:row>35</xdr:row>
          <xdr:rowOff>152530</xdr:rowOff>
        </xdr:to>
        <xdr:grpSp>
          <xdr:nvGrpSpPr>
            <xdr:cNvPr id="421" name="Group 420">
              <a:extLst>
                <a:ext uri="{FF2B5EF4-FFF2-40B4-BE49-F238E27FC236}">
                  <a16:creationId xmlns:a16="http://schemas.microsoft.com/office/drawing/2014/main" id="{00000000-0008-0000-1D00-0000A5010000}"/>
                </a:ext>
              </a:extLst>
            </xdr:cNvPr>
            <xdr:cNvGrpSpPr/>
          </xdr:nvGrpSpPr>
          <xdr:grpSpPr>
            <a:xfrm>
              <a:off x="1630240" y="6686550"/>
              <a:ext cx="1441939" cy="133480"/>
              <a:chOff x="4533874" y="14430390"/>
              <a:chExt cx="1438267" cy="143147"/>
            </a:xfrm>
          </xdr:grpSpPr>
          <xdr:sp macro="" textlink="">
            <xdr:nvSpPr>
              <xdr:cNvPr id="69940" name="Check Box 308" hidden="1">
                <a:extLst>
                  <a:ext uri="{63B3BB69-23CF-44E3-9099-C40C66FF867C}">
                    <a14:compatExt spid="_x0000_s69940"/>
                  </a:ext>
                  <a:ext uri="{FF2B5EF4-FFF2-40B4-BE49-F238E27FC236}">
                    <a16:creationId xmlns:a16="http://schemas.microsoft.com/office/drawing/2014/main" id="{00000000-0008-0000-2300-000034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41" name="Check Box 309" hidden="1">
                <a:extLst>
                  <a:ext uri="{63B3BB69-23CF-44E3-9099-C40C66FF867C}">
                    <a14:compatExt spid="_x0000_s69941"/>
                  </a:ext>
                  <a:ext uri="{FF2B5EF4-FFF2-40B4-BE49-F238E27FC236}">
                    <a16:creationId xmlns:a16="http://schemas.microsoft.com/office/drawing/2014/main" id="{00000000-0008-0000-2300-000035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42" name="Check Box 310" hidden="1">
                <a:extLst>
                  <a:ext uri="{63B3BB69-23CF-44E3-9099-C40C66FF867C}">
                    <a14:compatExt spid="_x0000_s69942"/>
                  </a:ext>
                  <a:ext uri="{FF2B5EF4-FFF2-40B4-BE49-F238E27FC236}">
                    <a16:creationId xmlns:a16="http://schemas.microsoft.com/office/drawing/2014/main" id="{00000000-0008-0000-2300-000036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36</xdr:row>
          <xdr:rowOff>19050</xdr:rowOff>
        </xdr:from>
        <xdr:to>
          <xdr:col>10</xdr:col>
          <xdr:colOff>390525</xdr:colOff>
          <xdr:row>36</xdr:row>
          <xdr:rowOff>152530</xdr:rowOff>
        </xdr:to>
        <xdr:grpSp>
          <xdr:nvGrpSpPr>
            <xdr:cNvPr id="425" name="Group 424">
              <a:extLst>
                <a:ext uri="{FF2B5EF4-FFF2-40B4-BE49-F238E27FC236}">
                  <a16:creationId xmlns:a16="http://schemas.microsoft.com/office/drawing/2014/main" id="{00000000-0008-0000-1D00-0000A9010000}"/>
                </a:ext>
              </a:extLst>
            </xdr:cNvPr>
            <xdr:cNvGrpSpPr/>
          </xdr:nvGrpSpPr>
          <xdr:grpSpPr>
            <a:xfrm>
              <a:off x="1630240" y="6877050"/>
              <a:ext cx="1441939" cy="133480"/>
              <a:chOff x="4533874" y="14430390"/>
              <a:chExt cx="1438267" cy="143147"/>
            </a:xfrm>
          </xdr:grpSpPr>
          <xdr:sp macro="" textlink="">
            <xdr:nvSpPr>
              <xdr:cNvPr id="69943" name="Check Box 311" hidden="1">
                <a:extLst>
                  <a:ext uri="{63B3BB69-23CF-44E3-9099-C40C66FF867C}">
                    <a14:compatExt spid="_x0000_s69943"/>
                  </a:ext>
                  <a:ext uri="{FF2B5EF4-FFF2-40B4-BE49-F238E27FC236}">
                    <a16:creationId xmlns:a16="http://schemas.microsoft.com/office/drawing/2014/main" id="{00000000-0008-0000-2300-000037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44" name="Check Box 312" hidden="1">
                <a:extLst>
                  <a:ext uri="{63B3BB69-23CF-44E3-9099-C40C66FF867C}">
                    <a14:compatExt spid="_x0000_s69944"/>
                  </a:ext>
                  <a:ext uri="{FF2B5EF4-FFF2-40B4-BE49-F238E27FC236}">
                    <a16:creationId xmlns:a16="http://schemas.microsoft.com/office/drawing/2014/main" id="{00000000-0008-0000-2300-000038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45" name="Check Box 313" hidden="1">
                <a:extLst>
                  <a:ext uri="{63B3BB69-23CF-44E3-9099-C40C66FF867C}">
                    <a14:compatExt spid="_x0000_s69945"/>
                  </a:ext>
                  <a:ext uri="{FF2B5EF4-FFF2-40B4-BE49-F238E27FC236}">
                    <a16:creationId xmlns:a16="http://schemas.microsoft.com/office/drawing/2014/main" id="{00000000-0008-0000-2300-000039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37</xdr:row>
          <xdr:rowOff>19050</xdr:rowOff>
        </xdr:from>
        <xdr:to>
          <xdr:col>10</xdr:col>
          <xdr:colOff>390525</xdr:colOff>
          <xdr:row>37</xdr:row>
          <xdr:rowOff>152530</xdr:rowOff>
        </xdr:to>
        <xdr:grpSp>
          <xdr:nvGrpSpPr>
            <xdr:cNvPr id="429" name="Group 428">
              <a:extLst>
                <a:ext uri="{FF2B5EF4-FFF2-40B4-BE49-F238E27FC236}">
                  <a16:creationId xmlns:a16="http://schemas.microsoft.com/office/drawing/2014/main" id="{00000000-0008-0000-1D00-0000AD010000}"/>
                </a:ext>
              </a:extLst>
            </xdr:cNvPr>
            <xdr:cNvGrpSpPr/>
          </xdr:nvGrpSpPr>
          <xdr:grpSpPr>
            <a:xfrm>
              <a:off x="1630240" y="7067550"/>
              <a:ext cx="1441939" cy="133480"/>
              <a:chOff x="4533874" y="14430390"/>
              <a:chExt cx="1438267" cy="143147"/>
            </a:xfrm>
          </xdr:grpSpPr>
          <xdr:sp macro="" textlink="">
            <xdr:nvSpPr>
              <xdr:cNvPr id="69946" name="Check Box 314" hidden="1">
                <a:extLst>
                  <a:ext uri="{63B3BB69-23CF-44E3-9099-C40C66FF867C}">
                    <a14:compatExt spid="_x0000_s69946"/>
                  </a:ext>
                  <a:ext uri="{FF2B5EF4-FFF2-40B4-BE49-F238E27FC236}">
                    <a16:creationId xmlns:a16="http://schemas.microsoft.com/office/drawing/2014/main" id="{00000000-0008-0000-2300-00003A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47" name="Check Box 315" hidden="1">
                <a:extLst>
                  <a:ext uri="{63B3BB69-23CF-44E3-9099-C40C66FF867C}">
                    <a14:compatExt spid="_x0000_s69947"/>
                  </a:ext>
                  <a:ext uri="{FF2B5EF4-FFF2-40B4-BE49-F238E27FC236}">
                    <a16:creationId xmlns:a16="http://schemas.microsoft.com/office/drawing/2014/main" id="{00000000-0008-0000-2300-00003B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48" name="Check Box 316" hidden="1">
                <a:extLst>
                  <a:ext uri="{63B3BB69-23CF-44E3-9099-C40C66FF867C}">
                    <a14:compatExt spid="_x0000_s69948"/>
                  </a:ext>
                  <a:ext uri="{FF2B5EF4-FFF2-40B4-BE49-F238E27FC236}">
                    <a16:creationId xmlns:a16="http://schemas.microsoft.com/office/drawing/2014/main" id="{00000000-0008-0000-2300-00003C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39</xdr:row>
          <xdr:rowOff>19050</xdr:rowOff>
        </xdr:from>
        <xdr:to>
          <xdr:col>10</xdr:col>
          <xdr:colOff>390525</xdr:colOff>
          <xdr:row>39</xdr:row>
          <xdr:rowOff>152530</xdr:rowOff>
        </xdr:to>
        <xdr:grpSp>
          <xdr:nvGrpSpPr>
            <xdr:cNvPr id="433" name="Group 432">
              <a:extLst>
                <a:ext uri="{FF2B5EF4-FFF2-40B4-BE49-F238E27FC236}">
                  <a16:creationId xmlns:a16="http://schemas.microsoft.com/office/drawing/2014/main" id="{00000000-0008-0000-1D00-0000B1010000}"/>
                </a:ext>
              </a:extLst>
            </xdr:cNvPr>
            <xdr:cNvGrpSpPr/>
          </xdr:nvGrpSpPr>
          <xdr:grpSpPr>
            <a:xfrm>
              <a:off x="1630240" y="7448550"/>
              <a:ext cx="1441939" cy="133480"/>
              <a:chOff x="4533874" y="14430390"/>
              <a:chExt cx="1438267" cy="143147"/>
            </a:xfrm>
          </xdr:grpSpPr>
          <xdr:sp macro="" textlink="">
            <xdr:nvSpPr>
              <xdr:cNvPr id="69949" name="Check Box 317" hidden="1">
                <a:extLst>
                  <a:ext uri="{63B3BB69-23CF-44E3-9099-C40C66FF867C}">
                    <a14:compatExt spid="_x0000_s69949"/>
                  </a:ext>
                  <a:ext uri="{FF2B5EF4-FFF2-40B4-BE49-F238E27FC236}">
                    <a16:creationId xmlns:a16="http://schemas.microsoft.com/office/drawing/2014/main" id="{00000000-0008-0000-2300-00003D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50" name="Check Box 318" hidden="1">
                <a:extLst>
                  <a:ext uri="{63B3BB69-23CF-44E3-9099-C40C66FF867C}">
                    <a14:compatExt spid="_x0000_s69950"/>
                  </a:ext>
                  <a:ext uri="{FF2B5EF4-FFF2-40B4-BE49-F238E27FC236}">
                    <a16:creationId xmlns:a16="http://schemas.microsoft.com/office/drawing/2014/main" id="{00000000-0008-0000-2300-00003E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51" name="Check Box 319" hidden="1">
                <a:extLst>
                  <a:ext uri="{63B3BB69-23CF-44E3-9099-C40C66FF867C}">
                    <a14:compatExt spid="_x0000_s69951"/>
                  </a:ext>
                  <a:ext uri="{FF2B5EF4-FFF2-40B4-BE49-F238E27FC236}">
                    <a16:creationId xmlns:a16="http://schemas.microsoft.com/office/drawing/2014/main" id="{00000000-0008-0000-2300-00003F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40</xdr:row>
          <xdr:rowOff>19050</xdr:rowOff>
        </xdr:from>
        <xdr:to>
          <xdr:col>10</xdr:col>
          <xdr:colOff>390525</xdr:colOff>
          <xdr:row>40</xdr:row>
          <xdr:rowOff>152530</xdr:rowOff>
        </xdr:to>
        <xdr:grpSp>
          <xdr:nvGrpSpPr>
            <xdr:cNvPr id="437" name="Group 436">
              <a:extLst>
                <a:ext uri="{FF2B5EF4-FFF2-40B4-BE49-F238E27FC236}">
                  <a16:creationId xmlns:a16="http://schemas.microsoft.com/office/drawing/2014/main" id="{00000000-0008-0000-1D00-0000B5010000}"/>
                </a:ext>
              </a:extLst>
            </xdr:cNvPr>
            <xdr:cNvGrpSpPr/>
          </xdr:nvGrpSpPr>
          <xdr:grpSpPr>
            <a:xfrm>
              <a:off x="1630240" y="7639050"/>
              <a:ext cx="1441939" cy="133480"/>
              <a:chOff x="4533874" y="14430390"/>
              <a:chExt cx="1438267" cy="143147"/>
            </a:xfrm>
          </xdr:grpSpPr>
          <xdr:sp macro="" textlink="">
            <xdr:nvSpPr>
              <xdr:cNvPr id="69952" name="Check Box 320" hidden="1">
                <a:extLst>
                  <a:ext uri="{63B3BB69-23CF-44E3-9099-C40C66FF867C}">
                    <a14:compatExt spid="_x0000_s69952"/>
                  </a:ext>
                  <a:ext uri="{FF2B5EF4-FFF2-40B4-BE49-F238E27FC236}">
                    <a16:creationId xmlns:a16="http://schemas.microsoft.com/office/drawing/2014/main" id="{00000000-0008-0000-2300-000040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53" name="Check Box 321" hidden="1">
                <a:extLst>
                  <a:ext uri="{63B3BB69-23CF-44E3-9099-C40C66FF867C}">
                    <a14:compatExt spid="_x0000_s69953"/>
                  </a:ext>
                  <a:ext uri="{FF2B5EF4-FFF2-40B4-BE49-F238E27FC236}">
                    <a16:creationId xmlns:a16="http://schemas.microsoft.com/office/drawing/2014/main" id="{00000000-0008-0000-2300-000041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54" name="Check Box 322" hidden="1">
                <a:extLst>
                  <a:ext uri="{63B3BB69-23CF-44E3-9099-C40C66FF867C}">
                    <a14:compatExt spid="_x0000_s69954"/>
                  </a:ext>
                  <a:ext uri="{FF2B5EF4-FFF2-40B4-BE49-F238E27FC236}">
                    <a16:creationId xmlns:a16="http://schemas.microsoft.com/office/drawing/2014/main" id="{00000000-0008-0000-2300-000042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41</xdr:row>
          <xdr:rowOff>19050</xdr:rowOff>
        </xdr:from>
        <xdr:to>
          <xdr:col>10</xdr:col>
          <xdr:colOff>390525</xdr:colOff>
          <xdr:row>41</xdr:row>
          <xdr:rowOff>152530</xdr:rowOff>
        </xdr:to>
        <xdr:grpSp>
          <xdr:nvGrpSpPr>
            <xdr:cNvPr id="441" name="Group 440">
              <a:extLst>
                <a:ext uri="{FF2B5EF4-FFF2-40B4-BE49-F238E27FC236}">
                  <a16:creationId xmlns:a16="http://schemas.microsoft.com/office/drawing/2014/main" id="{00000000-0008-0000-1D00-0000B9010000}"/>
                </a:ext>
              </a:extLst>
            </xdr:cNvPr>
            <xdr:cNvGrpSpPr/>
          </xdr:nvGrpSpPr>
          <xdr:grpSpPr>
            <a:xfrm>
              <a:off x="1630240" y="7829550"/>
              <a:ext cx="1441939" cy="133480"/>
              <a:chOff x="4533874" y="14430390"/>
              <a:chExt cx="1438267" cy="143147"/>
            </a:xfrm>
          </xdr:grpSpPr>
          <xdr:sp macro="" textlink="">
            <xdr:nvSpPr>
              <xdr:cNvPr id="69955" name="Check Box 323" hidden="1">
                <a:extLst>
                  <a:ext uri="{63B3BB69-23CF-44E3-9099-C40C66FF867C}">
                    <a14:compatExt spid="_x0000_s69955"/>
                  </a:ext>
                  <a:ext uri="{FF2B5EF4-FFF2-40B4-BE49-F238E27FC236}">
                    <a16:creationId xmlns:a16="http://schemas.microsoft.com/office/drawing/2014/main" id="{00000000-0008-0000-2300-000043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56" name="Check Box 324" hidden="1">
                <a:extLst>
                  <a:ext uri="{63B3BB69-23CF-44E3-9099-C40C66FF867C}">
                    <a14:compatExt spid="_x0000_s69956"/>
                  </a:ext>
                  <a:ext uri="{FF2B5EF4-FFF2-40B4-BE49-F238E27FC236}">
                    <a16:creationId xmlns:a16="http://schemas.microsoft.com/office/drawing/2014/main" id="{00000000-0008-0000-2300-000044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57" name="Check Box 325" hidden="1">
                <a:extLst>
                  <a:ext uri="{63B3BB69-23CF-44E3-9099-C40C66FF867C}">
                    <a14:compatExt spid="_x0000_s69957"/>
                  </a:ext>
                  <a:ext uri="{FF2B5EF4-FFF2-40B4-BE49-F238E27FC236}">
                    <a16:creationId xmlns:a16="http://schemas.microsoft.com/office/drawing/2014/main" id="{00000000-0008-0000-2300-000045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19050</xdr:rowOff>
        </xdr:from>
        <xdr:to>
          <xdr:col>10</xdr:col>
          <xdr:colOff>390525</xdr:colOff>
          <xdr:row>42</xdr:row>
          <xdr:rowOff>152530</xdr:rowOff>
        </xdr:to>
        <xdr:grpSp>
          <xdr:nvGrpSpPr>
            <xdr:cNvPr id="445" name="Group 444">
              <a:extLst>
                <a:ext uri="{FF2B5EF4-FFF2-40B4-BE49-F238E27FC236}">
                  <a16:creationId xmlns:a16="http://schemas.microsoft.com/office/drawing/2014/main" id="{00000000-0008-0000-1D00-0000BD010000}"/>
                </a:ext>
              </a:extLst>
            </xdr:cNvPr>
            <xdr:cNvGrpSpPr/>
          </xdr:nvGrpSpPr>
          <xdr:grpSpPr>
            <a:xfrm>
              <a:off x="1630240" y="8020050"/>
              <a:ext cx="1441939" cy="133480"/>
              <a:chOff x="4533874" y="14430390"/>
              <a:chExt cx="1438267" cy="143147"/>
            </a:xfrm>
          </xdr:grpSpPr>
          <xdr:sp macro="" textlink="">
            <xdr:nvSpPr>
              <xdr:cNvPr id="69958" name="Check Box 326" hidden="1">
                <a:extLst>
                  <a:ext uri="{63B3BB69-23CF-44E3-9099-C40C66FF867C}">
                    <a14:compatExt spid="_x0000_s69958"/>
                  </a:ext>
                  <a:ext uri="{FF2B5EF4-FFF2-40B4-BE49-F238E27FC236}">
                    <a16:creationId xmlns:a16="http://schemas.microsoft.com/office/drawing/2014/main" id="{00000000-0008-0000-2300-000046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59" name="Check Box 327" hidden="1">
                <a:extLst>
                  <a:ext uri="{63B3BB69-23CF-44E3-9099-C40C66FF867C}">
                    <a14:compatExt spid="_x0000_s69959"/>
                  </a:ext>
                  <a:ext uri="{FF2B5EF4-FFF2-40B4-BE49-F238E27FC236}">
                    <a16:creationId xmlns:a16="http://schemas.microsoft.com/office/drawing/2014/main" id="{00000000-0008-0000-2300-000047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60" name="Check Box 328" hidden="1">
                <a:extLst>
                  <a:ext uri="{63B3BB69-23CF-44E3-9099-C40C66FF867C}">
                    <a14:compatExt spid="_x0000_s69960"/>
                  </a:ext>
                  <a:ext uri="{FF2B5EF4-FFF2-40B4-BE49-F238E27FC236}">
                    <a16:creationId xmlns:a16="http://schemas.microsoft.com/office/drawing/2014/main" id="{00000000-0008-0000-2300-000048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43</xdr:row>
          <xdr:rowOff>19050</xdr:rowOff>
        </xdr:from>
        <xdr:to>
          <xdr:col>10</xdr:col>
          <xdr:colOff>390525</xdr:colOff>
          <xdr:row>43</xdr:row>
          <xdr:rowOff>152530</xdr:rowOff>
        </xdr:to>
        <xdr:grpSp>
          <xdr:nvGrpSpPr>
            <xdr:cNvPr id="449" name="Group 448">
              <a:extLst>
                <a:ext uri="{FF2B5EF4-FFF2-40B4-BE49-F238E27FC236}">
                  <a16:creationId xmlns:a16="http://schemas.microsoft.com/office/drawing/2014/main" id="{00000000-0008-0000-1D00-0000C1010000}"/>
                </a:ext>
              </a:extLst>
            </xdr:cNvPr>
            <xdr:cNvGrpSpPr/>
          </xdr:nvGrpSpPr>
          <xdr:grpSpPr>
            <a:xfrm>
              <a:off x="1630240" y="8210550"/>
              <a:ext cx="1441939" cy="133480"/>
              <a:chOff x="4533874" y="14430390"/>
              <a:chExt cx="1438267" cy="143147"/>
            </a:xfrm>
          </xdr:grpSpPr>
          <xdr:sp macro="" textlink="">
            <xdr:nvSpPr>
              <xdr:cNvPr id="69961" name="Check Box 329" hidden="1">
                <a:extLst>
                  <a:ext uri="{63B3BB69-23CF-44E3-9099-C40C66FF867C}">
                    <a14:compatExt spid="_x0000_s69961"/>
                  </a:ext>
                  <a:ext uri="{FF2B5EF4-FFF2-40B4-BE49-F238E27FC236}">
                    <a16:creationId xmlns:a16="http://schemas.microsoft.com/office/drawing/2014/main" id="{00000000-0008-0000-2300-000049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62" name="Check Box 330" hidden="1">
                <a:extLst>
                  <a:ext uri="{63B3BB69-23CF-44E3-9099-C40C66FF867C}">
                    <a14:compatExt spid="_x0000_s69962"/>
                  </a:ext>
                  <a:ext uri="{FF2B5EF4-FFF2-40B4-BE49-F238E27FC236}">
                    <a16:creationId xmlns:a16="http://schemas.microsoft.com/office/drawing/2014/main" id="{00000000-0008-0000-2300-00004A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63" name="Check Box 331" hidden="1">
                <a:extLst>
                  <a:ext uri="{63B3BB69-23CF-44E3-9099-C40C66FF867C}">
                    <a14:compatExt spid="_x0000_s69963"/>
                  </a:ext>
                  <a:ext uri="{FF2B5EF4-FFF2-40B4-BE49-F238E27FC236}">
                    <a16:creationId xmlns:a16="http://schemas.microsoft.com/office/drawing/2014/main" id="{00000000-0008-0000-2300-00004B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45</xdr:row>
          <xdr:rowOff>19050</xdr:rowOff>
        </xdr:from>
        <xdr:to>
          <xdr:col>10</xdr:col>
          <xdr:colOff>390525</xdr:colOff>
          <xdr:row>45</xdr:row>
          <xdr:rowOff>152530</xdr:rowOff>
        </xdr:to>
        <xdr:grpSp>
          <xdr:nvGrpSpPr>
            <xdr:cNvPr id="453" name="Group 452">
              <a:extLst>
                <a:ext uri="{FF2B5EF4-FFF2-40B4-BE49-F238E27FC236}">
                  <a16:creationId xmlns:a16="http://schemas.microsoft.com/office/drawing/2014/main" id="{00000000-0008-0000-1D00-0000C5010000}"/>
                </a:ext>
              </a:extLst>
            </xdr:cNvPr>
            <xdr:cNvGrpSpPr/>
          </xdr:nvGrpSpPr>
          <xdr:grpSpPr>
            <a:xfrm>
              <a:off x="1630240" y="8591550"/>
              <a:ext cx="1441939" cy="133480"/>
              <a:chOff x="4533874" y="14430390"/>
              <a:chExt cx="1438267" cy="143147"/>
            </a:xfrm>
          </xdr:grpSpPr>
          <xdr:sp macro="" textlink="">
            <xdr:nvSpPr>
              <xdr:cNvPr id="69964" name="Check Box 332" hidden="1">
                <a:extLst>
                  <a:ext uri="{63B3BB69-23CF-44E3-9099-C40C66FF867C}">
                    <a14:compatExt spid="_x0000_s69964"/>
                  </a:ext>
                  <a:ext uri="{FF2B5EF4-FFF2-40B4-BE49-F238E27FC236}">
                    <a16:creationId xmlns:a16="http://schemas.microsoft.com/office/drawing/2014/main" id="{00000000-0008-0000-2300-00004C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65" name="Check Box 333" hidden="1">
                <a:extLst>
                  <a:ext uri="{63B3BB69-23CF-44E3-9099-C40C66FF867C}">
                    <a14:compatExt spid="_x0000_s69965"/>
                  </a:ext>
                  <a:ext uri="{FF2B5EF4-FFF2-40B4-BE49-F238E27FC236}">
                    <a16:creationId xmlns:a16="http://schemas.microsoft.com/office/drawing/2014/main" id="{00000000-0008-0000-2300-00004D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66" name="Check Box 334" hidden="1">
                <a:extLst>
                  <a:ext uri="{63B3BB69-23CF-44E3-9099-C40C66FF867C}">
                    <a14:compatExt spid="_x0000_s69966"/>
                  </a:ext>
                  <a:ext uri="{FF2B5EF4-FFF2-40B4-BE49-F238E27FC236}">
                    <a16:creationId xmlns:a16="http://schemas.microsoft.com/office/drawing/2014/main" id="{00000000-0008-0000-2300-00004E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44</xdr:row>
          <xdr:rowOff>19050</xdr:rowOff>
        </xdr:from>
        <xdr:to>
          <xdr:col>10</xdr:col>
          <xdr:colOff>390525</xdr:colOff>
          <xdr:row>44</xdr:row>
          <xdr:rowOff>152530</xdr:rowOff>
        </xdr:to>
        <xdr:grpSp>
          <xdr:nvGrpSpPr>
            <xdr:cNvPr id="457" name="Group 456">
              <a:extLst>
                <a:ext uri="{FF2B5EF4-FFF2-40B4-BE49-F238E27FC236}">
                  <a16:creationId xmlns:a16="http://schemas.microsoft.com/office/drawing/2014/main" id="{00000000-0008-0000-1D00-0000C9010000}"/>
                </a:ext>
              </a:extLst>
            </xdr:cNvPr>
            <xdr:cNvGrpSpPr/>
          </xdr:nvGrpSpPr>
          <xdr:grpSpPr>
            <a:xfrm>
              <a:off x="1630240" y="8401050"/>
              <a:ext cx="1441939" cy="133480"/>
              <a:chOff x="4533874" y="14430390"/>
              <a:chExt cx="1438267" cy="143147"/>
            </a:xfrm>
          </xdr:grpSpPr>
          <xdr:sp macro="" textlink="">
            <xdr:nvSpPr>
              <xdr:cNvPr id="69967" name="Check Box 335" hidden="1">
                <a:extLst>
                  <a:ext uri="{63B3BB69-23CF-44E3-9099-C40C66FF867C}">
                    <a14:compatExt spid="_x0000_s69967"/>
                  </a:ext>
                  <a:ext uri="{FF2B5EF4-FFF2-40B4-BE49-F238E27FC236}">
                    <a16:creationId xmlns:a16="http://schemas.microsoft.com/office/drawing/2014/main" id="{00000000-0008-0000-2300-00004F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68" name="Check Box 336" hidden="1">
                <a:extLst>
                  <a:ext uri="{63B3BB69-23CF-44E3-9099-C40C66FF867C}">
                    <a14:compatExt spid="_x0000_s69968"/>
                  </a:ext>
                  <a:ext uri="{FF2B5EF4-FFF2-40B4-BE49-F238E27FC236}">
                    <a16:creationId xmlns:a16="http://schemas.microsoft.com/office/drawing/2014/main" id="{00000000-0008-0000-2300-000050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69" name="Check Box 337" hidden="1">
                <a:extLst>
                  <a:ext uri="{63B3BB69-23CF-44E3-9099-C40C66FF867C}">
                    <a14:compatExt spid="_x0000_s69969"/>
                  </a:ext>
                  <a:ext uri="{FF2B5EF4-FFF2-40B4-BE49-F238E27FC236}">
                    <a16:creationId xmlns:a16="http://schemas.microsoft.com/office/drawing/2014/main" id="{00000000-0008-0000-2300-000051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46</xdr:row>
          <xdr:rowOff>19050</xdr:rowOff>
        </xdr:from>
        <xdr:to>
          <xdr:col>10</xdr:col>
          <xdr:colOff>390525</xdr:colOff>
          <xdr:row>46</xdr:row>
          <xdr:rowOff>152530</xdr:rowOff>
        </xdr:to>
        <xdr:grpSp>
          <xdr:nvGrpSpPr>
            <xdr:cNvPr id="461" name="Group 460">
              <a:extLst>
                <a:ext uri="{FF2B5EF4-FFF2-40B4-BE49-F238E27FC236}">
                  <a16:creationId xmlns:a16="http://schemas.microsoft.com/office/drawing/2014/main" id="{00000000-0008-0000-1D00-0000CD010000}"/>
                </a:ext>
              </a:extLst>
            </xdr:cNvPr>
            <xdr:cNvGrpSpPr/>
          </xdr:nvGrpSpPr>
          <xdr:grpSpPr>
            <a:xfrm>
              <a:off x="1630240" y="8782050"/>
              <a:ext cx="1441939" cy="133480"/>
              <a:chOff x="4533874" y="14430390"/>
              <a:chExt cx="1438267" cy="143147"/>
            </a:xfrm>
          </xdr:grpSpPr>
          <xdr:sp macro="" textlink="">
            <xdr:nvSpPr>
              <xdr:cNvPr id="69970" name="Check Box 338" hidden="1">
                <a:extLst>
                  <a:ext uri="{63B3BB69-23CF-44E3-9099-C40C66FF867C}">
                    <a14:compatExt spid="_x0000_s69970"/>
                  </a:ext>
                  <a:ext uri="{FF2B5EF4-FFF2-40B4-BE49-F238E27FC236}">
                    <a16:creationId xmlns:a16="http://schemas.microsoft.com/office/drawing/2014/main" id="{00000000-0008-0000-2300-000052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71" name="Check Box 339" hidden="1">
                <a:extLst>
                  <a:ext uri="{63B3BB69-23CF-44E3-9099-C40C66FF867C}">
                    <a14:compatExt spid="_x0000_s69971"/>
                  </a:ext>
                  <a:ext uri="{FF2B5EF4-FFF2-40B4-BE49-F238E27FC236}">
                    <a16:creationId xmlns:a16="http://schemas.microsoft.com/office/drawing/2014/main" id="{00000000-0008-0000-2300-000053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72" name="Check Box 340" hidden="1">
                <a:extLst>
                  <a:ext uri="{63B3BB69-23CF-44E3-9099-C40C66FF867C}">
                    <a14:compatExt spid="_x0000_s69972"/>
                  </a:ext>
                  <a:ext uri="{FF2B5EF4-FFF2-40B4-BE49-F238E27FC236}">
                    <a16:creationId xmlns:a16="http://schemas.microsoft.com/office/drawing/2014/main" id="{00000000-0008-0000-2300-000054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48</xdr:row>
          <xdr:rowOff>19050</xdr:rowOff>
        </xdr:from>
        <xdr:to>
          <xdr:col>10</xdr:col>
          <xdr:colOff>390525</xdr:colOff>
          <xdr:row>48</xdr:row>
          <xdr:rowOff>152530</xdr:rowOff>
        </xdr:to>
        <xdr:grpSp>
          <xdr:nvGrpSpPr>
            <xdr:cNvPr id="465" name="Group 464">
              <a:extLst>
                <a:ext uri="{FF2B5EF4-FFF2-40B4-BE49-F238E27FC236}">
                  <a16:creationId xmlns:a16="http://schemas.microsoft.com/office/drawing/2014/main" id="{00000000-0008-0000-1D00-0000D1010000}"/>
                </a:ext>
              </a:extLst>
            </xdr:cNvPr>
            <xdr:cNvGrpSpPr/>
          </xdr:nvGrpSpPr>
          <xdr:grpSpPr>
            <a:xfrm>
              <a:off x="1630240" y="9163050"/>
              <a:ext cx="1441939" cy="133480"/>
              <a:chOff x="4533874" y="14430390"/>
              <a:chExt cx="1438267" cy="143147"/>
            </a:xfrm>
          </xdr:grpSpPr>
          <xdr:sp macro="" textlink="">
            <xdr:nvSpPr>
              <xdr:cNvPr id="69973" name="Check Box 341" hidden="1">
                <a:extLst>
                  <a:ext uri="{63B3BB69-23CF-44E3-9099-C40C66FF867C}">
                    <a14:compatExt spid="_x0000_s69973"/>
                  </a:ext>
                  <a:ext uri="{FF2B5EF4-FFF2-40B4-BE49-F238E27FC236}">
                    <a16:creationId xmlns:a16="http://schemas.microsoft.com/office/drawing/2014/main" id="{00000000-0008-0000-2300-000055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74" name="Check Box 342" hidden="1">
                <a:extLst>
                  <a:ext uri="{63B3BB69-23CF-44E3-9099-C40C66FF867C}">
                    <a14:compatExt spid="_x0000_s69974"/>
                  </a:ext>
                  <a:ext uri="{FF2B5EF4-FFF2-40B4-BE49-F238E27FC236}">
                    <a16:creationId xmlns:a16="http://schemas.microsoft.com/office/drawing/2014/main" id="{00000000-0008-0000-2300-000056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75" name="Check Box 343" hidden="1">
                <a:extLst>
                  <a:ext uri="{63B3BB69-23CF-44E3-9099-C40C66FF867C}">
                    <a14:compatExt spid="_x0000_s69975"/>
                  </a:ext>
                  <a:ext uri="{FF2B5EF4-FFF2-40B4-BE49-F238E27FC236}">
                    <a16:creationId xmlns:a16="http://schemas.microsoft.com/office/drawing/2014/main" id="{00000000-0008-0000-2300-000057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50</xdr:row>
          <xdr:rowOff>19050</xdr:rowOff>
        </xdr:from>
        <xdr:to>
          <xdr:col>10</xdr:col>
          <xdr:colOff>390525</xdr:colOff>
          <xdr:row>50</xdr:row>
          <xdr:rowOff>152530</xdr:rowOff>
        </xdr:to>
        <xdr:grpSp>
          <xdr:nvGrpSpPr>
            <xdr:cNvPr id="469" name="Group 468">
              <a:extLst>
                <a:ext uri="{FF2B5EF4-FFF2-40B4-BE49-F238E27FC236}">
                  <a16:creationId xmlns:a16="http://schemas.microsoft.com/office/drawing/2014/main" id="{00000000-0008-0000-1D00-0000D5010000}"/>
                </a:ext>
              </a:extLst>
            </xdr:cNvPr>
            <xdr:cNvGrpSpPr/>
          </xdr:nvGrpSpPr>
          <xdr:grpSpPr>
            <a:xfrm>
              <a:off x="1630240" y="9544050"/>
              <a:ext cx="1441939" cy="133480"/>
              <a:chOff x="4533874" y="14430390"/>
              <a:chExt cx="1438267" cy="143147"/>
            </a:xfrm>
          </xdr:grpSpPr>
          <xdr:sp macro="" textlink="">
            <xdr:nvSpPr>
              <xdr:cNvPr id="69976" name="Check Box 344" hidden="1">
                <a:extLst>
                  <a:ext uri="{63B3BB69-23CF-44E3-9099-C40C66FF867C}">
                    <a14:compatExt spid="_x0000_s69976"/>
                  </a:ext>
                  <a:ext uri="{FF2B5EF4-FFF2-40B4-BE49-F238E27FC236}">
                    <a16:creationId xmlns:a16="http://schemas.microsoft.com/office/drawing/2014/main" id="{00000000-0008-0000-2300-000058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77" name="Check Box 345" hidden="1">
                <a:extLst>
                  <a:ext uri="{63B3BB69-23CF-44E3-9099-C40C66FF867C}">
                    <a14:compatExt spid="_x0000_s69977"/>
                  </a:ext>
                  <a:ext uri="{FF2B5EF4-FFF2-40B4-BE49-F238E27FC236}">
                    <a16:creationId xmlns:a16="http://schemas.microsoft.com/office/drawing/2014/main" id="{00000000-0008-0000-2300-000059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78" name="Check Box 346" hidden="1">
                <a:extLst>
                  <a:ext uri="{63B3BB69-23CF-44E3-9099-C40C66FF867C}">
                    <a14:compatExt spid="_x0000_s69978"/>
                  </a:ext>
                  <a:ext uri="{FF2B5EF4-FFF2-40B4-BE49-F238E27FC236}">
                    <a16:creationId xmlns:a16="http://schemas.microsoft.com/office/drawing/2014/main" id="{00000000-0008-0000-2300-00005A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51</xdr:row>
          <xdr:rowOff>19050</xdr:rowOff>
        </xdr:from>
        <xdr:to>
          <xdr:col>10</xdr:col>
          <xdr:colOff>390525</xdr:colOff>
          <xdr:row>51</xdr:row>
          <xdr:rowOff>152530</xdr:rowOff>
        </xdr:to>
        <xdr:grpSp>
          <xdr:nvGrpSpPr>
            <xdr:cNvPr id="473" name="Group 472">
              <a:extLst>
                <a:ext uri="{FF2B5EF4-FFF2-40B4-BE49-F238E27FC236}">
                  <a16:creationId xmlns:a16="http://schemas.microsoft.com/office/drawing/2014/main" id="{00000000-0008-0000-1D00-0000D9010000}"/>
                </a:ext>
              </a:extLst>
            </xdr:cNvPr>
            <xdr:cNvGrpSpPr/>
          </xdr:nvGrpSpPr>
          <xdr:grpSpPr>
            <a:xfrm>
              <a:off x="1630240" y="9734550"/>
              <a:ext cx="1441939" cy="133480"/>
              <a:chOff x="4533874" y="14430390"/>
              <a:chExt cx="1438267" cy="143147"/>
            </a:xfrm>
          </xdr:grpSpPr>
          <xdr:sp macro="" textlink="">
            <xdr:nvSpPr>
              <xdr:cNvPr id="69979" name="Check Box 347" hidden="1">
                <a:extLst>
                  <a:ext uri="{63B3BB69-23CF-44E3-9099-C40C66FF867C}">
                    <a14:compatExt spid="_x0000_s69979"/>
                  </a:ext>
                  <a:ext uri="{FF2B5EF4-FFF2-40B4-BE49-F238E27FC236}">
                    <a16:creationId xmlns:a16="http://schemas.microsoft.com/office/drawing/2014/main" id="{00000000-0008-0000-2300-00005B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80" name="Check Box 348" hidden="1">
                <a:extLst>
                  <a:ext uri="{63B3BB69-23CF-44E3-9099-C40C66FF867C}">
                    <a14:compatExt spid="_x0000_s69980"/>
                  </a:ext>
                  <a:ext uri="{FF2B5EF4-FFF2-40B4-BE49-F238E27FC236}">
                    <a16:creationId xmlns:a16="http://schemas.microsoft.com/office/drawing/2014/main" id="{00000000-0008-0000-2300-00005C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81" name="Check Box 349" hidden="1">
                <a:extLst>
                  <a:ext uri="{63B3BB69-23CF-44E3-9099-C40C66FF867C}">
                    <a14:compatExt spid="_x0000_s69981"/>
                  </a:ext>
                  <a:ext uri="{FF2B5EF4-FFF2-40B4-BE49-F238E27FC236}">
                    <a16:creationId xmlns:a16="http://schemas.microsoft.com/office/drawing/2014/main" id="{00000000-0008-0000-2300-00005D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52</xdr:row>
          <xdr:rowOff>19050</xdr:rowOff>
        </xdr:from>
        <xdr:to>
          <xdr:col>10</xdr:col>
          <xdr:colOff>390525</xdr:colOff>
          <xdr:row>52</xdr:row>
          <xdr:rowOff>152530</xdr:rowOff>
        </xdr:to>
        <xdr:grpSp>
          <xdr:nvGrpSpPr>
            <xdr:cNvPr id="477" name="Group 476">
              <a:extLst>
                <a:ext uri="{FF2B5EF4-FFF2-40B4-BE49-F238E27FC236}">
                  <a16:creationId xmlns:a16="http://schemas.microsoft.com/office/drawing/2014/main" id="{00000000-0008-0000-1D00-0000DD010000}"/>
                </a:ext>
              </a:extLst>
            </xdr:cNvPr>
            <xdr:cNvGrpSpPr/>
          </xdr:nvGrpSpPr>
          <xdr:grpSpPr>
            <a:xfrm>
              <a:off x="1630240" y="9925050"/>
              <a:ext cx="1441939" cy="133480"/>
              <a:chOff x="4533874" y="14430390"/>
              <a:chExt cx="1438267" cy="143147"/>
            </a:xfrm>
          </xdr:grpSpPr>
          <xdr:sp macro="" textlink="">
            <xdr:nvSpPr>
              <xdr:cNvPr id="69982" name="Check Box 350" hidden="1">
                <a:extLst>
                  <a:ext uri="{63B3BB69-23CF-44E3-9099-C40C66FF867C}">
                    <a14:compatExt spid="_x0000_s69982"/>
                  </a:ext>
                  <a:ext uri="{FF2B5EF4-FFF2-40B4-BE49-F238E27FC236}">
                    <a16:creationId xmlns:a16="http://schemas.microsoft.com/office/drawing/2014/main" id="{00000000-0008-0000-2300-00005E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83" name="Check Box 351" hidden="1">
                <a:extLst>
                  <a:ext uri="{63B3BB69-23CF-44E3-9099-C40C66FF867C}">
                    <a14:compatExt spid="_x0000_s69983"/>
                  </a:ext>
                  <a:ext uri="{FF2B5EF4-FFF2-40B4-BE49-F238E27FC236}">
                    <a16:creationId xmlns:a16="http://schemas.microsoft.com/office/drawing/2014/main" id="{00000000-0008-0000-2300-00005F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84" name="Check Box 352" hidden="1">
                <a:extLst>
                  <a:ext uri="{63B3BB69-23CF-44E3-9099-C40C66FF867C}">
                    <a14:compatExt spid="_x0000_s69984"/>
                  </a:ext>
                  <a:ext uri="{FF2B5EF4-FFF2-40B4-BE49-F238E27FC236}">
                    <a16:creationId xmlns:a16="http://schemas.microsoft.com/office/drawing/2014/main" id="{00000000-0008-0000-2300-000060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19050</xdr:rowOff>
        </xdr:from>
        <xdr:to>
          <xdr:col>10</xdr:col>
          <xdr:colOff>390525</xdr:colOff>
          <xdr:row>28</xdr:row>
          <xdr:rowOff>152530</xdr:rowOff>
        </xdr:to>
        <xdr:grpSp>
          <xdr:nvGrpSpPr>
            <xdr:cNvPr id="481" name="Group 480">
              <a:extLst>
                <a:ext uri="{FF2B5EF4-FFF2-40B4-BE49-F238E27FC236}">
                  <a16:creationId xmlns:a16="http://schemas.microsoft.com/office/drawing/2014/main" id="{00000000-0008-0000-1D00-0000E1010000}"/>
                </a:ext>
              </a:extLst>
            </xdr:cNvPr>
            <xdr:cNvGrpSpPr/>
          </xdr:nvGrpSpPr>
          <xdr:grpSpPr>
            <a:xfrm>
              <a:off x="1630240" y="5353050"/>
              <a:ext cx="1441939" cy="133480"/>
              <a:chOff x="4533874" y="14430390"/>
              <a:chExt cx="1438267" cy="143147"/>
            </a:xfrm>
          </xdr:grpSpPr>
          <xdr:sp macro="" textlink="">
            <xdr:nvSpPr>
              <xdr:cNvPr id="69985" name="Check Box 353" hidden="1">
                <a:extLst>
                  <a:ext uri="{63B3BB69-23CF-44E3-9099-C40C66FF867C}">
                    <a14:compatExt spid="_x0000_s69985"/>
                  </a:ext>
                  <a:ext uri="{FF2B5EF4-FFF2-40B4-BE49-F238E27FC236}">
                    <a16:creationId xmlns:a16="http://schemas.microsoft.com/office/drawing/2014/main" id="{00000000-0008-0000-2300-000061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86" name="Check Box 354" hidden="1">
                <a:extLst>
                  <a:ext uri="{63B3BB69-23CF-44E3-9099-C40C66FF867C}">
                    <a14:compatExt spid="_x0000_s69986"/>
                  </a:ext>
                  <a:ext uri="{FF2B5EF4-FFF2-40B4-BE49-F238E27FC236}">
                    <a16:creationId xmlns:a16="http://schemas.microsoft.com/office/drawing/2014/main" id="{00000000-0008-0000-2300-000062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87" name="Check Box 355" hidden="1">
                <a:extLst>
                  <a:ext uri="{63B3BB69-23CF-44E3-9099-C40C66FF867C}">
                    <a14:compatExt spid="_x0000_s69987"/>
                  </a:ext>
                  <a:ext uri="{FF2B5EF4-FFF2-40B4-BE49-F238E27FC236}">
                    <a16:creationId xmlns:a16="http://schemas.microsoft.com/office/drawing/2014/main" id="{00000000-0008-0000-2300-000063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38</xdr:row>
          <xdr:rowOff>19050</xdr:rowOff>
        </xdr:from>
        <xdr:to>
          <xdr:col>10</xdr:col>
          <xdr:colOff>390525</xdr:colOff>
          <xdr:row>38</xdr:row>
          <xdr:rowOff>152530</xdr:rowOff>
        </xdr:to>
        <xdr:grpSp>
          <xdr:nvGrpSpPr>
            <xdr:cNvPr id="485" name="Group 484">
              <a:extLst>
                <a:ext uri="{FF2B5EF4-FFF2-40B4-BE49-F238E27FC236}">
                  <a16:creationId xmlns:a16="http://schemas.microsoft.com/office/drawing/2014/main" id="{00000000-0008-0000-1D00-0000E5010000}"/>
                </a:ext>
              </a:extLst>
            </xdr:cNvPr>
            <xdr:cNvGrpSpPr/>
          </xdr:nvGrpSpPr>
          <xdr:grpSpPr>
            <a:xfrm>
              <a:off x="1630240" y="7258050"/>
              <a:ext cx="1441939" cy="133480"/>
              <a:chOff x="4533874" y="14430390"/>
              <a:chExt cx="1438267" cy="143147"/>
            </a:xfrm>
          </xdr:grpSpPr>
          <xdr:sp macro="" textlink="">
            <xdr:nvSpPr>
              <xdr:cNvPr id="69988" name="Check Box 356" hidden="1">
                <a:extLst>
                  <a:ext uri="{63B3BB69-23CF-44E3-9099-C40C66FF867C}">
                    <a14:compatExt spid="_x0000_s69988"/>
                  </a:ext>
                  <a:ext uri="{FF2B5EF4-FFF2-40B4-BE49-F238E27FC236}">
                    <a16:creationId xmlns:a16="http://schemas.microsoft.com/office/drawing/2014/main" id="{00000000-0008-0000-2300-000064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89" name="Check Box 357" hidden="1">
                <a:extLst>
                  <a:ext uri="{63B3BB69-23CF-44E3-9099-C40C66FF867C}">
                    <a14:compatExt spid="_x0000_s69989"/>
                  </a:ext>
                  <a:ext uri="{FF2B5EF4-FFF2-40B4-BE49-F238E27FC236}">
                    <a16:creationId xmlns:a16="http://schemas.microsoft.com/office/drawing/2014/main" id="{00000000-0008-0000-2300-000065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90" name="Check Box 358" hidden="1">
                <a:extLst>
                  <a:ext uri="{63B3BB69-23CF-44E3-9099-C40C66FF867C}">
                    <a14:compatExt spid="_x0000_s69990"/>
                  </a:ext>
                  <a:ext uri="{FF2B5EF4-FFF2-40B4-BE49-F238E27FC236}">
                    <a16:creationId xmlns:a16="http://schemas.microsoft.com/office/drawing/2014/main" id="{00000000-0008-0000-2300-000066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47</xdr:row>
          <xdr:rowOff>19050</xdr:rowOff>
        </xdr:from>
        <xdr:to>
          <xdr:col>10</xdr:col>
          <xdr:colOff>390525</xdr:colOff>
          <xdr:row>47</xdr:row>
          <xdr:rowOff>152530</xdr:rowOff>
        </xdr:to>
        <xdr:grpSp>
          <xdr:nvGrpSpPr>
            <xdr:cNvPr id="493" name="Group 492">
              <a:extLst>
                <a:ext uri="{FF2B5EF4-FFF2-40B4-BE49-F238E27FC236}">
                  <a16:creationId xmlns:a16="http://schemas.microsoft.com/office/drawing/2014/main" id="{00000000-0008-0000-1D00-0000ED010000}"/>
                </a:ext>
              </a:extLst>
            </xdr:cNvPr>
            <xdr:cNvGrpSpPr/>
          </xdr:nvGrpSpPr>
          <xdr:grpSpPr>
            <a:xfrm>
              <a:off x="1630240" y="8972550"/>
              <a:ext cx="1441939" cy="133480"/>
              <a:chOff x="4533874" y="14430390"/>
              <a:chExt cx="1438267" cy="143147"/>
            </a:xfrm>
          </xdr:grpSpPr>
          <xdr:sp macro="" textlink="">
            <xdr:nvSpPr>
              <xdr:cNvPr id="69994" name="Check Box 362" hidden="1">
                <a:extLst>
                  <a:ext uri="{63B3BB69-23CF-44E3-9099-C40C66FF867C}">
                    <a14:compatExt spid="_x0000_s69994"/>
                  </a:ext>
                  <a:ext uri="{FF2B5EF4-FFF2-40B4-BE49-F238E27FC236}">
                    <a16:creationId xmlns:a16="http://schemas.microsoft.com/office/drawing/2014/main" id="{00000000-0008-0000-2300-00006A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95" name="Check Box 363" hidden="1">
                <a:extLst>
                  <a:ext uri="{63B3BB69-23CF-44E3-9099-C40C66FF867C}">
                    <a14:compatExt spid="_x0000_s69995"/>
                  </a:ext>
                  <a:ext uri="{FF2B5EF4-FFF2-40B4-BE49-F238E27FC236}">
                    <a16:creationId xmlns:a16="http://schemas.microsoft.com/office/drawing/2014/main" id="{00000000-0008-0000-2300-00006B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96" name="Check Box 364" hidden="1">
                <a:extLst>
                  <a:ext uri="{63B3BB69-23CF-44E3-9099-C40C66FF867C}">
                    <a14:compatExt spid="_x0000_s69996"/>
                  </a:ext>
                  <a:ext uri="{FF2B5EF4-FFF2-40B4-BE49-F238E27FC236}">
                    <a16:creationId xmlns:a16="http://schemas.microsoft.com/office/drawing/2014/main" id="{00000000-0008-0000-2300-00006C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49</xdr:row>
          <xdr:rowOff>19050</xdr:rowOff>
        </xdr:from>
        <xdr:to>
          <xdr:col>10</xdr:col>
          <xdr:colOff>390525</xdr:colOff>
          <xdr:row>49</xdr:row>
          <xdr:rowOff>152530</xdr:rowOff>
        </xdr:to>
        <xdr:grpSp>
          <xdr:nvGrpSpPr>
            <xdr:cNvPr id="497" name="Group 496">
              <a:extLst>
                <a:ext uri="{FF2B5EF4-FFF2-40B4-BE49-F238E27FC236}">
                  <a16:creationId xmlns:a16="http://schemas.microsoft.com/office/drawing/2014/main" id="{00000000-0008-0000-1D00-0000F1010000}"/>
                </a:ext>
              </a:extLst>
            </xdr:cNvPr>
            <xdr:cNvGrpSpPr/>
          </xdr:nvGrpSpPr>
          <xdr:grpSpPr>
            <a:xfrm>
              <a:off x="1630240" y="9353550"/>
              <a:ext cx="1441939" cy="133480"/>
              <a:chOff x="4533874" y="14430390"/>
              <a:chExt cx="1438267" cy="143147"/>
            </a:xfrm>
          </xdr:grpSpPr>
          <xdr:sp macro="" textlink="">
            <xdr:nvSpPr>
              <xdr:cNvPr id="69997" name="Check Box 365" hidden="1">
                <a:extLst>
                  <a:ext uri="{63B3BB69-23CF-44E3-9099-C40C66FF867C}">
                    <a14:compatExt spid="_x0000_s69997"/>
                  </a:ext>
                  <a:ext uri="{FF2B5EF4-FFF2-40B4-BE49-F238E27FC236}">
                    <a16:creationId xmlns:a16="http://schemas.microsoft.com/office/drawing/2014/main" id="{00000000-0008-0000-2300-00006D110100}"/>
                  </a:ext>
                </a:extLst>
              </xdr:cNvPr>
              <xdr:cNvSpPr/>
            </xdr:nvSpPr>
            <xdr:spPr bwMode="auto">
              <a:xfrm>
                <a:off x="4533874" y="14430390"/>
                <a:ext cx="438237"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69998" name="Check Box 366" hidden="1">
                <a:extLst>
                  <a:ext uri="{63B3BB69-23CF-44E3-9099-C40C66FF867C}">
                    <a14:compatExt spid="_x0000_s69998"/>
                  </a:ext>
                  <a:ext uri="{FF2B5EF4-FFF2-40B4-BE49-F238E27FC236}">
                    <a16:creationId xmlns:a16="http://schemas.microsoft.com/office/drawing/2014/main" id="{00000000-0008-0000-2300-00006E110100}"/>
                  </a:ext>
                </a:extLst>
              </xdr:cNvPr>
              <xdr:cNvSpPr/>
            </xdr:nvSpPr>
            <xdr:spPr bwMode="auto">
              <a:xfrm>
                <a:off x="5105300" y="14441784"/>
                <a:ext cx="334189" cy="13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69999" name="Check Box 367" hidden="1">
                <a:extLst>
                  <a:ext uri="{63B3BB69-23CF-44E3-9099-C40C66FF867C}">
                    <a14:compatExt spid="_x0000_s69999"/>
                  </a:ext>
                  <a:ext uri="{FF2B5EF4-FFF2-40B4-BE49-F238E27FC236}">
                    <a16:creationId xmlns:a16="http://schemas.microsoft.com/office/drawing/2014/main" id="{00000000-0008-0000-2300-00006F110100}"/>
                  </a:ext>
                </a:extLst>
              </xdr:cNvPr>
              <xdr:cNvSpPr/>
            </xdr:nvSpPr>
            <xdr:spPr bwMode="auto">
              <a:xfrm>
                <a:off x="5531151" y="14432706"/>
                <a:ext cx="440990" cy="140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87923</xdr:colOff>
          <xdr:row>1</xdr:row>
          <xdr:rowOff>7327</xdr:rowOff>
        </xdr:from>
        <xdr:to>
          <xdr:col>21</xdr:col>
          <xdr:colOff>314326</xdr:colOff>
          <xdr:row>1</xdr:row>
          <xdr:rowOff>166365</xdr:rowOff>
        </xdr:to>
        <xdr:grpSp>
          <xdr:nvGrpSpPr>
            <xdr:cNvPr id="553" name="Group 552">
              <a:extLst>
                <a:ext uri="{FF2B5EF4-FFF2-40B4-BE49-F238E27FC236}">
                  <a16:creationId xmlns:a16="http://schemas.microsoft.com/office/drawing/2014/main" id="{00000000-0008-0000-1D00-000029020000}"/>
                </a:ext>
              </a:extLst>
            </xdr:cNvPr>
            <xdr:cNvGrpSpPr/>
          </xdr:nvGrpSpPr>
          <xdr:grpSpPr>
            <a:xfrm>
              <a:off x="5634404" y="197827"/>
              <a:ext cx="658691" cy="159038"/>
              <a:chOff x="3346898" y="12414449"/>
              <a:chExt cx="806356" cy="160794"/>
            </a:xfrm>
          </xdr:grpSpPr>
          <xdr:sp macro="" textlink="">
            <xdr:nvSpPr>
              <xdr:cNvPr id="70034" name="Check Box 402" hidden="1">
                <a:extLst>
                  <a:ext uri="{63B3BB69-23CF-44E3-9099-C40C66FF867C}">
                    <a14:compatExt spid="_x0000_s70034"/>
                  </a:ext>
                  <a:ext uri="{FF2B5EF4-FFF2-40B4-BE49-F238E27FC236}">
                    <a16:creationId xmlns:a16="http://schemas.microsoft.com/office/drawing/2014/main" id="{00000000-0008-0000-2300-000092110100}"/>
                  </a:ext>
                </a:extLst>
              </xdr:cNvPr>
              <xdr:cNvSpPr/>
            </xdr:nvSpPr>
            <xdr:spPr bwMode="auto">
              <a:xfrm>
                <a:off x="3346898" y="12418176"/>
                <a:ext cx="275609" cy="15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70035" name="Check Box 403" hidden="1">
                <a:extLst>
                  <a:ext uri="{63B3BB69-23CF-44E3-9099-C40C66FF867C}">
                    <a14:compatExt spid="_x0000_s70035"/>
                  </a:ext>
                  <a:ext uri="{FF2B5EF4-FFF2-40B4-BE49-F238E27FC236}">
                    <a16:creationId xmlns:a16="http://schemas.microsoft.com/office/drawing/2014/main" id="{00000000-0008-0000-2300-000093110100}"/>
                  </a:ext>
                </a:extLst>
              </xdr:cNvPr>
              <xdr:cNvSpPr/>
            </xdr:nvSpPr>
            <xdr:spPr bwMode="auto">
              <a:xfrm>
                <a:off x="3880632" y="12414449"/>
                <a:ext cx="272622" cy="160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2</xdr:col>
          <xdr:colOff>171450</xdr:colOff>
          <xdr:row>10</xdr:row>
          <xdr:rowOff>180975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24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2</xdr:col>
          <xdr:colOff>428625</xdr:colOff>
          <xdr:row>12</xdr:row>
          <xdr:rowOff>171450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24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533400</xdr:colOff>
          <xdr:row>12</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24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9525</xdr:rowOff>
        </xdr:from>
        <xdr:to>
          <xdr:col>2</xdr:col>
          <xdr:colOff>752475</xdr:colOff>
          <xdr:row>25</xdr:row>
          <xdr:rowOff>180975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24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Separated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28575</xdr:rowOff>
        </xdr:from>
        <xdr:to>
          <xdr:col>2</xdr:col>
          <xdr:colOff>752475</xdr:colOff>
          <xdr:row>26</xdr:row>
          <xdr:rowOff>161925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24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4</xdr:col>
          <xdr:colOff>904875</xdr:colOff>
          <xdr:row>25</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24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Married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28575</xdr:rowOff>
        </xdr:from>
        <xdr:to>
          <xdr:col>4</xdr:col>
          <xdr:colOff>885825</xdr:colOff>
          <xdr:row>25</xdr:row>
          <xdr:rowOff>190500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24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Widowed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19050</xdr:rowOff>
        </xdr:from>
        <xdr:to>
          <xdr:col>2</xdr:col>
          <xdr:colOff>704850</xdr:colOff>
          <xdr:row>25</xdr:row>
          <xdr:rowOff>9525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24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Single (Never 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xdr:row>
          <xdr:rowOff>28575</xdr:rowOff>
        </xdr:from>
        <xdr:to>
          <xdr:col>9</xdr:col>
          <xdr:colOff>1190625</xdr:colOff>
          <xdr:row>4</xdr:row>
          <xdr:rowOff>161925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24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15</xdr:row>
          <xdr:rowOff>9525</xdr:rowOff>
        </xdr:from>
        <xdr:to>
          <xdr:col>2</xdr:col>
          <xdr:colOff>1019175</xdr:colOff>
          <xdr:row>15</xdr:row>
          <xdr:rowOff>180975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24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9525</xdr:rowOff>
        </xdr:from>
        <xdr:to>
          <xdr:col>2</xdr:col>
          <xdr:colOff>476250</xdr:colOff>
          <xdr:row>14</xdr:row>
          <xdr:rowOff>180975</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24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14</xdr:row>
          <xdr:rowOff>19050</xdr:rowOff>
        </xdr:from>
        <xdr:to>
          <xdr:col>2</xdr:col>
          <xdr:colOff>1019175</xdr:colOff>
          <xdr:row>14</xdr:row>
          <xdr:rowOff>190500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24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2</xdr:col>
          <xdr:colOff>485775</xdr:colOff>
          <xdr:row>15</xdr:row>
          <xdr:rowOff>171450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24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28575</xdr:rowOff>
        </xdr:from>
        <xdr:to>
          <xdr:col>2</xdr:col>
          <xdr:colOff>28575</xdr:colOff>
          <xdr:row>32</xdr:row>
          <xdr:rowOff>180975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24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32</xdr:row>
          <xdr:rowOff>19050</xdr:rowOff>
        </xdr:from>
        <xdr:to>
          <xdr:col>2</xdr:col>
          <xdr:colOff>885825</xdr:colOff>
          <xdr:row>32</xdr:row>
          <xdr:rowOff>180975</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24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1099-Misc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142875</xdr:colOff>
          <xdr:row>33</xdr:row>
          <xdr:rowOff>171450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24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33</xdr:row>
          <xdr:rowOff>0</xdr:rowOff>
        </xdr:from>
        <xdr:to>
          <xdr:col>2</xdr:col>
          <xdr:colOff>914400</xdr:colOff>
          <xdr:row>33</xdr:row>
          <xdr:rowOff>161925</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24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33</xdr:row>
          <xdr:rowOff>180975</xdr:rowOff>
        </xdr:from>
        <xdr:to>
          <xdr:col>4</xdr:col>
          <xdr:colOff>1104900</xdr:colOff>
          <xdr:row>34</xdr:row>
          <xdr:rowOff>152400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24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38100</xdr:rowOff>
        </xdr:from>
        <xdr:to>
          <xdr:col>4</xdr:col>
          <xdr:colOff>200025</xdr:colOff>
          <xdr:row>32</xdr:row>
          <xdr:rowOff>171450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24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0</xdr:rowOff>
        </xdr:from>
        <xdr:to>
          <xdr:col>4</xdr:col>
          <xdr:colOff>238125</xdr:colOff>
          <xdr:row>33</xdr:row>
          <xdr:rowOff>190500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24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1042-S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33</xdr:row>
          <xdr:rowOff>0</xdr:rowOff>
        </xdr:from>
        <xdr:to>
          <xdr:col>4</xdr:col>
          <xdr:colOff>1143000</xdr:colOff>
          <xdr:row>33</xdr:row>
          <xdr:rowOff>190500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24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2</xdr:col>
          <xdr:colOff>485775</xdr:colOff>
          <xdr:row>34</xdr:row>
          <xdr:rowOff>190500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24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 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32</xdr:row>
          <xdr:rowOff>0</xdr:rowOff>
        </xdr:from>
        <xdr:to>
          <xdr:col>4</xdr:col>
          <xdr:colOff>1143000</xdr:colOff>
          <xdr:row>32</xdr:row>
          <xdr:rowOff>190500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24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19050</xdr:rowOff>
        </xdr:from>
        <xdr:to>
          <xdr:col>6</xdr:col>
          <xdr:colOff>19050</xdr:colOff>
          <xdr:row>37</xdr:row>
          <xdr:rowOff>161925</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24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19050</xdr:rowOff>
        </xdr:from>
        <xdr:to>
          <xdr:col>6</xdr:col>
          <xdr:colOff>19050</xdr:colOff>
          <xdr:row>38</xdr:row>
          <xdr:rowOff>161925</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24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9525</xdr:rowOff>
        </xdr:from>
        <xdr:to>
          <xdr:col>4</xdr:col>
          <xdr:colOff>371475</xdr:colOff>
          <xdr:row>34</xdr:row>
          <xdr:rowOff>171450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24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Self-employed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28575</xdr:rowOff>
        </xdr:from>
        <xdr:to>
          <xdr:col>4</xdr:col>
          <xdr:colOff>895350</xdr:colOff>
          <xdr:row>26</xdr:row>
          <xdr:rowOff>180975</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24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Common-law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6</xdr:row>
          <xdr:rowOff>28575</xdr:rowOff>
        </xdr:from>
        <xdr:to>
          <xdr:col>9</xdr:col>
          <xdr:colOff>1152525</xdr:colOff>
          <xdr:row>6</xdr:row>
          <xdr:rowOff>180975</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24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49</xdr:row>
          <xdr:rowOff>9525</xdr:rowOff>
        </xdr:from>
        <xdr:to>
          <xdr:col>2</xdr:col>
          <xdr:colOff>1009650</xdr:colOff>
          <xdr:row>49</xdr:row>
          <xdr:rowOff>171450</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24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Signatory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36</xdr:row>
          <xdr:rowOff>19050</xdr:rowOff>
        </xdr:from>
        <xdr:to>
          <xdr:col>3</xdr:col>
          <xdr:colOff>257175</xdr:colOff>
          <xdr:row>36</xdr:row>
          <xdr:rowOff>161925</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24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Inherited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714375</xdr:colOff>
          <xdr:row>46</xdr:row>
          <xdr:rowOff>161925</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24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Executor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46</xdr:row>
          <xdr:rowOff>19050</xdr:rowOff>
        </xdr:from>
        <xdr:to>
          <xdr:col>4</xdr:col>
          <xdr:colOff>295275</xdr:colOff>
          <xdr:row>46</xdr:row>
          <xdr:rowOff>161925</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24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Beneficiary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40</xdr:row>
          <xdr:rowOff>19050</xdr:rowOff>
        </xdr:from>
        <xdr:to>
          <xdr:col>3</xdr:col>
          <xdr:colOff>57150</xdr:colOff>
          <xdr:row>40</xdr:row>
          <xdr:rowOff>161925</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24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48</xdr:row>
          <xdr:rowOff>180975</xdr:rowOff>
        </xdr:from>
        <xdr:to>
          <xdr:col>4</xdr:col>
          <xdr:colOff>1171575</xdr:colOff>
          <xdr:row>49</xdr:row>
          <xdr:rowOff>142875</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24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Shareholder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9525</xdr:rowOff>
        </xdr:from>
        <xdr:to>
          <xdr:col>4</xdr:col>
          <xdr:colOff>219075</xdr:colOff>
          <xdr:row>49</xdr:row>
          <xdr:rowOff>161925</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24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Partner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19050</xdr:rowOff>
        </xdr:from>
        <xdr:to>
          <xdr:col>6</xdr:col>
          <xdr:colOff>19050</xdr:colOff>
          <xdr:row>40</xdr:row>
          <xdr:rowOff>161925</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24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19050</xdr:rowOff>
        </xdr:from>
        <xdr:to>
          <xdr:col>6</xdr:col>
          <xdr:colOff>19050</xdr:colOff>
          <xdr:row>41</xdr:row>
          <xdr:rowOff>161925</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24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45</xdr:row>
          <xdr:rowOff>0</xdr:rowOff>
        </xdr:from>
        <xdr:to>
          <xdr:col>4</xdr:col>
          <xdr:colOff>1200150</xdr:colOff>
          <xdr:row>45</xdr:row>
          <xdr:rowOff>180975</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24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39</xdr:row>
          <xdr:rowOff>19050</xdr:rowOff>
        </xdr:from>
        <xdr:to>
          <xdr:col>3</xdr:col>
          <xdr:colOff>66675</xdr:colOff>
          <xdr:row>39</xdr:row>
          <xdr:rowOff>171450</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24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38</xdr:row>
          <xdr:rowOff>19050</xdr:rowOff>
        </xdr:from>
        <xdr:to>
          <xdr:col>3</xdr:col>
          <xdr:colOff>66675</xdr:colOff>
          <xdr:row>38</xdr:row>
          <xdr:rowOff>161925</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24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9525</xdr:rowOff>
        </xdr:from>
        <xdr:to>
          <xdr:col>1</xdr:col>
          <xdr:colOff>19050</xdr:colOff>
          <xdr:row>49</xdr:row>
          <xdr:rowOff>152400</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24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9525</xdr:rowOff>
        </xdr:from>
        <xdr:to>
          <xdr:col>1</xdr:col>
          <xdr:colOff>19050</xdr:colOff>
          <xdr:row>48</xdr:row>
          <xdr:rowOff>152400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24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46</xdr:row>
          <xdr:rowOff>9525</xdr:rowOff>
        </xdr:from>
        <xdr:to>
          <xdr:col>4</xdr:col>
          <xdr:colOff>1171575</xdr:colOff>
          <xdr:row>46</xdr:row>
          <xdr:rowOff>171450</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24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Distribution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9525</xdr:rowOff>
        </xdr:from>
        <xdr:to>
          <xdr:col>1</xdr:col>
          <xdr:colOff>19050</xdr:colOff>
          <xdr:row>46</xdr:row>
          <xdr:rowOff>152400</xdr:rowOff>
        </xdr:to>
        <xdr:sp macro="" textlink="">
          <xdr:nvSpPr>
            <xdr:cNvPr id="41024" name="Check Box 64" hidden="1">
              <a:extLst>
                <a:ext uri="{63B3BB69-23CF-44E3-9099-C40C66FF867C}">
                  <a14:compatExt spid="_x0000_s41024"/>
                </a:ext>
                <a:ext uri="{FF2B5EF4-FFF2-40B4-BE49-F238E27FC236}">
                  <a16:creationId xmlns:a16="http://schemas.microsoft.com/office/drawing/2014/main" id="{00000000-0008-0000-24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9525</xdr:rowOff>
        </xdr:from>
        <xdr:to>
          <xdr:col>1</xdr:col>
          <xdr:colOff>19050</xdr:colOff>
          <xdr:row>44</xdr:row>
          <xdr:rowOff>152400</xdr:rowOff>
        </xdr:to>
        <xdr:sp macro="" textlink="">
          <xdr:nvSpPr>
            <xdr:cNvPr id="41025" name="Check Box 65" hidden="1">
              <a:extLst>
                <a:ext uri="{63B3BB69-23CF-44E3-9099-C40C66FF867C}">
                  <a14:compatExt spid="_x0000_s41025"/>
                </a:ext>
                <a:ext uri="{FF2B5EF4-FFF2-40B4-BE49-F238E27FC236}">
                  <a16:creationId xmlns:a16="http://schemas.microsoft.com/office/drawing/2014/main" id="{00000000-0008-0000-24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9525</xdr:rowOff>
        </xdr:from>
        <xdr:to>
          <xdr:col>1</xdr:col>
          <xdr:colOff>19050</xdr:colOff>
          <xdr:row>45</xdr:row>
          <xdr:rowOff>152400</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24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37</xdr:row>
          <xdr:rowOff>28575</xdr:rowOff>
        </xdr:from>
        <xdr:to>
          <xdr:col>4</xdr:col>
          <xdr:colOff>609600</xdr:colOff>
          <xdr:row>37</xdr:row>
          <xdr:rowOff>180975</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24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Previously Elected to defer tax for U.S.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0</xdr:row>
          <xdr:rowOff>47625</xdr:rowOff>
        </xdr:from>
        <xdr:to>
          <xdr:col>9</xdr:col>
          <xdr:colOff>495300</xdr:colOff>
          <xdr:row>1</xdr:row>
          <xdr:rowOff>0</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24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xdr:row>
          <xdr:rowOff>28575</xdr:rowOff>
        </xdr:from>
        <xdr:to>
          <xdr:col>9</xdr:col>
          <xdr:colOff>495300</xdr:colOff>
          <xdr:row>1</xdr:row>
          <xdr:rowOff>171450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24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36</xdr:row>
          <xdr:rowOff>28575</xdr:rowOff>
        </xdr:from>
        <xdr:to>
          <xdr:col>2</xdr:col>
          <xdr:colOff>657225</xdr:colOff>
          <xdr:row>36</xdr:row>
          <xdr:rowOff>152400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24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Prior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19050</xdr:rowOff>
        </xdr:from>
        <xdr:to>
          <xdr:col>6</xdr:col>
          <xdr:colOff>19050</xdr:colOff>
          <xdr:row>39</xdr:row>
          <xdr:rowOff>161925</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24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4</xdr:row>
          <xdr:rowOff>19050</xdr:rowOff>
        </xdr:from>
        <xdr:to>
          <xdr:col>4</xdr:col>
          <xdr:colOff>1228725</xdr:colOff>
          <xdr:row>4</xdr:row>
          <xdr:rowOff>190500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24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6</xdr:row>
          <xdr:rowOff>19050</xdr:rowOff>
        </xdr:from>
        <xdr:to>
          <xdr:col>4</xdr:col>
          <xdr:colOff>1228725</xdr:colOff>
          <xdr:row>6</xdr:row>
          <xdr:rowOff>190500</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24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14</xdr:row>
          <xdr:rowOff>9525</xdr:rowOff>
        </xdr:from>
        <xdr:to>
          <xdr:col>4</xdr:col>
          <xdr:colOff>1228725</xdr:colOff>
          <xdr:row>14</xdr:row>
          <xdr:rowOff>180975</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24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44</xdr:row>
          <xdr:rowOff>28575</xdr:rowOff>
        </xdr:from>
        <xdr:to>
          <xdr:col>4</xdr:col>
          <xdr:colOff>1085850</xdr:colOff>
          <xdr:row>44</xdr:row>
          <xdr:rowOff>152400</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24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&lt;10K 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35</xdr:row>
          <xdr:rowOff>28575</xdr:rowOff>
        </xdr:from>
        <xdr:to>
          <xdr:col>4</xdr:col>
          <xdr:colOff>161925</xdr:colOff>
          <xdr:row>35</xdr:row>
          <xdr:rowOff>171450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24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36</xdr:row>
          <xdr:rowOff>28575</xdr:rowOff>
        </xdr:from>
        <xdr:to>
          <xdr:col>4</xdr:col>
          <xdr:colOff>161925</xdr:colOff>
          <xdr:row>36</xdr:row>
          <xdr:rowOff>171450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24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38</xdr:row>
          <xdr:rowOff>28575</xdr:rowOff>
        </xdr:from>
        <xdr:to>
          <xdr:col>4</xdr:col>
          <xdr:colOff>161925</xdr:colOff>
          <xdr:row>38</xdr:row>
          <xdr:rowOff>171450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24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39</xdr:row>
          <xdr:rowOff>28575</xdr:rowOff>
        </xdr:from>
        <xdr:to>
          <xdr:col>4</xdr:col>
          <xdr:colOff>161925</xdr:colOff>
          <xdr:row>39</xdr:row>
          <xdr:rowOff>171450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24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40</xdr:row>
          <xdr:rowOff>28575</xdr:rowOff>
        </xdr:from>
        <xdr:to>
          <xdr:col>4</xdr:col>
          <xdr:colOff>161925</xdr:colOff>
          <xdr:row>40</xdr:row>
          <xdr:rowOff>171450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24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41</xdr:row>
          <xdr:rowOff>28575</xdr:rowOff>
        </xdr:from>
        <xdr:to>
          <xdr:col>4</xdr:col>
          <xdr:colOff>161925</xdr:colOff>
          <xdr:row>41</xdr:row>
          <xdr:rowOff>171450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24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42</xdr:row>
          <xdr:rowOff>28575</xdr:rowOff>
        </xdr:from>
        <xdr:to>
          <xdr:col>4</xdr:col>
          <xdr:colOff>161925</xdr:colOff>
          <xdr:row>42</xdr:row>
          <xdr:rowOff>171450</xdr:rowOff>
        </xdr:to>
        <xdr:sp macro="" textlink="">
          <xdr:nvSpPr>
            <xdr:cNvPr id="41046" name="Check Box 86" hidden="1">
              <a:extLst>
                <a:ext uri="{63B3BB69-23CF-44E3-9099-C40C66FF867C}">
                  <a14:compatExt spid="_x0000_s41046"/>
                </a:ext>
                <a:ext uri="{FF2B5EF4-FFF2-40B4-BE49-F238E27FC236}">
                  <a16:creationId xmlns:a16="http://schemas.microsoft.com/office/drawing/2014/main" id="{00000000-0008-0000-2400-00005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0</xdr:row>
          <xdr:rowOff>28575</xdr:rowOff>
        </xdr:from>
        <xdr:to>
          <xdr:col>4</xdr:col>
          <xdr:colOff>1066800</xdr:colOff>
          <xdr:row>0</xdr:row>
          <xdr:rowOff>161925</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24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xdr:row>
          <xdr:rowOff>28575</xdr:rowOff>
        </xdr:from>
        <xdr:to>
          <xdr:col>4</xdr:col>
          <xdr:colOff>1228725</xdr:colOff>
          <xdr:row>1</xdr:row>
          <xdr:rowOff>161925</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24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Dependant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0</xdr:row>
          <xdr:rowOff>38100</xdr:rowOff>
        </xdr:from>
        <xdr:to>
          <xdr:col>4</xdr:col>
          <xdr:colOff>523875</xdr:colOff>
          <xdr:row>0</xdr:row>
          <xdr:rowOff>161925</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24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0</xdr:row>
          <xdr:rowOff>57150</xdr:rowOff>
        </xdr:from>
        <xdr:to>
          <xdr:col>9</xdr:col>
          <xdr:colOff>1076325</xdr:colOff>
          <xdr:row>1</xdr:row>
          <xdr:rowOff>0</xdr:rowOff>
        </xdr:to>
        <xdr:sp macro="" textlink="">
          <xdr:nvSpPr>
            <xdr:cNvPr id="41050" name="Check Box 90" hidden="1">
              <a:extLst>
                <a:ext uri="{63B3BB69-23CF-44E3-9099-C40C66FF867C}">
                  <a14:compatExt spid="_x0000_s41050"/>
                </a:ext>
                <a:ext uri="{FF2B5EF4-FFF2-40B4-BE49-F238E27FC236}">
                  <a16:creationId xmlns:a16="http://schemas.microsoft.com/office/drawing/2014/main" id="{00000000-0008-0000-2400-00005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xdr:row>
          <xdr:rowOff>38100</xdr:rowOff>
        </xdr:from>
        <xdr:to>
          <xdr:col>9</xdr:col>
          <xdr:colOff>1238250</xdr:colOff>
          <xdr:row>1</xdr:row>
          <xdr:rowOff>171450</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24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Dependant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1323975</xdr:colOff>
          <xdr:row>46</xdr:row>
          <xdr:rowOff>19050</xdr:rowOff>
        </xdr:from>
        <xdr:to>
          <xdr:col>14</xdr:col>
          <xdr:colOff>762000</xdr:colOff>
          <xdr:row>46</xdr:row>
          <xdr:rowOff>171450</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24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General&gt;Form&gt;Preparer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1323975</xdr:colOff>
          <xdr:row>45</xdr:row>
          <xdr:rowOff>38100</xdr:rowOff>
        </xdr:from>
        <xdr:to>
          <xdr:col>15</xdr:col>
          <xdr:colOff>28575</xdr:colOff>
          <xdr:row>46</xdr:row>
          <xdr:rowOff>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24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General&gt;Form&gt;Taxpayer Abroad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1304925</xdr:colOff>
          <xdr:row>43</xdr:row>
          <xdr:rowOff>9525</xdr:rowOff>
        </xdr:from>
        <xdr:to>
          <xdr:col>14</xdr:col>
          <xdr:colOff>714375</xdr:colOff>
          <xdr:row>43</xdr:row>
          <xdr:rowOff>171450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24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Income&gt;Interest&gt;Foreign Acc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1323975</xdr:colOff>
          <xdr:row>48</xdr:row>
          <xdr:rowOff>19050</xdr:rowOff>
        </xdr:from>
        <xdr:to>
          <xdr:col>14</xdr:col>
          <xdr:colOff>609600</xdr:colOff>
          <xdr:row>48</xdr:row>
          <xdr:rowOff>180975</xdr:rowOff>
        </xdr:to>
        <xdr:sp macro="" textlink="">
          <xdr:nvSpPr>
            <xdr:cNvPr id="41055" name="Check Box 95" hidden="1">
              <a:extLst>
                <a:ext uri="{63B3BB69-23CF-44E3-9099-C40C66FF867C}">
                  <a14:compatExt spid="_x0000_s41055"/>
                </a:ext>
                <a:ext uri="{FF2B5EF4-FFF2-40B4-BE49-F238E27FC236}">
                  <a16:creationId xmlns:a16="http://schemas.microsoft.com/office/drawing/2014/main" id="{00000000-0008-0000-24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Credits&gt;EIC&gt;Not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1333500</xdr:colOff>
          <xdr:row>51</xdr:row>
          <xdr:rowOff>9525</xdr:rowOff>
        </xdr:from>
        <xdr:to>
          <xdr:col>14</xdr:col>
          <xdr:colOff>695325</xdr:colOff>
          <xdr:row>51</xdr:row>
          <xdr:rowOff>161925</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24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Taxes&gt;Health care coverage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1323975</xdr:colOff>
          <xdr:row>40</xdr:row>
          <xdr:rowOff>180975</xdr:rowOff>
        </xdr:from>
        <xdr:to>
          <xdr:col>15</xdr:col>
          <xdr:colOff>0</xdr:colOff>
          <xdr:row>41</xdr:row>
          <xdr:rowOff>171450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24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Foreign&gt;Expropriated&gt;Extenstion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1323975</xdr:colOff>
          <xdr:row>40</xdr:row>
          <xdr:rowOff>9525</xdr:rowOff>
        </xdr:from>
        <xdr:to>
          <xdr:col>14</xdr:col>
          <xdr:colOff>733425</xdr:colOff>
          <xdr:row>40</xdr:row>
          <xdr:rowOff>171450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24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Foreign&gt;Form 1116&gt;General limitation&gt;Country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1314450</xdr:colOff>
          <xdr:row>49</xdr:row>
          <xdr:rowOff>0</xdr:rowOff>
        </xdr:from>
        <xdr:to>
          <xdr:col>14</xdr:col>
          <xdr:colOff>552450</xdr:colOff>
          <xdr:row>49</xdr:row>
          <xdr:rowOff>161925</xdr:rowOff>
        </xdr:to>
        <xdr:sp macro="" textlink="">
          <xdr:nvSpPr>
            <xdr:cNvPr id="41059" name="Check Box 99" hidden="1">
              <a:extLst>
                <a:ext uri="{63B3BB69-23CF-44E3-9099-C40C66FF867C}">
                  <a14:compatExt spid="_x0000_s41059"/>
                </a:ext>
                <a:ext uri="{FF2B5EF4-FFF2-40B4-BE49-F238E27FC236}">
                  <a16:creationId xmlns:a16="http://schemas.microsoft.com/office/drawing/2014/main" id="{00000000-0008-0000-24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State Return&gt;No Use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9525</xdr:rowOff>
        </xdr:from>
        <xdr:to>
          <xdr:col>9</xdr:col>
          <xdr:colOff>219075</xdr:colOff>
          <xdr:row>25</xdr:row>
          <xdr:rowOff>171450</xdr:rowOff>
        </xdr:to>
        <xdr:sp macro="" textlink="">
          <xdr:nvSpPr>
            <xdr:cNvPr id="41071" name="Check Box 111" hidden="1">
              <a:extLst>
                <a:ext uri="{63B3BB69-23CF-44E3-9099-C40C66FF867C}">
                  <a14:compatExt spid="_x0000_s41071"/>
                </a:ext>
                <a:ext uri="{FF2B5EF4-FFF2-40B4-BE49-F238E27FC236}">
                  <a16:creationId xmlns:a16="http://schemas.microsoft.com/office/drawing/2014/main" id="{00000000-0008-0000-2400-00006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Lived in the U.S. more than 6 month in 20___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38100</xdr:rowOff>
        </xdr:from>
        <xdr:to>
          <xdr:col>9</xdr:col>
          <xdr:colOff>200025</xdr:colOff>
          <xdr:row>26</xdr:row>
          <xdr:rowOff>161925</xdr:rowOff>
        </xdr:to>
        <xdr:sp macro="" textlink="">
          <xdr:nvSpPr>
            <xdr:cNvPr id="41072" name="Check Box 112" hidden="1">
              <a:extLst>
                <a:ext uri="{63B3BB69-23CF-44E3-9099-C40C66FF867C}">
                  <a14:compatExt spid="_x0000_s41072"/>
                </a:ext>
                <a:ext uri="{FF2B5EF4-FFF2-40B4-BE49-F238E27FC236}">
                  <a16:creationId xmlns:a16="http://schemas.microsoft.com/office/drawing/2014/main" id="{00000000-0008-0000-2400-00007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Has any credit ever been disallowed→→→→→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19050</xdr:rowOff>
        </xdr:from>
        <xdr:to>
          <xdr:col>9</xdr:col>
          <xdr:colOff>1190625</xdr:colOff>
          <xdr:row>24</xdr:row>
          <xdr:rowOff>180975</xdr:rowOff>
        </xdr:to>
        <xdr:sp macro="" textlink="">
          <xdr:nvSpPr>
            <xdr:cNvPr id="41074" name="Check Box 114" hidden="1">
              <a:extLst>
                <a:ext uri="{63B3BB69-23CF-44E3-9099-C40C66FF867C}">
                  <a14:compatExt spid="_x0000_s41074"/>
                </a:ext>
                <a:ext uri="{FF2B5EF4-FFF2-40B4-BE49-F238E27FC236}">
                  <a16:creationId xmlns:a16="http://schemas.microsoft.com/office/drawing/2014/main" id="{00000000-0008-0000-2400-00007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Provided more than half the cost of keeping up a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28575</xdr:rowOff>
        </xdr:from>
        <xdr:to>
          <xdr:col>9</xdr:col>
          <xdr:colOff>857250</xdr:colOff>
          <xdr:row>57</xdr:row>
          <xdr:rowOff>171450</xdr:rowOff>
        </xdr:to>
        <xdr:sp macro="" textlink="">
          <xdr:nvSpPr>
            <xdr:cNvPr id="41077" name="Check Box 117" hidden="1">
              <a:extLst>
                <a:ext uri="{63B3BB69-23CF-44E3-9099-C40C66FF867C}">
                  <a14:compatExt spid="_x0000_s41077"/>
                </a:ext>
                <a:ext uri="{FF2B5EF4-FFF2-40B4-BE49-F238E27FC236}">
                  <a16:creationId xmlns:a16="http://schemas.microsoft.com/office/drawing/2014/main" id="{00000000-0008-0000-2400-00007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Visa limits your stay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19050</xdr:rowOff>
        </xdr:from>
        <xdr:to>
          <xdr:col>2</xdr:col>
          <xdr:colOff>9525</xdr:colOff>
          <xdr:row>15</xdr:row>
          <xdr:rowOff>190500</xdr:rowOff>
        </xdr:to>
        <xdr:sp macro="" textlink="">
          <xdr:nvSpPr>
            <xdr:cNvPr id="41078" name="Check Box 118" hidden="1">
              <a:extLst>
                <a:ext uri="{63B3BB69-23CF-44E3-9099-C40C66FF867C}">
                  <a14:compatExt spid="_x0000_s41078"/>
                </a:ext>
                <a:ext uri="{FF2B5EF4-FFF2-40B4-BE49-F238E27FC236}">
                  <a16:creationId xmlns:a16="http://schemas.microsoft.com/office/drawing/2014/main" id="{00000000-0008-0000-2400-00007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Fbar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43</xdr:row>
          <xdr:rowOff>28575</xdr:rowOff>
        </xdr:from>
        <xdr:to>
          <xdr:col>4</xdr:col>
          <xdr:colOff>1162050</xdr:colOff>
          <xdr:row>43</xdr:row>
          <xdr:rowOff>161925</xdr:rowOff>
        </xdr:to>
        <xdr:sp macro="" textlink="">
          <xdr:nvSpPr>
            <xdr:cNvPr id="41080" name="Check Box 120" hidden="1">
              <a:extLst>
                <a:ext uri="{63B3BB69-23CF-44E3-9099-C40C66FF867C}">
                  <a14:compatExt spid="_x0000_s41080"/>
                </a:ext>
                <a:ext uri="{FF2B5EF4-FFF2-40B4-BE49-F238E27FC236}">
                  <a16:creationId xmlns:a16="http://schemas.microsoft.com/office/drawing/2014/main" id="{00000000-0008-0000-2400-00007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15</xdr:row>
          <xdr:rowOff>0</xdr:rowOff>
        </xdr:from>
        <xdr:to>
          <xdr:col>4</xdr:col>
          <xdr:colOff>1228725</xdr:colOff>
          <xdr:row>15</xdr:row>
          <xdr:rowOff>171450</xdr:rowOff>
        </xdr:to>
        <xdr:sp macro="" textlink="">
          <xdr:nvSpPr>
            <xdr:cNvPr id="41084" name="Check Box 124" hidden="1">
              <a:extLst>
                <a:ext uri="{63B3BB69-23CF-44E3-9099-C40C66FF867C}">
                  <a14:compatExt spid="_x0000_s41084"/>
                </a:ext>
                <a:ext uri="{FF2B5EF4-FFF2-40B4-BE49-F238E27FC236}">
                  <a16:creationId xmlns:a16="http://schemas.microsoft.com/office/drawing/2014/main" id="{00000000-0008-0000-2400-00007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5471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15</xdr:row>
          <xdr:rowOff>9525</xdr:rowOff>
        </xdr:from>
        <xdr:to>
          <xdr:col>4</xdr:col>
          <xdr:colOff>762000</xdr:colOff>
          <xdr:row>15</xdr:row>
          <xdr:rowOff>180975</xdr:rowOff>
        </xdr:to>
        <xdr:sp macro="" textlink="">
          <xdr:nvSpPr>
            <xdr:cNvPr id="41086" name="Check Box 126" hidden="1">
              <a:extLst>
                <a:ext uri="{63B3BB69-23CF-44E3-9099-C40C66FF867C}">
                  <a14:compatExt spid="_x0000_s41086"/>
                </a:ext>
                <a:ext uri="{FF2B5EF4-FFF2-40B4-BE49-F238E27FC236}">
                  <a16:creationId xmlns:a16="http://schemas.microsoft.com/office/drawing/2014/main" id="{00000000-0008-0000-2400-00007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9525</xdr:rowOff>
        </xdr:from>
        <xdr:to>
          <xdr:col>4</xdr:col>
          <xdr:colOff>285750</xdr:colOff>
          <xdr:row>15</xdr:row>
          <xdr:rowOff>180975</xdr:rowOff>
        </xdr:to>
        <xdr:sp macro="" textlink="">
          <xdr:nvSpPr>
            <xdr:cNvPr id="41087" name="Check Box 127" hidden="1">
              <a:extLst>
                <a:ext uri="{63B3BB69-23CF-44E3-9099-C40C66FF867C}">
                  <a14:compatExt spid="_x0000_s41087"/>
                </a:ext>
                <a:ext uri="{FF2B5EF4-FFF2-40B4-BE49-F238E27FC236}">
                  <a16:creationId xmlns:a16="http://schemas.microsoft.com/office/drawing/2014/main" id="{00000000-0008-0000-2400-00007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14</xdr:row>
          <xdr:rowOff>28575</xdr:rowOff>
        </xdr:from>
        <xdr:to>
          <xdr:col>4</xdr:col>
          <xdr:colOff>762000</xdr:colOff>
          <xdr:row>15</xdr:row>
          <xdr:rowOff>0</xdr:rowOff>
        </xdr:to>
        <xdr:sp macro="" textlink="">
          <xdr:nvSpPr>
            <xdr:cNvPr id="41088" name="Check Box 128" hidden="1">
              <a:extLst>
                <a:ext uri="{63B3BB69-23CF-44E3-9099-C40C66FF867C}">
                  <a14:compatExt spid="_x0000_s41088"/>
                </a:ext>
                <a:ext uri="{FF2B5EF4-FFF2-40B4-BE49-F238E27FC236}">
                  <a16:creationId xmlns:a16="http://schemas.microsoft.com/office/drawing/2014/main" id="{00000000-0008-0000-2400-00008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2555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19050</xdr:rowOff>
        </xdr:from>
        <xdr:to>
          <xdr:col>4</xdr:col>
          <xdr:colOff>285750</xdr:colOff>
          <xdr:row>14</xdr:row>
          <xdr:rowOff>190500</xdr:rowOff>
        </xdr:to>
        <xdr:sp macro="" textlink="">
          <xdr:nvSpPr>
            <xdr:cNvPr id="41089" name="Check Box 129" hidden="1">
              <a:extLst>
                <a:ext uri="{63B3BB69-23CF-44E3-9099-C40C66FF867C}">
                  <a14:compatExt spid="_x0000_s41089"/>
                </a:ext>
                <a:ext uri="{FF2B5EF4-FFF2-40B4-BE49-F238E27FC236}">
                  <a16:creationId xmlns:a16="http://schemas.microsoft.com/office/drawing/2014/main" id="{00000000-0008-0000-2400-00008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15</xdr:row>
          <xdr:rowOff>9525</xdr:rowOff>
        </xdr:from>
        <xdr:to>
          <xdr:col>7</xdr:col>
          <xdr:colOff>1019175</xdr:colOff>
          <xdr:row>15</xdr:row>
          <xdr:rowOff>180975</xdr:rowOff>
        </xdr:to>
        <xdr:sp macro="" textlink="">
          <xdr:nvSpPr>
            <xdr:cNvPr id="41103" name="Check Box 143" hidden="1">
              <a:extLst>
                <a:ext uri="{63B3BB69-23CF-44E3-9099-C40C66FF867C}">
                  <a14:compatExt spid="_x0000_s41103"/>
                </a:ext>
                <a:ext uri="{FF2B5EF4-FFF2-40B4-BE49-F238E27FC236}">
                  <a16:creationId xmlns:a16="http://schemas.microsoft.com/office/drawing/2014/main" id="{00000000-0008-0000-24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476250</xdr:colOff>
          <xdr:row>14</xdr:row>
          <xdr:rowOff>180975</xdr:rowOff>
        </xdr:to>
        <xdr:sp macro="" textlink="">
          <xdr:nvSpPr>
            <xdr:cNvPr id="41104" name="Check Box 144" hidden="1">
              <a:extLst>
                <a:ext uri="{63B3BB69-23CF-44E3-9099-C40C66FF867C}">
                  <a14:compatExt spid="_x0000_s41104"/>
                </a:ext>
                <a:ext uri="{FF2B5EF4-FFF2-40B4-BE49-F238E27FC236}">
                  <a16:creationId xmlns:a16="http://schemas.microsoft.com/office/drawing/2014/main" id="{00000000-0008-0000-24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14</xdr:row>
          <xdr:rowOff>9525</xdr:rowOff>
        </xdr:from>
        <xdr:to>
          <xdr:col>7</xdr:col>
          <xdr:colOff>1019175</xdr:colOff>
          <xdr:row>14</xdr:row>
          <xdr:rowOff>180975</xdr:rowOff>
        </xdr:to>
        <xdr:sp macro="" textlink="">
          <xdr:nvSpPr>
            <xdr:cNvPr id="41105" name="Check Box 145" hidden="1">
              <a:extLst>
                <a:ext uri="{63B3BB69-23CF-44E3-9099-C40C66FF867C}">
                  <a14:compatExt spid="_x0000_s41105"/>
                </a:ext>
                <a:ext uri="{FF2B5EF4-FFF2-40B4-BE49-F238E27FC236}">
                  <a16:creationId xmlns:a16="http://schemas.microsoft.com/office/drawing/2014/main" id="{00000000-0008-0000-2400-00009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0</xdr:rowOff>
        </xdr:from>
        <xdr:to>
          <xdr:col>7</xdr:col>
          <xdr:colOff>485775</xdr:colOff>
          <xdr:row>15</xdr:row>
          <xdr:rowOff>171450</xdr:rowOff>
        </xdr:to>
        <xdr:sp macro="" textlink="">
          <xdr:nvSpPr>
            <xdr:cNvPr id="41106" name="Check Box 146" hidden="1">
              <a:extLst>
                <a:ext uri="{63B3BB69-23CF-44E3-9099-C40C66FF867C}">
                  <a14:compatExt spid="_x0000_s41106"/>
                </a:ext>
                <a:ext uri="{FF2B5EF4-FFF2-40B4-BE49-F238E27FC236}">
                  <a16:creationId xmlns:a16="http://schemas.microsoft.com/office/drawing/2014/main" id="{00000000-0008-0000-2400-00009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xdr:row>
          <xdr:rowOff>9525</xdr:rowOff>
        </xdr:from>
        <xdr:to>
          <xdr:col>9</xdr:col>
          <xdr:colOff>1228725</xdr:colOff>
          <xdr:row>14</xdr:row>
          <xdr:rowOff>180975</xdr:rowOff>
        </xdr:to>
        <xdr:sp macro="" textlink="">
          <xdr:nvSpPr>
            <xdr:cNvPr id="41107" name="Check Box 147" hidden="1">
              <a:extLst>
                <a:ext uri="{63B3BB69-23CF-44E3-9099-C40C66FF867C}">
                  <a14:compatExt spid="_x0000_s41107"/>
                </a:ext>
                <a:ext uri="{FF2B5EF4-FFF2-40B4-BE49-F238E27FC236}">
                  <a16:creationId xmlns:a16="http://schemas.microsoft.com/office/drawing/2014/main" id="{00000000-0008-0000-2400-00009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7</xdr:col>
          <xdr:colOff>9525</xdr:colOff>
          <xdr:row>15</xdr:row>
          <xdr:rowOff>190500</xdr:rowOff>
        </xdr:to>
        <xdr:sp macro="" textlink="">
          <xdr:nvSpPr>
            <xdr:cNvPr id="41108" name="Check Box 148" hidden="1">
              <a:extLst>
                <a:ext uri="{63B3BB69-23CF-44E3-9099-C40C66FF867C}">
                  <a14:compatExt spid="_x0000_s41108"/>
                </a:ext>
                <a:ext uri="{FF2B5EF4-FFF2-40B4-BE49-F238E27FC236}">
                  <a16:creationId xmlns:a16="http://schemas.microsoft.com/office/drawing/2014/main" id="{00000000-0008-0000-2400-00009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Fbar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15</xdr:row>
          <xdr:rowOff>0</xdr:rowOff>
        </xdr:from>
        <xdr:to>
          <xdr:col>9</xdr:col>
          <xdr:colOff>1228725</xdr:colOff>
          <xdr:row>15</xdr:row>
          <xdr:rowOff>171450</xdr:rowOff>
        </xdr:to>
        <xdr:sp macro="" textlink="">
          <xdr:nvSpPr>
            <xdr:cNvPr id="41109" name="Check Box 149" hidden="1">
              <a:extLst>
                <a:ext uri="{63B3BB69-23CF-44E3-9099-C40C66FF867C}">
                  <a14:compatExt spid="_x0000_s41109"/>
                </a:ext>
                <a:ext uri="{FF2B5EF4-FFF2-40B4-BE49-F238E27FC236}">
                  <a16:creationId xmlns:a16="http://schemas.microsoft.com/office/drawing/2014/main" id="{00000000-0008-0000-2400-00009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5471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xdr:row>
          <xdr:rowOff>9525</xdr:rowOff>
        </xdr:from>
        <xdr:to>
          <xdr:col>9</xdr:col>
          <xdr:colOff>762000</xdr:colOff>
          <xdr:row>15</xdr:row>
          <xdr:rowOff>180975</xdr:rowOff>
        </xdr:to>
        <xdr:sp macro="" textlink="">
          <xdr:nvSpPr>
            <xdr:cNvPr id="41110" name="Check Box 150" hidden="1">
              <a:extLst>
                <a:ext uri="{63B3BB69-23CF-44E3-9099-C40C66FF867C}">
                  <a14:compatExt spid="_x0000_s41110"/>
                </a:ext>
                <a:ext uri="{FF2B5EF4-FFF2-40B4-BE49-F238E27FC236}">
                  <a16:creationId xmlns:a16="http://schemas.microsoft.com/office/drawing/2014/main" id="{00000000-0008-0000-2400-00009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9525</xdr:rowOff>
        </xdr:from>
        <xdr:to>
          <xdr:col>9</xdr:col>
          <xdr:colOff>285750</xdr:colOff>
          <xdr:row>15</xdr:row>
          <xdr:rowOff>180975</xdr:rowOff>
        </xdr:to>
        <xdr:sp macro="" textlink="">
          <xdr:nvSpPr>
            <xdr:cNvPr id="41111" name="Check Box 151" hidden="1">
              <a:extLst>
                <a:ext uri="{63B3BB69-23CF-44E3-9099-C40C66FF867C}">
                  <a14:compatExt spid="_x0000_s41111"/>
                </a:ext>
                <a:ext uri="{FF2B5EF4-FFF2-40B4-BE49-F238E27FC236}">
                  <a16:creationId xmlns:a16="http://schemas.microsoft.com/office/drawing/2014/main" id="{00000000-0008-0000-2400-00009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28575</xdr:rowOff>
        </xdr:from>
        <xdr:to>
          <xdr:col>9</xdr:col>
          <xdr:colOff>762000</xdr:colOff>
          <xdr:row>15</xdr:row>
          <xdr:rowOff>0</xdr:rowOff>
        </xdr:to>
        <xdr:sp macro="" textlink="">
          <xdr:nvSpPr>
            <xdr:cNvPr id="41112" name="Check Box 152" hidden="1">
              <a:extLst>
                <a:ext uri="{63B3BB69-23CF-44E3-9099-C40C66FF867C}">
                  <a14:compatExt spid="_x0000_s41112"/>
                </a:ext>
                <a:ext uri="{FF2B5EF4-FFF2-40B4-BE49-F238E27FC236}">
                  <a16:creationId xmlns:a16="http://schemas.microsoft.com/office/drawing/2014/main" id="{00000000-0008-0000-2400-00009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2555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19050</xdr:rowOff>
        </xdr:from>
        <xdr:to>
          <xdr:col>9</xdr:col>
          <xdr:colOff>285750</xdr:colOff>
          <xdr:row>14</xdr:row>
          <xdr:rowOff>190500</xdr:rowOff>
        </xdr:to>
        <xdr:sp macro="" textlink="">
          <xdr:nvSpPr>
            <xdr:cNvPr id="41113" name="Check Box 153" hidden="1">
              <a:extLst>
                <a:ext uri="{63B3BB69-23CF-44E3-9099-C40C66FF867C}">
                  <a14:compatExt spid="_x0000_s41113"/>
                </a:ext>
                <a:ext uri="{FF2B5EF4-FFF2-40B4-BE49-F238E27FC236}">
                  <a16:creationId xmlns:a16="http://schemas.microsoft.com/office/drawing/2014/main" id="{00000000-0008-0000-2400-00009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xdr:row>
          <xdr:rowOff>38100</xdr:rowOff>
        </xdr:from>
        <xdr:to>
          <xdr:col>4</xdr:col>
          <xdr:colOff>523875</xdr:colOff>
          <xdr:row>1</xdr:row>
          <xdr:rowOff>161925</xdr:rowOff>
        </xdr:to>
        <xdr:sp macro="" textlink="">
          <xdr:nvSpPr>
            <xdr:cNvPr id="41115" name="Check Box 155" hidden="1">
              <a:extLst>
                <a:ext uri="{63B3BB69-23CF-44E3-9099-C40C66FF867C}">
                  <a14:compatExt spid="_x0000_s41115"/>
                </a:ext>
                <a:ext uri="{FF2B5EF4-FFF2-40B4-BE49-F238E27FC236}">
                  <a16:creationId xmlns:a16="http://schemas.microsoft.com/office/drawing/2014/main" id="{00000000-0008-0000-2400-00009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QW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11</xdr:row>
          <xdr:rowOff>38100</xdr:rowOff>
        </xdr:from>
        <xdr:to>
          <xdr:col>2</xdr:col>
          <xdr:colOff>914400</xdr:colOff>
          <xdr:row>11</xdr:row>
          <xdr:rowOff>171450</xdr:rowOff>
        </xdr:to>
        <xdr:sp macro="" textlink="">
          <xdr:nvSpPr>
            <xdr:cNvPr id="41116" name="Check Box 156" hidden="1">
              <a:extLst>
                <a:ext uri="{63B3BB69-23CF-44E3-9099-C40C66FF867C}">
                  <a14:compatExt spid="_x0000_s41116"/>
                </a:ext>
                <a:ext uri="{FF2B5EF4-FFF2-40B4-BE49-F238E27FC236}">
                  <a16:creationId xmlns:a16="http://schemas.microsoft.com/office/drawing/2014/main" id="{00000000-0008-0000-2400-00009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10</xdr:row>
          <xdr:rowOff>28575</xdr:rowOff>
        </xdr:from>
        <xdr:to>
          <xdr:col>2</xdr:col>
          <xdr:colOff>914400</xdr:colOff>
          <xdr:row>10</xdr:row>
          <xdr:rowOff>161925</xdr:rowOff>
        </xdr:to>
        <xdr:sp macro="" textlink="">
          <xdr:nvSpPr>
            <xdr:cNvPr id="41117" name="Check Box 157" hidden="1">
              <a:extLst>
                <a:ext uri="{63B3BB69-23CF-44E3-9099-C40C66FF867C}">
                  <a14:compatExt spid="_x0000_s41117"/>
                </a:ext>
                <a:ext uri="{FF2B5EF4-FFF2-40B4-BE49-F238E27FC236}">
                  <a16:creationId xmlns:a16="http://schemas.microsoft.com/office/drawing/2014/main" id="{00000000-0008-0000-2400-00009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28575</xdr:rowOff>
        </xdr:from>
        <xdr:to>
          <xdr:col>9</xdr:col>
          <xdr:colOff>857250</xdr:colOff>
          <xdr:row>56</xdr:row>
          <xdr:rowOff>171450</xdr:rowOff>
        </xdr:to>
        <xdr:sp macro="" textlink="">
          <xdr:nvSpPr>
            <xdr:cNvPr id="41130" name="Check Box 170" hidden="1">
              <a:extLst>
                <a:ext uri="{63B3BB69-23CF-44E3-9099-C40C66FF867C}">
                  <a14:compatExt spid="_x0000_s41130"/>
                </a:ext>
                <a:ext uri="{FF2B5EF4-FFF2-40B4-BE49-F238E27FC236}">
                  <a16:creationId xmlns:a16="http://schemas.microsoft.com/office/drawing/2014/main" id="{00000000-0008-0000-2400-0000A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Rented house/apt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28575</xdr:rowOff>
        </xdr:from>
        <xdr:to>
          <xdr:col>8</xdr:col>
          <xdr:colOff>114300</xdr:colOff>
          <xdr:row>56</xdr:row>
          <xdr:rowOff>171450</xdr:rowOff>
        </xdr:to>
        <xdr:sp macro="" textlink="">
          <xdr:nvSpPr>
            <xdr:cNvPr id="41131" name="Check Box 171" hidden="1">
              <a:extLst>
                <a:ext uri="{63B3BB69-23CF-44E3-9099-C40C66FF867C}">
                  <a14:compatExt spid="_x0000_s41131"/>
                </a:ext>
                <a:ext uri="{FF2B5EF4-FFF2-40B4-BE49-F238E27FC236}">
                  <a16:creationId xmlns:a16="http://schemas.microsoft.com/office/drawing/2014/main" id="{00000000-0008-0000-2400-0000A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Purchased 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28575</xdr:rowOff>
        </xdr:from>
        <xdr:to>
          <xdr:col>2</xdr:col>
          <xdr:colOff>600075</xdr:colOff>
          <xdr:row>35</xdr:row>
          <xdr:rowOff>152400</xdr:rowOff>
        </xdr:to>
        <xdr:sp macro="" textlink="">
          <xdr:nvSpPr>
            <xdr:cNvPr id="41133" name="Check Box 173" hidden="1">
              <a:extLst>
                <a:ext uri="{63B3BB69-23CF-44E3-9099-C40C66FF867C}">
                  <a14:compatExt spid="_x0000_s41133"/>
                </a:ext>
                <a:ext uri="{FF2B5EF4-FFF2-40B4-BE49-F238E27FC236}">
                  <a16:creationId xmlns:a16="http://schemas.microsoft.com/office/drawing/2014/main" id="{00000000-0008-0000-2400-0000A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Checkings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35</xdr:row>
          <xdr:rowOff>28575</xdr:rowOff>
        </xdr:from>
        <xdr:to>
          <xdr:col>3</xdr:col>
          <xdr:colOff>161925</xdr:colOff>
          <xdr:row>35</xdr:row>
          <xdr:rowOff>152400</xdr:rowOff>
        </xdr:to>
        <xdr:sp macro="" textlink="">
          <xdr:nvSpPr>
            <xdr:cNvPr id="41135" name="Check Box 175" hidden="1">
              <a:extLst>
                <a:ext uri="{63B3BB69-23CF-44E3-9099-C40C66FF867C}">
                  <a14:compatExt spid="_x0000_s41135"/>
                </a:ext>
                <a:ext uri="{FF2B5EF4-FFF2-40B4-BE49-F238E27FC236}">
                  <a16:creationId xmlns:a16="http://schemas.microsoft.com/office/drawing/2014/main" id="{00000000-0008-0000-2400-0000A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Savings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971931</xdr:colOff>
          <xdr:row>91</xdr:row>
          <xdr:rowOff>144560</xdr:rowOff>
        </xdr:from>
        <xdr:to>
          <xdr:col>5</xdr:col>
          <xdr:colOff>25908</xdr:colOff>
          <xdr:row>115</xdr:row>
          <xdr:rowOff>127899</xdr:rowOff>
        </xdr:to>
        <xdr:grpSp>
          <xdr:nvGrpSpPr>
            <xdr:cNvPr id="3" name="Group 2">
              <a:extLst>
                <a:ext uri="{FF2B5EF4-FFF2-40B4-BE49-F238E27FC236}">
                  <a16:creationId xmlns:a16="http://schemas.microsoft.com/office/drawing/2014/main" id="{00000000-0008-0000-1E00-000003000000}"/>
                </a:ext>
              </a:extLst>
            </xdr:cNvPr>
            <xdr:cNvGrpSpPr/>
          </xdr:nvGrpSpPr>
          <xdr:grpSpPr>
            <a:xfrm>
              <a:off x="1581531" y="18080135"/>
              <a:ext cx="1749552" cy="4555339"/>
              <a:chOff x="5372100" y="17907548"/>
              <a:chExt cx="1628775" cy="4705453"/>
            </a:xfrm>
          </xdr:grpSpPr>
          <xdr:grpSp>
            <xdr:nvGrpSpPr>
              <xdr:cNvPr id="249" name="Group 248">
                <a:extLst>
                  <a:ext uri="{FF2B5EF4-FFF2-40B4-BE49-F238E27FC236}">
                    <a16:creationId xmlns:a16="http://schemas.microsoft.com/office/drawing/2014/main" id="{00000000-0008-0000-1E00-0000F9000000}"/>
                  </a:ext>
                </a:extLst>
              </xdr:cNvPr>
              <xdr:cNvGrpSpPr/>
            </xdr:nvGrpSpPr>
            <xdr:grpSpPr>
              <a:xfrm>
                <a:off x="5372100" y="18669455"/>
                <a:ext cx="1628775" cy="134297"/>
                <a:chOff x="4533870" y="14429615"/>
                <a:chExt cx="1438273" cy="144018"/>
              </a:xfrm>
            </xdr:grpSpPr>
            <xdr:sp macro="" textlink="">
              <xdr:nvSpPr>
                <xdr:cNvPr id="41217" name="Check Box 257" hidden="1">
                  <a:extLst>
                    <a:ext uri="{63B3BB69-23CF-44E3-9099-C40C66FF867C}">
                      <a14:compatExt spid="_x0000_s41217"/>
                    </a:ext>
                    <a:ext uri="{FF2B5EF4-FFF2-40B4-BE49-F238E27FC236}">
                      <a16:creationId xmlns:a16="http://schemas.microsoft.com/office/drawing/2014/main" id="{00000000-0008-0000-2400-000001A10000}"/>
                    </a:ext>
                  </a:extLst>
                </xdr:cNvPr>
                <xdr:cNvSpPr/>
              </xdr:nvSpPr>
              <xdr:spPr bwMode="auto">
                <a:xfrm>
                  <a:off x="4533870" y="14429615"/>
                  <a:ext cx="438236" cy="140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18" name="Check Box 258" hidden="1">
                  <a:extLst>
                    <a:ext uri="{63B3BB69-23CF-44E3-9099-C40C66FF867C}">
                      <a14:compatExt spid="_x0000_s41218"/>
                    </a:ext>
                    <a:ext uri="{FF2B5EF4-FFF2-40B4-BE49-F238E27FC236}">
                      <a16:creationId xmlns:a16="http://schemas.microsoft.com/office/drawing/2014/main" id="{00000000-0008-0000-2400-000002A10000}"/>
                    </a:ext>
                  </a:extLst>
                </xdr:cNvPr>
                <xdr:cNvSpPr/>
              </xdr:nvSpPr>
              <xdr:spPr bwMode="auto">
                <a:xfrm>
                  <a:off x="5105300" y="14441855"/>
                  <a:ext cx="334189" cy="13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19" name="Check Box 259" hidden="1">
                  <a:extLst>
                    <a:ext uri="{63B3BB69-23CF-44E3-9099-C40C66FF867C}">
                      <a14:compatExt spid="_x0000_s41219"/>
                    </a:ext>
                    <a:ext uri="{FF2B5EF4-FFF2-40B4-BE49-F238E27FC236}">
                      <a16:creationId xmlns:a16="http://schemas.microsoft.com/office/drawing/2014/main" id="{00000000-0008-0000-2400-000003A10000}"/>
                    </a:ext>
                  </a:extLst>
                </xdr:cNvPr>
                <xdr:cNvSpPr/>
              </xdr:nvSpPr>
              <xdr:spPr bwMode="auto">
                <a:xfrm>
                  <a:off x="5531153" y="14432801"/>
                  <a:ext cx="440990"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53" name="Group 252">
                <a:extLst>
                  <a:ext uri="{FF2B5EF4-FFF2-40B4-BE49-F238E27FC236}">
                    <a16:creationId xmlns:a16="http://schemas.microsoft.com/office/drawing/2014/main" id="{00000000-0008-0000-1E00-0000FD000000}"/>
                  </a:ext>
                </a:extLst>
              </xdr:cNvPr>
              <xdr:cNvGrpSpPr/>
            </xdr:nvGrpSpPr>
            <xdr:grpSpPr>
              <a:xfrm>
                <a:off x="5372100" y="18097766"/>
                <a:ext cx="1628775" cy="133899"/>
                <a:chOff x="4533870" y="14429793"/>
                <a:chExt cx="1438273" cy="143595"/>
              </a:xfrm>
            </xdr:grpSpPr>
            <xdr:sp macro="" textlink="">
              <xdr:nvSpPr>
                <xdr:cNvPr id="41220" name="Check Box 260" hidden="1">
                  <a:extLst>
                    <a:ext uri="{63B3BB69-23CF-44E3-9099-C40C66FF867C}">
                      <a14:compatExt spid="_x0000_s41220"/>
                    </a:ext>
                    <a:ext uri="{FF2B5EF4-FFF2-40B4-BE49-F238E27FC236}">
                      <a16:creationId xmlns:a16="http://schemas.microsoft.com/office/drawing/2014/main" id="{00000000-0008-0000-2400-000004A10000}"/>
                    </a:ext>
                  </a:extLst>
                </xdr:cNvPr>
                <xdr:cNvSpPr/>
              </xdr:nvSpPr>
              <xdr:spPr bwMode="auto">
                <a:xfrm>
                  <a:off x="4533870" y="14429793"/>
                  <a:ext cx="438236" cy="140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21" name="Check Box 261" hidden="1">
                  <a:extLst>
                    <a:ext uri="{63B3BB69-23CF-44E3-9099-C40C66FF867C}">
                      <a14:compatExt spid="_x0000_s41221"/>
                    </a:ext>
                    <a:ext uri="{FF2B5EF4-FFF2-40B4-BE49-F238E27FC236}">
                      <a16:creationId xmlns:a16="http://schemas.microsoft.com/office/drawing/2014/main" id="{00000000-0008-0000-2400-000005A10000}"/>
                    </a:ext>
                  </a:extLst>
                </xdr:cNvPr>
                <xdr:cNvSpPr/>
              </xdr:nvSpPr>
              <xdr:spPr bwMode="auto">
                <a:xfrm>
                  <a:off x="5105300" y="14441854"/>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22" name="Check Box 262" hidden="1">
                  <a:extLst>
                    <a:ext uri="{63B3BB69-23CF-44E3-9099-C40C66FF867C}">
                      <a14:compatExt spid="_x0000_s41222"/>
                    </a:ext>
                    <a:ext uri="{FF2B5EF4-FFF2-40B4-BE49-F238E27FC236}">
                      <a16:creationId xmlns:a16="http://schemas.microsoft.com/office/drawing/2014/main" id="{00000000-0008-0000-2400-000006A10000}"/>
                    </a:ext>
                  </a:extLst>
                </xdr:cNvPr>
                <xdr:cNvSpPr/>
              </xdr:nvSpPr>
              <xdr:spPr bwMode="auto">
                <a:xfrm>
                  <a:off x="5531153" y="14432565"/>
                  <a:ext cx="440990" cy="140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57" name="Group 256">
                <a:extLst>
                  <a:ext uri="{FF2B5EF4-FFF2-40B4-BE49-F238E27FC236}">
                    <a16:creationId xmlns:a16="http://schemas.microsoft.com/office/drawing/2014/main" id="{00000000-0008-0000-1E00-000001010000}"/>
                  </a:ext>
                </a:extLst>
              </xdr:cNvPr>
              <xdr:cNvGrpSpPr/>
            </xdr:nvGrpSpPr>
            <xdr:grpSpPr>
              <a:xfrm>
                <a:off x="5372100" y="18288470"/>
                <a:ext cx="1628775" cy="133354"/>
                <a:chOff x="4533870" y="14430656"/>
                <a:chExt cx="1438273" cy="143017"/>
              </a:xfrm>
            </xdr:grpSpPr>
            <xdr:sp macro="" textlink="">
              <xdr:nvSpPr>
                <xdr:cNvPr id="41223" name="Check Box 263" hidden="1">
                  <a:extLst>
                    <a:ext uri="{63B3BB69-23CF-44E3-9099-C40C66FF867C}">
                      <a14:compatExt spid="_x0000_s41223"/>
                    </a:ext>
                    <a:ext uri="{FF2B5EF4-FFF2-40B4-BE49-F238E27FC236}">
                      <a16:creationId xmlns:a16="http://schemas.microsoft.com/office/drawing/2014/main" id="{00000000-0008-0000-2400-000007A10000}"/>
                    </a:ext>
                  </a:extLst>
                </xdr:cNvPr>
                <xdr:cNvSpPr/>
              </xdr:nvSpPr>
              <xdr:spPr bwMode="auto">
                <a:xfrm>
                  <a:off x="4533870" y="14430656"/>
                  <a:ext cx="438236"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24" name="Check Box 264" hidden="1">
                  <a:extLst>
                    <a:ext uri="{63B3BB69-23CF-44E3-9099-C40C66FF867C}">
                      <a14:compatExt spid="_x0000_s41224"/>
                    </a:ext>
                    <a:ext uri="{FF2B5EF4-FFF2-40B4-BE49-F238E27FC236}">
                      <a16:creationId xmlns:a16="http://schemas.microsoft.com/office/drawing/2014/main" id="{00000000-0008-0000-2400-000008A10000}"/>
                    </a:ext>
                  </a:extLst>
                </xdr:cNvPr>
                <xdr:cNvSpPr/>
              </xdr:nvSpPr>
              <xdr:spPr bwMode="auto">
                <a:xfrm>
                  <a:off x="5105300" y="14441848"/>
                  <a:ext cx="334189" cy="131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25" name="Check Box 265" hidden="1">
                  <a:extLst>
                    <a:ext uri="{63B3BB69-23CF-44E3-9099-C40C66FF867C}">
                      <a14:compatExt spid="_x0000_s41225"/>
                    </a:ext>
                    <a:ext uri="{FF2B5EF4-FFF2-40B4-BE49-F238E27FC236}">
                      <a16:creationId xmlns:a16="http://schemas.microsoft.com/office/drawing/2014/main" id="{00000000-0008-0000-2400-000009A10000}"/>
                    </a:ext>
                  </a:extLst>
                </xdr:cNvPr>
                <xdr:cNvSpPr/>
              </xdr:nvSpPr>
              <xdr:spPr bwMode="auto">
                <a:xfrm>
                  <a:off x="5531153" y="14432832"/>
                  <a:ext cx="440990" cy="1408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61" name="Group 260">
                <a:extLst>
                  <a:ext uri="{FF2B5EF4-FFF2-40B4-BE49-F238E27FC236}">
                    <a16:creationId xmlns:a16="http://schemas.microsoft.com/office/drawing/2014/main" id="{00000000-0008-0000-1E00-000005010000}"/>
                  </a:ext>
                </a:extLst>
              </xdr:cNvPr>
              <xdr:cNvGrpSpPr/>
            </xdr:nvGrpSpPr>
            <xdr:grpSpPr>
              <a:xfrm>
                <a:off x="5372100" y="18478760"/>
                <a:ext cx="1628775" cy="132926"/>
                <a:chOff x="4533870" y="14431141"/>
                <a:chExt cx="1438273" cy="142565"/>
              </a:xfrm>
            </xdr:grpSpPr>
            <xdr:sp macro="" textlink="">
              <xdr:nvSpPr>
                <xdr:cNvPr id="41226" name="Check Box 266" hidden="1">
                  <a:extLst>
                    <a:ext uri="{63B3BB69-23CF-44E3-9099-C40C66FF867C}">
                      <a14:compatExt spid="_x0000_s41226"/>
                    </a:ext>
                    <a:ext uri="{FF2B5EF4-FFF2-40B4-BE49-F238E27FC236}">
                      <a16:creationId xmlns:a16="http://schemas.microsoft.com/office/drawing/2014/main" id="{00000000-0008-0000-2400-00000AA10000}"/>
                    </a:ext>
                  </a:extLst>
                </xdr:cNvPr>
                <xdr:cNvSpPr/>
              </xdr:nvSpPr>
              <xdr:spPr bwMode="auto">
                <a:xfrm>
                  <a:off x="4533870" y="14431141"/>
                  <a:ext cx="438236" cy="1408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27" name="Check Box 267" hidden="1">
                  <a:extLst>
                    <a:ext uri="{63B3BB69-23CF-44E3-9099-C40C66FF867C}">
                      <a14:compatExt spid="_x0000_s41227"/>
                    </a:ext>
                    <a:ext uri="{FF2B5EF4-FFF2-40B4-BE49-F238E27FC236}">
                      <a16:creationId xmlns:a16="http://schemas.microsoft.com/office/drawing/2014/main" id="{00000000-0008-0000-2400-00000BA10000}"/>
                    </a:ext>
                  </a:extLst>
                </xdr:cNvPr>
                <xdr:cNvSpPr/>
              </xdr:nvSpPr>
              <xdr:spPr bwMode="auto">
                <a:xfrm>
                  <a:off x="5105300" y="14441855"/>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28" name="Check Box 268" hidden="1">
                  <a:extLst>
                    <a:ext uri="{63B3BB69-23CF-44E3-9099-C40C66FF867C}">
                      <a14:compatExt spid="_x0000_s41228"/>
                    </a:ext>
                    <a:ext uri="{FF2B5EF4-FFF2-40B4-BE49-F238E27FC236}">
                      <a16:creationId xmlns:a16="http://schemas.microsoft.com/office/drawing/2014/main" id="{00000000-0008-0000-2400-00000CA10000}"/>
                    </a:ext>
                  </a:extLst>
                </xdr:cNvPr>
                <xdr:cNvSpPr/>
              </xdr:nvSpPr>
              <xdr:spPr bwMode="auto">
                <a:xfrm>
                  <a:off x="5531153" y="14432873"/>
                  <a:ext cx="440990"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65" name="Group 264">
                <a:extLst>
                  <a:ext uri="{FF2B5EF4-FFF2-40B4-BE49-F238E27FC236}">
                    <a16:creationId xmlns:a16="http://schemas.microsoft.com/office/drawing/2014/main" id="{00000000-0008-0000-1E00-000009010000}"/>
                  </a:ext>
                </a:extLst>
              </xdr:cNvPr>
              <xdr:cNvGrpSpPr/>
            </xdr:nvGrpSpPr>
            <xdr:grpSpPr>
              <a:xfrm>
                <a:off x="5372100" y="18860320"/>
                <a:ext cx="1628775" cy="133036"/>
                <a:chOff x="4533870" y="14430832"/>
                <a:chExt cx="1438273" cy="142674"/>
              </a:xfrm>
            </xdr:grpSpPr>
            <xdr:sp macro="" textlink="">
              <xdr:nvSpPr>
                <xdr:cNvPr id="41229" name="Check Box 269" hidden="1">
                  <a:extLst>
                    <a:ext uri="{63B3BB69-23CF-44E3-9099-C40C66FF867C}">
                      <a14:compatExt spid="_x0000_s41229"/>
                    </a:ext>
                    <a:ext uri="{FF2B5EF4-FFF2-40B4-BE49-F238E27FC236}">
                      <a16:creationId xmlns:a16="http://schemas.microsoft.com/office/drawing/2014/main" id="{00000000-0008-0000-2400-00000DA10000}"/>
                    </a:ext>
                  </a:extLst>
                </xdr:cNvPr>
                <xdr:cNvSpPr/>
              </xdr:nvSpPr>
              <xdr:spPr bwMode="auto">
                <a:xfrm>
                  <a:off x="4533870" y="14430832"/>
                  <a:ext cx="438236" cy="1408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30" name="Check Box 270" hidden="1">
                  <a:extLst>
                    <a:ext uri="{63B3BB69-23CF-44E3-9099-C40C66FF867C}">
                      <a14:compatExt spid="_x0000_s41230"/>
                    </a:ext>
                    <a:ext uri="{FF2B5EF4-FFF2-40B4-BE49-F238E27FC236}">
                      <a16:creationId xmlns:a16="http://schemas.microsoft.com/office/drawing/2014/main" id="{00000000-0008-0000-2400-00000EA10000}"/>
                    </a:ext>
                  </a:extLst>
                </xdr:cNvPr>
                <xdr:cNvSpPr/>
              </xdr:nvSpPr>
              <xdr:spPr bwMode="auto">
                <a:xfrm>
                  <a:off x="5105300" y="14441826"/>
                  <a:ext cx="334189" cy="1314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31" name="Check Box 271" hidden="1">
                  <a:extLst>
                    <a:ext uri="{63B3BB69-23CF-44E3-9099-C40C66FF867C}">
                      <a14:compatExt spid="_x0000_s41231"/>
                    </a:ext>
                    <a:ext uri="{FF2B5EF4-FFF2-40B4-BE49-F238E27FC236}">
                      <a16:creationId xmlns:a16="http://schemas.microsoft.com/office/drawing/2014/main" id="{00000000-0008-0000-2400-00000FA10000}"/>
                    </a:ext>
                  </a:extLst>
                </xdr:cNvPr>
                <xdr:cNvSpPr/>
              </xdr:nvSpPr>
              <xdr:spPr bwMode="auto">
                <a:xfrm>
                  <a:off x="5531153" y="14432670"/>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69" name="Group 268">
                <a:extLst>
                  <a:ext uri="{FF2B5EF4-FFF2-40B4-BE49-F238E27FC236}">
                    <a16:creationId xmlns:a16="http://schemas.microsoft.com/office/drawing/2014/main" id="{00000000-0008-0000-1E00-00000D010000}"/>
                  </a:ext>
                </a:extLst>
              </xdr:cNvPr>
              <xdr:cNvGrpSpPr/>
            </xdr:nvGrpSpPr>
            <xdr:grpSpPr>
              <a:xfrm>
                <a:off x="5372100" y="19050144"/>
                <a:ext cx="1628775" cy="133936"/>
                <a:chOff x="4533870" y="14430004"/>
                <a:chExt cx="1438273" cy="143638"/>
              </a:xfrm>
            </xdr:grpSpPr>
            <xdr:sp macro="" textlink="">
              <xdr:nvSpPr>
                <xdr:cNvPr id="41232" name="Check Box 272" hidden="1">
                  <a:extLst>
                    <a:ext uri="{63B3BB69-23CF-44E3-9099-C40C66FF867C}">
                      <a14:compatExt spid="_x0000_s41232"/>
                    </a:ext>
                    <a:ext uri="{FF2B5EF4-FFF2-40B4-BE49-F238E27FC236}">
                      <a16:creationId xmlns:a16="http://schemas.microsoft.com/office/drawing/2014/main" id="{00000000-0008-0000-2400-000010A10000}"/>
                    </a:ext>
                  </a:extLst>
                </xdr:cNvPr>
                <xdr:cNvSpPr/>
              </xdr:nvSpPr>
              <xdr:spPr bwMode="auto">
                <a:xfrm>
                  <a:off x="4533870" y="14430004"/>
                  <a:ext cx="438236" cy="140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33" name="Check Box 273" hidden="1">
                  <a:extLst>
                    <a:ext uri="{63B3BB69-23CF-44E3-9099-C40C66FF867C}">
                      <a14:compatExt spid="_x0000_s41233"/>
                    </a:ext>
                    <a:ext uri="{FF2B5EF4-FFF2-40B4-BE49-F238E27FC236}">
                      <a16:creationId xmlns:a16="http://schemas.microsoft.com/office/drawing/2014/main" id="{00000000-0008-0000-2400-000011A10000}"/>
                    </a:ext>
                  </a:extLst>
                </xdr:cNvPr>
                <xdr:cNvSpPr/>
              </xdr:nvSpPr>
              <xdr:spPr bwMode="auto">
                <a:xfrm>
                  <a:off x="5105300" y="14441851"/>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34" name="Check Box 274" hidden="1">
                  <a:extLst>
                    <a:ext uri="{63B3BB69-23CF-44E3-9099-C40C66FF867C}">
                      <a14:compatExt spid="_x0000_s41234"/>
                    </a:ext>
                    <a:ext uri="{FF2B5EF4-FFF2-40B4-BE49-F238E27FC236}">
                      <a16:creationId xmlns:a16="http://schemas.microsoft.com/office/drawing/2014/main" id="{00000000-0008-0000-2400-000012A10000}"/>
                    </a:ext>
                  </a:extLst>
                </xdr:cNvPr>
                <xdr:cNvSpPr/>
              </xdr:nvSpPr>
              <xdr:spPr bwMode="auto">
                <a:xfrm>
                  <a:off x="5531153" y="14432809"/>
                  <a:ext cx="440990"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73" name="Group 272">
                <a:extLst>
                  <a:ext uri="{FF2B5EF4-FFF2-40B4-BE49-F238E27FC236}">
                    <a16:creationId xmlns:a16="http://schemas.microsoft.com/office/drawing/2014/main" id="{00000000-0008-0000-1E00-000011010000}"/>
                  </a:ext>
                </a:extLst>
              </xdr:cNvPr>
              <xdr:cNvGrpSpPr/>
            </xdr:nvGrpSpPr>
            <xdr:grpSpPr>
              <a:xfrm>
                <a:off x="5372100" y="19240814"/>
                <a:ext cx="1628775" cy="133725"/>
                <a:chOff x="4533870" y="14430497"/>
                <a:chExt cx="1438273" cy="143415"/>
              </a:xfrm>
            </xdr:grpSpPr>
            <xdr:sp macro="" textlink="">
              <xdr:nvSpPr>
                <xdr:cNvPr id="41235" name="Check Box 275" hidden="1">
                  <a:extLst>
                    <a:ext uri="{63B3BB69-23CF-44E3-9099-C40C66FF867C}">
                      <a14:compatExt spid="_x0000_s41235"/>
                    </a:ext>
                    <a:ext uri="{FF2B5EF4-FFF2-40B4-BE49-F238E27FC236}">
                      <a16:creationId xmlns:a16="http://schemas.microsoft.com/office/drawing/2014/main" id="{00000000-0008-0000-2400-000013A10000}"/>
                    </a:ext>
                  </a:extLst>
                </xdr:cNvPr>
                <xdr:cNvSpPr/>
              </xdr:nvSpPr>
              <xdr:spPr bwMode="auto">
                <a:xfrm>
                  <a:off x="4533870" y="14430497"/>
                  <a:ext cx="438236" cy="140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36" name="Check Box 276" hidden="1">
                  <a:extLst>
                    <a:ext uri="{63B3BB69-23CF-44E3-9099-C40C66FF867C}">
                      <a14:compatExt spid="_x0000_s41236"/>
                    </a:ext>
                    <a:ext uri="{FF2B5EF4-FFF2-40B4-BE49-F238E27FC236}">
                      <a16:creationId xmlns:a16="http://schemas.microsoft.com/office/drawing/2014/main" id="{00000000-0008-0000-2400-000014A10000}"/>
                    </a:ext>
                  </a:extLst>
                </xdr:cNvPr>
                <xdr:cNvSpPr/>
              </xdr:nvSpPr>
              <xdr:spPr bwMode="auto">
                <a:xfrm>
                  <a:off x="5105300" y="14441856"/>
                  <a:ext cx="334189" cy="131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37" name="Check Box 277" hidden="1">
                  <a:extLst>
                    <a:ext uri="{63B3BB69-23CF-44E3-9099-C40C66FF867C}">
                      <a14:compatExt spid="_x0000_s41237"/>
                    </a:ext>
                    <a:ext uri="{FF2B5EF4-FFF2-40B4-BE49-F238E27FC236}">
                      <a16:creationId xmlns:a16="http://schemas.microsoft.com/office/drawing/2014/main" id="{00000000-0008-0000-2400-000015A10000}"/>
                    </a:ext>
                  </a:extLst>
                </xdr:cNvPr>
                <xdr:cNvSpPr/>
              </xdr:nvSpPr>
              <xdr:spPr bwMode="auto">
                <a:xfrm>
                  <a:off x="5531153" y="14433066"/>
                  <a:ext cx="440990" cy="14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77" name="Group 276">
                <a:extLst>
                  <a:ext uri="{FF2B5EF4-FFF2-40B4-BE49-F238E27FC236}">
                    <a16:creationId xmlns:a16="http://schemas.microsoft.com/office/drawing/2014/main" id="{00000000-0008-0000-1E00-000015010000}"/>
                  </a:ext>
                </a:extLst>
              </xdr:cNvPr>
              <xdr:cNvGrpSpPr/>
            </xdr:nvGrpSpPr>
            <xdr:grpSpPr>
              <a:xfrm>
                <a:off x="5372100" y="19431391"/>
                <a:ext cx="1628775" cy="133428"/>
                <a:chOff x="4533870" y="14430736"/>
                <a:chExt cx="1438273" cy="143098"/>
              </a:xfrm>
            </xdr:grpSpPr>
            <xdr:sp macro="" textlink="">
              <xdr:nvSpPr>
                <xdr:cNvPr id="41238" name="Check Box 278" hidden="1">
                  <a:extLst>
                    <a:ext uri="{63B3BB69-23CF-44E3-9099-C40C66FF867C}">
                      <a14:compatExt spid="_x0000_s41238"/>
                    </a:ext>
                    <a:ext uri="{FF2B5EF4-FFF2-40B4-BE49-F238E27FC236}">
                      <a16:creationId xmlns:a16="http://schemas.microsoft.com/office/drawing/2014/main" id="{00000000-0008-0000-2400-000016A10000}"/>
                    </a:ext>
                  </a:extLst>
                </xdr:cNvPr>
                <xdr:cNvSpPr/>
              </xdr:nvSpPr>
              <xdr:spPr bwMode="auto">
                <a:xfrm>
                  <a:off x="4533870" y="14430736"/>
                  <a:ext cx="438236"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39" name="Check Box 279" hidden="1">
                  <a:extLst>
                    <a:ext uri="{63B3BB69-23CF-44E3-9099-C40C66FF867C}">
                      <a14:compatExt spid="_x0000_s41239"/>
                    </a:ext>
                    <a:ext uri="{FF2B5EF4-FFF2-40B4-BE49-F238E27FC236}">
                      <a16:creationId xmlns:a16="http://schemas.microsoft.com/office/drawing/2014/main" id="{00000000-0008-0000-2400-000017A10000}"/>
                    </a:ext>
                  </a:extLst>
                </xdr:cNvPr>
                <xdr:cNvSpPr/>
              </xdr:nvSpPr>
              <xdr:spPr bwMode="auto">
                <a:xfrm>
                  <a:off x="5105300" y="14441850"/>
                  <a:ext cx="334189" cy="131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40" name="Check Box 280" hidden="1">
                  <a:extLst>
                    <a:ext uri="{63B3BB69-23CF-44E3-9099-C40C66FF867C}">
                      <a14:compatExt spid="_x0000_s41240"/>
                    </a:ext>
                    <a:ext uri="{FF2B5EF4-FFF2-40B4-BE49-F238E27FC236}">
                      <a16:creationId xmlns:a16="http://schemas.microsoft.com/office/drawing/2014/main" id="{00000000-0008-0000-2400-000018A10000}"/>
                    </a:ext>
                  </a:extLst>
                </xdr:cNvPr>
                <xdr:cNvSpPr/>
              </xdr:nvSpPr>
              <xdr:spPr bwMode="auto">
                <a:xfrm>
                  <a:off x="5531153" y="14433005"/>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81" name="Group 280">
                <a:extLst>
                  <a:ext uri="{FF2B5EF4-FFF2-40B4-BE49-F238E27FC236}">
                    <a16:creationId xmlns:a16="http://schemas.microsoft.com/office/drawing/2014/main" id="{00000000-0008-0000-1E00-000019010000}"/>
                  </a:ext>
                </a:extLst>
              </xdr:cNvPr>
              <xdr:cNvGrpSpPr/>
            </xdr:nvGrpSpPr>
            <xdr:grpSpPr>
              <a:xfrm>
                <a:off x="5372100" y="19621854"/>
                <a:ext cx="1628775" cy="133088"/>
                <a:chOff x="4533870" y="14430556"/>
                <a:chExt cx="1438273" cy="142732"/>
              </a:xfrm>
            </xdr:grpSpPr>
            <xdr:sp macro="" textlink="">
              <xdr:nvSpPr>
                <xdr:cNvPr id="41241" name="Check Box 281" hidden="1">
                  <a:extLst>
                    <a:ext uri="{63B3BB69-23CF-44E3-9099-C40C66FF867C}">
                      <a14:compatExt spid="_x0000_s41241"/>
                    </a:ext>
                    <a:ext uri="{FF2B5EF4-FFF2-40B4-BE49-F238E27FC236}">
                      <a16:creationId xmlns:a16="http://schemas.microsoft.com/office/drawing/2014/main" id="{00000000-0008-0000-2400-000019A10000}"/>
                    </a:ext>
                  </a:extLst>
                </xdr:cNvPr>
                <xdr:cNvSpPr/>
              </xdr:nvSpPr>
              <xdr:spPr bwMode="auto">
                <a:xfrm>
                  <a:off x="4533870" y="14430556"/>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42" name="Check Box 282" hidden="1">
                  <a:extLst>
                    <a:ext uri="{63B3BB69-23CF-44E3-9099-C40C66FF867C}">
                      <a14:compatExt spid="_x0000_s41242"/>
                    </a:ext>
                    <a:ext uri="{FF2B5EF4-FFF2-40B4-BE49-F238E27FC236}">
                      <a16:creationId xmlns:a16="http://schemas.microsoft.com/office/drawing/2014/main" id="{00000000-0008-0000-2400-00001AA10000}"/>
                    </a:ext>
                  </a:extLst>
                </xdr:cNvPr>
                <xdr:cNvSpPr/>
              </xdr:nvSpPr>
              <xdr:spPr bwMode="auto">
                <a:xfrm>
                  <a:off x="5105300" y="14441836"/>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43" name="Check Box 283" hidden="1">
                  <a:extLst>
                    <a:ext uri="{63B3BB69-23CF-44E3-9099-C40C66FF867C}">
                      <a14:compatExt spid="_x0000_s41243"/>
                    </a:ext>
                    <a:ext uri="{FF2B5EF4-FFF2-40B4-BE49-F238E27FC236}">
                      <a16:creationId xmlns:a16="http://schemas.microsoft.com/office/drawing/2014/main" id="{00000000-0008-0000-2400-00001BA10000}"/>
                    </a:ext>
                  </a:extLst>
                </xdr:cNvPr>
                <xdr:cNvSpPr/>
              </xdr:nvSpPr>
              <xdr:spPr bwMode="auto">
                <a:xfrm>
                  <a:off x="5531153" y="14432361"/>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85" name="Group 284">
                <a:extLst>
                  <a:ext uri="{FF2B5EF4-FFF2-40B4-BE49-F238E27FC236}">
                    <a16:creationId xmlns:a16="http://schemas.microsoft.com/office/drawing/2014/main" id="{00000000-0008-0000-1E00-00001D010000}"/>
                  </a:ext>
                </a:extLst>
              </xdr:cNvPr>
              <xdr:cNvGrpSpPr/>
            </xdr:nvGrpSpPr>
            <xdr:grpSpPr>
              <a:xfrm>
                <a:off x="5372100" y="20002352"/>
                <a:ext cx="1628775" cy="134008"/>
                <a:chOff x="4533870" y="14429555"/>
                <a:chExt cx="1438273" cy="143714"/>
              </a:xfrm>
            </xdr:grpSpPr>
            <xdr:sp macro="" textlink="">
              <xdr:nvSpPr>
                <xdr:cNvPr id="41244" name="Check Box 284" hidden="1">
                  <a:extLst>
                    <a:ext uri="{63B3BB69-23CF-44E3-9099-C40C66FF867C}">
                      <a14:compatExt spid="_x0000_s41244"/>
                    </a:ext>
                    <a:ext uri="{FF2B5EF4-FFF2-40B4-BE49-F238E27FC236}">
                      <a16:creationId xmlns:a16="http://schemas.microsoft.com/office/drawing/2014/main" id="{00000000-0008-0000-2400-00001CA10000}"/>
                    </a:ext>
                  </a:extLst>
                </xdr:cNvPr>
                <xdr:cNvSpPr/>
              </xdr:nvSpPr>
              <xdr:spPr bwMode="auto">
                <a:xfrm>
                  <a:off x="4533870" y="14429555"/>
                  <a:ext cx="438236" cy="140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45" name="Check Box 285" hidden="1">
                  <a:extLst>
                    <a:ext uri="{63B3BB69-23CF-44E3-9099-C40C66FF867C}">
                      <a14:compatExt spid="_x0000_s41245"/>
                    </a:ext>
                    <a:ext uri="{FF2B5EF4-FFF2-40B4-BE49-F238E27FC236}">
                      <a16:creationId xmlns:a16="http://schemas.microsoft.com/office/drawing/2014/main" id="{00000000-0008-0000-2400-00001DA10000}"/>
                    </a:ext>
                  </a:extLst>
                </xdr:cNvPr>
                <xdr:cNvSpPr/>
              </xdr:nvSpPr>
              <xdr:spPr bwMode="auto">
                <a:xfrm>
                  <a:off x="5105300" y="14441815"/>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46" name="Check Box 286" hidden="1">
                  <a:extLst>
                    <a:ext uri="{63B3BB69-23CF-44E3-9099-C40C66FF867C}">
                      <a14:compatExt spid="_x0000_s41246"/>
                    </a:ext>
                    <a:ext uri="{FF2B5EF4-FFF2-40B4-BE49-F238E27FC236}">
                      <a16:creationId xmlns:a16="http://schemas.microsoft.com/office/drawing/2014/main" id="{00000000-0008-0000-2400-00001EA10000}"/>
                    </a:ext>
                  </a:extLst>
                </xdr:cNvPr>
                <xdr:cNvSpPr/>
              </xdr:nvSpPr>
              <xdr:spPr bwMode="auto">
                <a:xfrm>
                  <a:off x="5531153" y="14432268"/>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89" name="Group 288">
                <a:extLst>
                  <a:ext uri="{FF2B5EF4-FFF2-40B4-BE49-F238E27FC236}">
                    <a16:creationId xmlns:a16="http://schemas.microsoft.com/office/drawing/2014/main" id="{00000000-0008-0000-1E00-000021010000}"/>
                  </a:ext>
                </a:extLst>
              </xdr:cNvPr>
              <xdr:cNvGrpSpPr/>
            </xdr:nvGrpSpPr>
            <xdr:grpSpPr>
              <a:xfrm>
                <a:off x="5372100" y="20193692"/>
                <a:ext cx="1628775" cy="133493"/>
                <a:chOff x="4533870" y="14430174"/>
                <a:chExt cx="1438273" cy="143159"/>
              </a:xfrm>
            </xdr:grpSpPr>
            <xdr:sp macro="" textlink="">
              <xdr:nvSpPr>
                <xdr:cNvPr id="41247" name="Check Box 287" hidden="1">
                  <a:extLst>
                    <a:ext uri="{63B3BB69-23CF-44E3-9099-C40C66FF867C}">
                      <a14:compatExt spid="_x0000_s41247"/>
                    </a:ext>
                    <a:ext uri="{FF2B5EF4-FFF2-40B4-BE49-F238E27FC236}">
                      <a16:creationId xmlns:a16="http://schemas.microsoft.com/office/drawing/2014/main" id="{00000000-0008-0000-2400-00001FA10000}"/>
                    </a:ext>
                  </a:extLst>
                </xdr:cNvPr>
                <xdr:cNvSpPr/>
              </xdr:nvSpPr>
              <xdr:spPr bwMode="auto">
                <a:xfrm>
                  <a:off x="4533870" y="14430174"/>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48" name="Check Box 288" hidden="1">
                  <a:extLst>
                    <a:ext uri="{63B3BB69-23CF-44E3-9099-C40C66FF867C}">
                      <a14:compatExt spid="_x0000_s41248"/>
                    </a:ext>
                    <a:ext uri="{FF2B5EF4-FFF2-40B4-BE49-F238E27FC236}">
                      <a16:creationId xmlns:a16="http://schemas.microsoft.com/office/drawing/2014/main" id="{00000000-0008-0000-2400-000020A10000}"/>
                    </a:ext>
                  </a:extLst>
                </xdr:cNvPr>
                <xdr:cNvSpPr/>
              </xdr:nvSpPr>
              <xdr:spPr bwMode="auto">
                <a:xfrm>
                  <a:off x="5105300" y="14441770"/>
                  <a:ext cx="334189" cy="1314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49" name="Check Box 289" hidden="1">
                  <a:extLst>
                    <a:ext uri="{63B3BB69-23CF-44E3-9099-C40C66FF867C}">
                      <a14:compatExt spid="_x0000_s41249"/>
                    </a:ext>
                    <a:ext uri="{FF2B5EF4-FFF2-40B4-BE49-F238E27FC236}">
                      <a16:creationId xmlns:a16="http://schemas.microsoft.com/office/drawing/2014/main" id="{00000000-0008-0000-2400-000021A10000}"/>
                    </a:ext>
                  </a:extLst>
                </xdr:cNvPr>
                <xdr:cNvSpPr/>
              </xdr:nvSpPr>
              <xdr:spPr bwMode="auto">
                <a:xfrm>
                  <a:off x="5531153" y="14432499"/>
                  <a:ext cx="440990" cy="1408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93" name="Group 292">
                <a:extLst>
                  <a:ext uri="{FF2B5EF4-FFF2-40B4-BE49-F238E27FC236}">
                    <a16:creationId xmlns:a16="http://schemas.microsoft.com/office/drawing/2014/main" id="{00000000-0008-0000-1E00-000025010000}"/>
                  </a:ext>
                </a:extLst>
              </xdr:cNvPr>
              <xdr:cNvGrpSpPr/>
            </xdr:nvGrpSpPr>
            <xdr:grpSpPr>
              <a:xfrm>
                <a:off x="5372100" y="20383392"/>
                <a:ext cx="1628775" cy="134015"/>
                <a:chOff x="4533870" y="14430548"/>
                <a:chExt cx="1438273" cy="143731"/>
              </a:xfrm>
            </xdr:grpSpPr>
            <xdr:sp macro="" textlink="">
              <xdr:nvSpPr>
                <xdr:cNvPr id="41250" name="Check Box 290" hidden="1">
                  <a:extLst>
                    <a:ext uri="{63B3BB69-23CF-44E3-9099-C40C66FF867C}">
                      <a14:compatExt spid="_x0000_s41250"/>
                    </a:ext>
                    <a:ext uri="{FF2B5EF4-FFF2-40B4-BE49-F238E27FC236}">
                      <a16:creationId xmlns:a16="http://schemas.microsoft.com/office/drawing/2014/main" id="{00000000-0008-0000-2400-000022A10000}"/>
                    </a:ext>
                  </a:extLst>
                </xdr:cNvPr>
                <xdr:cNvSpPr/>
              </xdr:nvSpPr>
              <xdr:spPr bwMode="auto">
                <a:xfrm>
                  <a:off x="4533870" y="14430548"/>
                  <a:ext cx="438236" cy="1408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51" name="Check Box 291" hidden="1">
                  <a:extLst>
                    <a:ext uri="{63B3BB69-23CF-44E3-9099-C40C66FF867C}">
                      <a14:compatExt spid="_x0000_s41251"/>
                    </a:ext>
                    <a:ext uri="{FF2B5EF4-FFF2-40B4-BE49-F238E27FC236}">
                      <a16:creationId xmlns:a16="http://schemas.microsoft.com/office/drawing/2014/main" id="{00000000-0008-0000-2400-000023A10000}"/>
                    </a:ext>
                  </a:extLst>
                </xdr:cNvPr>
                <xdr:cNvSpPr/>
              </xdr:nvSpPr>
              <xdr:spPr bwMode="auto">
                <a:xfrm>
                  <a:off x="5105300" y="14441853"/>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52" name="Check Box 292" hidden="1">
                  <a:extLst>
                    <a:ext uri="{63B3BB69-23CF-44E3-9099-C40C66FF867C}">
                      <a14:compatExt spid="_x0000_s41252"/>
                    </a:ext>
                    <a:ext uri="{FF2B5EF4-FFF2-40B4-BE49-F238E27FC236}">
                      <a16:creationId xmlns:a16="http://schemas.microsoft.com/office/drawing/2014/main" id="{00000000-0008-0000-2400-000024A10000}"/>
                    </a:ext>
                  </a:extLst>
                </xdr:cNvPr>
                <xdr:cNvSpPr/>
              </xdr:nvSpPr>
              <xdr:spPr bwMode="auto">
                <a:xfrm>
                  <a:off x="5531153" y="14433442"/>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297" name="Group 296">
                <a:extLst>
                  <a:ext uri="{FF2B5EF4-FFF2-40B4-BE49-F238E27FC236}">
                    <a16:creationId xmlns:a16="http://schemas.microsoft.com/office/drawing/2014/main" id="{00000000-0008-0000-1E00-000029010000}"/>
                  </a:ext>
                </a:extLst>
              </xdr:cNvPr>
              <xdr:cNvGrpSpPr/>
            </xdr:nvGrpSpPr>
            <xdr:grpSpPr>
              <a:xfrm>
                <a:off x="5372100" y="20574139"/>
                <a:ext cx="1628775" cy="132941"/>
                <a:chOff x="4533870" y="14430801"/>
                <a:chExt cx="1438273" cy="142579"/>
              </a:xfrm>
            </xdr:grpSpPr>
            <xdr:sp macro="" textlink="">
              <xdr:nvSpPr>
                <xdr:cNvPr id="41253" name="Check Box 293" hidden="1">
                  <a:extLst>
                    <a:ext uri="{63B3BB69-23CF-44E3-9099-C40C66FF867C}">
                      <a14:compatExt spid="_x0000_s41253"/>
                    </a:ext>
                    <a:ext uri="{FF2B5EF4-FFF2-40B4-BE49-F238E27FC236}">
                      <a16:creationId xmlns:a16="http://schemas.microsoft.com/office/drawing/2014/main" id="{00000000-0008-0000-2400-000025A10000}"/>
                    </a:ext>
                  </a:extLst>
                </xdr:cNvPr>
                <xdr:cNvSpPr/>
              </xdr:nvSpPr>
              <xdr:spPr bwMode="auto">
                <a:xfrm>
                  <a:off x="4533870" y="14430801"/>
                  <a:ext cx="438236" cy="1408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54" name="Check Box 294" hidden="1">
                  <a:extLst>
                    <a:ext uri="{63B3BB69-23CF-44E3-9099-C40C66FF867C}">
                      <a14:compatExt spid="_x0000_s41254"/>
                    </a:ext>
                    <a:ext uri="{FF2B5EF4-FFF2-40B4-BE49-F238E27FC236}">
                      <a16:creationId xmlns:a16="http://schemas.microsoft.com/office/drawing/2014/main" id="{00000000-0008-0000-2400-000026A10000}"/>
                    </a:ext>
                  </a:extLst>
                </xdr:cNvPr>
                <xdr:cNvSpPr/>
              </xdr:nvSpPr>
              <xdr:spPr bwMode="auto">
                <a:xfrm>
                  <a:off x="5105300" y="14441860"/>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55" name="Check Box 295" hidden="1">
                  <a:extLst>
                    <a:ext uri="{63B3BB69-23CF-44E3-9099-C40C66FF867C}">
                      <a14:compatExt spid="_x0000_s41255"/>
                    </a:ext>
                    <a:ext uri="{FF2B5EF4-FFF2-40B4-BE49-F238E27FC236}">
                      <a16:creationId xmlns:a16="http://schemas.microsoft.com/office/drawing/2014/main" id="{00000000-0008-0000-2400-000027A10000}"/>
                    </a:ext>
                  </a:extLst>
                </xdr:cNvPr>
                <xdr:cNvSpPr/>
              </xdr:nvSpPr>
              <xdr:spPr bwMode="auto">
                <a:xfrm>
                  <a:off x="5531153" y="14432543"/>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01" name="Group 300">
                <a:extLst>
                  <a:ext uri="{FF2B5EF4-FFF2-40B4-BE49-F238E27FC236}">
                    <a16:creationId xmlns:a16="http://schemas.microsoft.com/office/drawing/2014/main" id="{00000000-0008-0000-1E00-00002D010000}"/>
                  </a:ext>
                </a:extLst>
              </xdr:cNvPr>
              <xdr:cNvGrpSpPr/>
            </xdr:nvGrpSpPr>
            <xdr:grpSpPr>
              <a:xfrm>
                <a:off x="5372100" y="20765036"/>
                <a:ext cx="1628775" cy="133792"/>
                <a:chOff x="4533870" y="14430159"/>
                <a:chExt cx="1438273" cy="143481"/>
              </a:xfrm>
            </xdr:grpSpPr>
            <xdr:sp macro="" textlink="">
              <xdr:nvSpPr>
                <xdr:cNvPr id="41256" name="Check Box 296" hidden="1">
                  <a:extLst>
                    <a:ext uri="{63B3BB69-23CF-44E3-9099-C40C66FF867C}">
                      <a14:compatExt spid="_x0000_s41256"/>
                    </a:ext>
                    <a:ext uri="{FF2B5EF4-FFF2-40B4-BE49-F238E27FC236}">
                      <a16:creationId xmlns:a16="http://schemas.microsoft.com/office/drawing/2014/main" id="{00000000-0008-0000-2400-000028A10000}"/>
                    </a:ext>
                  </a:extLst>
                </xdr:cNvPr>
                <xdr:cNvSpPr/>
              </xdr:nvSpPr>
              <xdr:spPr bwMode="auto">
                <a:xfrm>
                  <a:off x="4533870" y="14430159"/>
                  <a:ext cx="438236" cy="1408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57" name="Check Box 297" hidden="1">
                  <a:extLst>
                    <a:ext uri="{63B3BB69-23CF-44E3-9099-C40C66FF867C}">
                      <a14:compatExt spid="_x0000_s41257"/>
                    </a:ext>
                    <a:ext uri="{FF2B5EF4-FFF2-40B4-BE49-F238E27FC236}">
                      <a16:creationId xmlns:a16="http://schemas.microsoft.com/office/drawing/2014/main" id="{00000000-0008-0000-2400-000029A10000}"/>
                    </a:ext>
                  </a:extLst>
                </xdr:cNvPr>
                <xdr:cNvSpPr/>
              </xdr:nvSpPr>
              <xdr:spPr bwMode="auto">
                <a:xfrm>
                  <a:off x="5105300" y="14441861"/>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58" name="Check Box 298" hidden="1">
                  <a:extLst>
                    <a:ext uri="{63B3BB69-23CF-44E3-9099-C40C66FF867C}">
                      <a14:compatExt spid="_x0000_s41258"/>
                    </a:ext>
                    <a:ext uri="{FF2B5EF4-FFF2-40B4-BE49-F238E27FC236}">
                      <a16:creationId xmlns:a16="http://schemas.microsoft.com/office/drawing/2014/main" id="{00000000-0008-0000-2400-00002AA10000}"/>
                    </a:ext>
                  </a:extLst>
                </xdr:cNvPr>
                <xdr:cNvSpPr/>
              </xdr:nvSpPr>
              <xdr:spPr bwMode="auto">
                <a:xfrm>
                  <a:off x="5531153" y="14432815"/>
                  <a:ext cx="440990" cy="14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05" name="Group 304">
                <a:extLst>
                  <a:ext uri="{FF2B5EF4-FFF2-40B4-BE49-F238E27FC236}">
                    <a16:creationId xmlns:a16="http://schemas.microsoft.com/office/drawing/2014/main" id="{00000000-0008-0000-1E00-000031010000}"/>
                  </a:ext>
                </a:extLst>
              </xdr:cNvPr>
              <xdr:cNvGrpSpPr/>
            </xdr:nvGrpSpPr>
            <xdr:grpSpPr>
              <a:xfrm>
                <a:off x="5372100" y="21145652"/>
                <a:ext cx="1628775" cy="133130"/>
                <a:chOff x="4533870" y="14430445"/>
                <a:chExt cx="1438273" cy="142778"/>
              </a:xfrm>
            </xdr:grpSpPr>
            <xdr:sp macro="" textlink="">
              <xdr:nvSpPr>
                <xdr:cNvPr id="41259" name="Check Box 299" hidden="1">
                  <a:extLst>
                    <a:ext uri="{63B3BB69-23CF-44E3-9099-C40C66FF867C}">
                      <a14:compatExt spid="_x0000_s41259"/>
                    </a:ext>
                    <a:ext uri="{FF2B5EF4-FFF2-40B4-BE49-F238E27FC236}">
                      <a16:creationId xmlns:a16="http://schemas.microsoft.com/office/drawing/2014/main" id="{00000000-0008-0000-2400-00002BA10000}"/>
                    </a:ext>
                  </a:extLst>
                </xdr:cNvPr>
                <xdr:cNvSpPr/>
              </xdr:nvSpPr>
              <xdr:spPr bwMode="auto">
                <a:xfrm>
                  <a:off x="4533870" y="14430445"/>
                  <a:ext cx="438236" cy="1408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60" name="Check Box 300" hidden="1">
                  <a:extLst>
                    <a:ext uri="{63B3BB69-23CF-44E3-9099-C40C66FF867C}">
                      <a14:compatExt spid="_x0000_s41260"/>
                    </a:ext>
                    <a:ext uri="{FF2B5EF4-FFF2-40B4-BE49-F238E27FC236}">
                      <a16:creationId xmlns:a16="http://schemas.microsoft.com/office/drawing/2014/main" id="{00000000-0008-0000-2400-00002CA10000}"/>
                    </a:ext>
                  </a:extLst>
                </xdr:cNvPr>
                <xdr:cNvSpPr/>
              </xdr:nvSpPr>
              <xdr:spPr bwMode="auto">
                <a:xfrm>
                  <a:off x="5105300" y="1444177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61" name="Check Box 301" hidden="1">
                  <a:extLst>
                    <a:ext uri="{63B3BB69-23CF-44E3-9099-C40C66FF867C}">
                      <a14:compatExt spid="_x0000_s41261"/>
                    </a:ext>
                    <a:ext uri="{FF2B5EF4-FFF2-40B4-BE49-F238E27FC236}">
                      <a16:creationId xmlns:a16="http://schemas.microsoft.com/office/drawing/2014/main" id="{00000000-0008-0000-2400-00002DA10000}"/>
                    </a:ext>
                  </a:extLst>
                </xdr:cNvPr>
                <xdr:cNvSpPr/>
              </xdr:nvSpPr>
              <xdr:spPr bwMode="auto">
                <a:xfrm>
                  <a:off x="5531153" y="14432359"/>
                  <a:ext cx="440990"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09" name="Group 308">
                <a:extLst>
                  <a:ext uri="{FF2B5EF4-FFF2-40B4-BE49-F238E27FC236}">
                    <a16:creationId xmlns:a16="http://schemas.microsoft.com/office/drawing/2014/main" id="{00000000-0008-0000-1E00-000035010000}"/>
                  </a:ext>
                </a:extLst>
              </xdr:cNvPr>
              <xdr:cNvGrpSpPr/>
            </xdr:nvGrpSpPr>
            <xdr:grpSpPr>
              <a:xfrm>
                <a:off x="5372100" y="20954776"/>
                <a:ext cx="1628775" cy="133719"/>
                <a:chOff x="4533870" y="14430364"/>
                <a:chExt cx="1438273" cy="143413"/>
              </a:xfrm>
            </xdr:grpSpPr>
            <xdr:sp macro="" textlink="">
              <xdr:nvSpPr>
                <xdr:cNvPr id="41262" name="Check Box 302" hidden="1">
                  <a:extLst>
                    <a:ext uri="{63B3BB69-23CF-44E3-9099-C40C66FF867C}">
                      <a14:compatExt spid="_x0000_s41262"/>
                    </a:ext>
                    <a:ext uri="{FF2B5EF4-FFF2-40B4-BE49-F238E27FC236}">
                      <a16:creationId xmlns:a16="http://schemas.microsoft.com/office/drawing/2014/main" id="{00000000-0008-0000-2400-00002EA10000}"/>
                    </a:ext>
                  </a:extLst>
                </xdr:cNvPr>
                <xdr:cNvSpPr/>
              </xdr:nvSpPr>
              <xdr:spPr bwMode="auto">
                <a:xfrm>
                  <a:off x="4533870" y="14430364"/>
                  <a:ext cx="438236" cy="1408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63" name="Check Box 303" hidden="1">
                  <a:extLst>
                    <a:ext uri="{63B3BB69-23CF-44E3-9099-C40C66FF867C}">
                      <a14:compatExt spid="_x0000_s41263"/>
                    </a:ext>
                    <a:ext uri="{FF2B5EF4-FFF2-40B4-BE49-F238E27FC236}">
                      <a16:creationId xmlns:a16="http://schemas.microsoft.com/office/drawing/2014/main" id="{00000000-0008-0000-2400-00002FA10000}"/>
                    </a:ext>
                  </a:extLst>
                </xdr:cNvPr>
                <xdr:cNvSpPr/>
              </xdr:nvSpPr>
              <xdr:spPr bwMode="auto">
                <a:xfrm>
                  <a:off x="5105300" y="14441857"/>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64" name="Check Box 304" hidden="1">
                  <a:extLst>
                    <a:ext uri="{63B3BB69-23CF-44E3-9099-C40C66FF867C}">
                      <a14:compatExt spid="_x0000_s41264"/>
                    </a:ext>
                    <a:ext uri="{FF2B5EF4-FFF2-40B4-BE49-F238E27FC236}">
                      <a16:creationId xmlns:a16="http://schemas.microsoft.com/office/drawing/2014/main" id="{00000000-0008-0000-2400-000030A10000}"/>
                    </a:ext>
                  </a:extLst>
                </xdr:cNvPr>
                <xdr:cNvSpPr/>
              </xdr:nvSpPr>
              <xdr:spPr bwMode="auto">
                <a:xfrm>
                  <a:off x="5531153" y="14432950"/>
                  <a:ext cx="440990"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13" name="Group 312">
                <a:extLst>
                  <a:ext uri="{FF2B5EF4-FFF2-40B4-BE49-F238E27FC236}">
                    <a16:creationId xmlns:a16="http://schemas.microsoft.com/office/drawing/2014/main" id="{00000000-0008-0000-1E00-000039010000}"/>
                  </a:ext>
                </a:extLst>
              </xdr:cNvPr>
              <xdr:cNvGrpSpPr/>
            </xdr:nvGrpSpPr>
            <xdr:grpSpPr>
              <a:xfrm>
                <a:off x="5372100" y="21336039"/>
                <a:ext cx="1628775" cy="133028"/>
                <a:chOff x="4533870" y="14430764"/>
                <a:chExt cx="1438273" cy="142673"/>
              </a:xfrm>
            </xdr:grpSpPr>
            <xdr:sp macro="" textlink="">
              <xdr:nvSpPr>
                <xdr:cNvPr id="41265" name="Check Box 305" hidden="1">
                  <a:extLst>
                    <a:ext uri="{63B3BB69-23CF-44E3-9099-C40C66FF867C}">
                      <a14:compatExt spid="_x0000_s41265"/>
                    </a:ext>
                    <a:ext uri="{FF2B5EF4-FFF2-40B4-BE49-F238E27FC236}">
                      <a16:creationId xmlns:a16="http://schemas.microsoft.com/office/drawing/2014/main" id="{00000000-0008-0000-2400-000031A10000}"/>
                    </a:ext>
                  </a:extLst>
                </xdr:cNvPr>
                <xdr:cNvSpPr/>
              </xdr:nvSpPr>
              <xdr:spPr bwMode="auto">
                <a:xfrm>
                  <a:off x="4533870" y="14430764"/>
                  <a:ext cx="438236" cy="140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66" name="Check Box 306" hidden="1">
                  <a:extLst>
                    <a:ext uri="{63B3BB69-23CF-44E3-9099-C40C66FF867C}">
                      <a14:compatExt spid="_x0000_s41266"/>
                    </a:ext>
                    <a:ext uri="{FF2B5EF4-FFF2-40B4-BE49-F238E27FC236}">
                      <a16:creationId xmlns:a16="http://schemas.microsoft.com/office/drawing/2014/main" id="{00000000-0008-0000-2400-000032A10000}"/>
                    </a:ext>
                  </a:extLst>
                </xdr:cNvPr>
                <xdr:cNvSpPr/>
              </xdr:nvSpPr>
              <xdr:spPr bwMode="auto">
                <a:xfrm>
                  <a:off x="5105300" y="14441856"/>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67" name="Check Box 307" hidden="1">
                  <a:extLst>
                    <a:ext uri="{63B3BB69-23CF-44E3-9099-C40C66FF867C}">
                      <a14:compatExt spid="_x0000_s41267"/>
                    </a:ext>
                    <a:ext uri="{FF2B5EF4-FFF2-40B4-BE49-F238E27FC236}">
                      <a16:creationId xmlns:a16="http://schemas.microsoft.com/office/drawing/2014/main" id="{00000000-0008-0000-2400-000033A10000}"/>
                    </a:ext>
                  </a:extLst>
                </xdr:cNvPr>
                <xdr:cNvSpPr/>
              </xdr:nvSpPr>
              <xdr:spPr bwMode="auto">
                <a:xfrm>
                  <a:off x="5531153" y="14432603"/>
                  <a:ext cx="440990" cy="1408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17" name="Group 316">
                <a:extLst>
                  <a:ext uri="{FF2B5EF4-FFF2-40B4-BE49-F238E27FC236}">
                    <a16:creationId xmlns:a16="http://schemas.microsoft.com/office/drawing/2014/main" id="{00000000-0008-0000-1E00-00003D010000}"/>
                  </a:ext>
                </a:extLst>
              </xdr:cNvPr>
              <xdr:cNvGrpSpPr/>
            </xdr:nvGrpSpPr>
            <xdr:grpSpPr>
              <a:xfrm>
                <a:off x="5372100" y="21716470"/>
                <a:ext cx="1628775" cy="133860"/>
                <a:chOff x="4533870" y="14429928"/>
                <a:chExt cx="1438273" cy="143563"/>
              </a:xfrm>
            </xdr:grpSpPr>
            <xdr:sp macro="" textlink="">
              <xdr:nvSpPr>
                <xdr:cNvPr id="41268" name="Check Box 308" hidden="1">
                  <a:extLst>
                    <a:ext uri="{63B3BB69-23CF-44E3-9099-C40C66FF867C}">
                      <a14:compatExt spid="_x0000_s41268"/>
                    </a:ext>
                    <a:ext uri="{FF2B5EF4-FFF2-40B4-BE49-F238E27FC236}">
                      <a16:creationId xmlns:a16="http://schemas.microsoft.com/office/drawing/2014/main" id="{00000000-0008-0000-2400-000034A10000}"/>
                    </a:ext>
                  </a:extLst>
                </xdr:cNvPr>
                <xdr:cNvSpPr/>
              </xdr:nvSpPr>
              <xdr:spPr bwMode="auto">
                <a:xfrm>
                  <a:off x="4533870" y="14429928"/>
                  <a:ext cx="438236" cy="1408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69" name="Check Box 309" hidden="1">
                  <a:extLst>
                    <a:ext uri="{63B3BB69-23CF-44E3-9099-C40C66FF867C}">
                      <a14:compatExt spid="_x0000_s41269"/>
                    </a:ext>
                    <a:ext uri="{FF2B5EF4-FFF2-40B4-BE49-F238E27FC236}">
                      <a16:creationId xmlns:a16="http://schemas.microsoft.com/office/drawing/2014/main" id="{00000000-0008-0000-2400-000035A10000}"/>
                    </a:ext>
                  </a:extLst>
                </xdr:cNvPr>
                <xdr:cNvSpPr/>
              </xdr:nvSpPr>
              <xdr:spPr bwMode="auto">
                <a:xfrm>
                  <a:off x="5105300" y="14441850"/>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70" name="Check Box 310" hidden="1">
                  <a:extLst>
                    <a:ext uri="{63B3BB69-23CF-44E3-9099-C40C66FF867C}">
                      <a14:compatExt spid="_x0000_s41270"/>
                    </a:ext>
                    <a:ext uri="{FF2B5EF4-FFF2-40B4-BE49-F238E27FC236}">
                      <a16:creationId xmlns:a16="http://schemas.microsoft.com/office/drawing/2014/main" id="{00000000-0008-0000-2400-000036A10000}"/>
                    </a:ext>
                  </a:extLst>
                </xdr:cNvPr>
                <xdr:cNvSpPr/>
              </xdr:nvSpPr>
              <xdr:spPr bwMode="auto">
                <a:xfrm>
                  <a:off x="5531153" y="14432659"/>
                  <a:ext cx="440990"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21" name="Group 320">
                <a:extLst>
                  <a:ext uri="{FF2B5EF4-FFF2-40B4-BE49-F238E27FC236}">
                    <a16:creationId xmlns:a16="http://schemas.microsoft.com/office/drawing/2014/main" id="{00000000-0008-0000-1E00-000041010000}"/>
                  </a:ext>
                </a:extLst>
              </xdr:cNvPr>
              <xdr:cNvGrpSpPr/>
            </xdr:nvGrpSpPr>
            <xdr:grpSpPr>
              <a:xfrm>
                <a:off x="5372100" y="22097852"/>
                <a:ext cx="1628775" cy="133802"/>
                <a:chOff x="4533870" y="14430262"/>
                <a:chExt cx="1438273" cy="143500"/>
              </a:xfrm>
            </xdr:grpSpPr>
            <xdr:sp macro="" textlink="">
              <xdr:nvSpPr>
                <xdr:cNvPr id="41271" name="Check Box 311" hidden="1">
                  <a:extLst>
                    <a:ext uri="{63B3BB69-23CF-44E3-9099-C40C66FF867C}">
                      <a14:compatExt spid="_x0000_s41271"/>
                    </a:ext>
                    <a:ext uri="{FF2B5EF4-FFF2-40B4-BE49-F238E27FC236}">
                      <a16:creationId xmlns:a16="http://schemas.microsoft.com/office/drawing/2014/main" id="{00000000-0008-0000-2400-000037A10000}"/>
                    </a:ext>
                  </a:extLst>
                </xdr:cNvPr>
                <xdr:cNvSpPr/>
              </xdr:nvSpPr>
              <xdr:spPr bwMode="auto">
                <a:xfrm>
                  <a:off x="4533870" y="14430262"/>
                  <a:ext cx="438236" cy="1408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72" name="Check Box 312" hidden="1">
                  <a:extLst>
                    <a:ext uri="{63B3BB69-23CF-44E3-9099-C40C66FF867C}">
                      <a14:compatExt spid="_x0000_s41272"/>
                    </a:ext>
                    <a:ext uri="{FF2B5EF4-FFF2-40B4-BE49-F238E27FC236}">
                      <a16:creationId xmlns:a16="http://schemas.microsoft.com/office/drawing/2014/main" id="{00000000-0008-0000-2400-000038A10000}"/>
                    </a:ext>
                  </a:extLst>
                </xdr:cNvPr>
                <xdr:cNvSpPr/>
              </xdr:nvSpPr>
              <xdr:spPr bwMode="auto">
                <a:xfrm>
                  <a:off x="5105300" y="14441849"/>
                  <a:ext cx="334189" cy="13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73" name="Check Box 313" hidden="1">
                  <a:extLst>
                    <a:ext uri="{63B3BB69-23CF-44E3-9099-C40C66FF867C}">
                      <a14:compatExt spid="_x0000_s41273"/>
                    </a:ext>
                    <a:ext uri="{FF2B5EF4-FFF2-40B4-BE49-F238E27FC236}">
                      <a16:creationId xmlns:a16="http://schemas.microsoft.com/office/drawing/2014/main" id="{00000000-0008-0000-2400-000039A10000}"/>
                    </a:ext>
                  </a:extLst>
                </xdr:cNvPr>
                <xdr:cNvSpPr/>
              </xdr:nvSpPr>
              <xdr:spPr bwMode="auto">
                <a:xfrm>
                  <a:off x="5531153" y="14432933"/>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25" name="Group 324">
                <a:extLst>
                  <a:ext uri="{FF2B5EF4-FFF2-40B4-BE49-F238E27FC236}">
                    <a16:creationId xmlns:a16="http://schemas.microsoft.com/office/drawing/2014/main" id="{00000000-0008-0000-1E00-000045010000}"/>
                  </a:ext>
                </a:extLst>
              </xdr:cNvPr>
              <xdr:cNvGrpSpPr/>
            </xdr:nvGrpSpPr>
            <xdr:grpSpPr>
              <a:xfrm>
                <a:off x="5372100" y="22288280"/>
                <a:ext cx="1628775" cy="133470"/>
                <a:chOff x="4533870" y="14430686"/>
                <a:chExt cx="1438273" cy="143149"/>
              </a:xfrm>
            </xdr:grpSpPr>
            <xdr:sp macro="" textlink="">
              <xdr:nvSpPr>
                <xdr:cNvPr id="41274" name="Check Box 314" hidden="1">
                  <a:extLst>
                    <a:ext uri="{63B3BB69-23CF-44E3-9099-C40C66FF867C}">
                      <a14:compatExt spid="_x0000_s41274"/>
                    </a:ext>
                    <a:ext uri="{FF2B5EF4-FFF2-40B4-BE49-F238E27FC236}">
                      <a16:creationId xmlns:a16="http://schemas.microsoft.com/office/drawing/2014/main" id="{00000000-0008-0000-2400-00003AA10000}"/>
                    </a:ext>
                  </a:extLst>
                </xdr:cNvPr>
                <xdr:cNvSpPr/>
              </xdr:nvSpPr>
              <xdr:spPr bwMode="auto">
                <a:xfrm>
                  <a:off x="4533870" y="14430686"/>
                  <a:ext cx="438236" cy="140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75" name="Check Box 315" hidden="1">
                  <a:extLst>
                    <a:ext uri="{63B3BB69-23CF-44E3-9099-C40C66FF867C}">
                      <a14:compatExt spid="_x0000_s41275"/>
                    </a:ext>
                    <a:ext uri="{FF2B5EF4-FFF2-40B4-BE49-F238E27FC236}">
                      <a16:creationId xmlns:a16="http://schemas.microsoft.com/office/drawing/2014/main" id="{00000000-0008-0000-2400-00003BA10000}"/>
                    </a:ext>
                  </a:extLst>
                </xdr:cNvPr>
                <xdr:cNvSpPr/>
              </xdr:nvSpPr>
              <xdr:spPr bwMode="auto">
                <a:xfrm>
                  <a:off x="5105300" y="14441850"/>
                  <a:ext cx="334189" cy="131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76" name="Check Box 316" hidden="1">
                  <a:extLst>
                    <a:ext uri="{63B3BB69-23CF-44E3-9099-C40C66FF867C}">
                      <a14:compatExt spid="_x0000_s41276"/>
                    </a:ext>
                    <a:ext uri="{FF2B5EF4-FFF2-40B4-BE49-F238E27FC236}">
                      <a16:creationId xmlns:a16="http://schemas.microsoft.com/office/drawing/2014/main" id="{00000000-0008-0000-2400-00003CA10000}"/>
                    </a:ext>
                  </a:extLst>
                </xdr:cNvPr>
                <xdr:cNvSpPr/>
              </xdr:nvSpPr>
              <xdr:spPr bwMode="auto">
                <a:xfrm>
                  <a:off x="5531153" y="14432998"/>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29" name="Group 328">
                <a:extLst>
                  <a:ext uri="{FF2B5EF4-FFF2-40B4-BE49-F238E27FC236}">
                    <a16:creationId xmlns:a16="http://schemas.microsoft.com/office/drawing/2014/main" id="{00000000-0008-0000-1E00-000049010000}"/>
                  </a:ext>
                </a:extLst>
              </xdr:cNvPr>
              <xdr:cNvGrpSpPr/>
            </xdr:nvGrpSpPr>
            <xdr:grpSpPr>
              <a:xfrm>
                <a:off x="5372100" y="22479572"/>
                <a:ext cx="1628775" cy="133429"/>
                <a:chOff x="4533870" y="14430728"/>
                <a:chExt cx="1438273" cy="143097"/>
              </a:xfrm>
            </xdr:grpSpPr>
            <xdr:sp macro="" textlink="">
              <xdr:nvSpPr>
                <xdr:cNvPr id="41277" name="Check Box 317" hidden="1">
                  <a:extLst>
                    <a:ext uri="{63B3BB69-23CF-44E3-9099-C40C66FF867C}">
                      <a14:compatExt spid="_x0000_s41277"/>
                    </a:ext>
                    <a:ext uri="{FF2B5EF4-FFF2-40B4-BE49-F238E27FC236}">
                      <a16:creationId xmlns:a16="http://schemas.microsoft.com/office/drawing/2014/main" id="{00000000-0008-0000-2400-00003DA10000}"/>
                    </a:ext>
                  </a:extLst>
                </xdr:cNvPr>
                <xdr:cNvSpPr/>
              </xdr:nvSpPr>
              <xdr:spPr bwMode="auto">
                <a:xfrm>
                  <a:off x="4533870" y="14430728"/>
                  <a:ext cx="438236" cy="140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78" name="Check Box 318" hidden="1">
                  <a:extLst>
                    <a:ext uri="{63B3BB69-23CF-44E3-9099-C40C66FF867C}">
                      <a14:compatExt spid="_x0000_s41278"/>
                    </a:ext>
                    <a:ext uri="{FF2B5EF4-FFF2-40B4-BE49-F238E27FC236}">
                      <a16:creationId xmlns:a16="http://schemas.microsoft.com/office/drawing/2014/main" id="{00000000-0008-0000-2400-00003EA10000}"/>
                    </a:ext>
                  </a:extLst>
                </xdr:cNvPr>
                <xdr:cNvSpPr/>
              </xdr:nvSpPr>
              <xdr:spPr bwMode="auto">
                <a:xfrm>
                  <a:off x="5105300" y="14441849"/>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79" name="Check Box 319" hidden="1">
                  <a:extLst>
                    <a:ext uri="{63B3BB69-23CF-44E3-9099-C40C66FF867C}">
                      <a14:compatExt spid="_x0000_s41279"/>
                    </a:ext>
                    <a:ext uri="{FF2B5EF4-FFF2-40B4-BE49-F238E27FC236}">
                      <a16:creationId xmlns:a16="http://schemas.microsoft.com/office/drawing/2014/main" id="{00000000-0008-0000-2400-00003FA10000}"/>
                    </a:ext>
                  </a:extLst>
                </xdr:cNvPr>
                <xdr:cNvSpPr/>
              </xdr:nvSpPr>
              <xdr:spPr bwMode="auto">
                <a:xfrm>
                  <a:off x="5531153" y="14432985"/>
                  <a:ext cx="440990" cy="140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33" name="Group 332">
                <a:extLst>
                  <a:ext uri="{FF2B5EF4-FFF2-40B4-BE49-F238E27FC236}">
                    <a16:creationId xmlns:a16="http://schemas.microsoft.com/office/drawing/2014/main" id="{00000000-0008-0000-1E00-00004D010000}"/>
                  </a:ext>
                </a:extLst>
              </xdr:cNvPr>
              <xdr:cNvGrpSpPr/>
            </xdr:nvGrpSpPr>
            <xdr:grpSpPr>
              <a:xfrm>
                <a:off x="5372100" y="17907548"/>
                <a:ext cx="1628775" cy="133316"/>
                <a:chOff x="4533870" y="14430520"/>
                <a:chExt cx="1438273" cy="142974"/>
              </a:xfrm>
            </xdr:grpSpPr>
            <xdr:sp macro="" textlink="">
              <xdr:nvSpPr>
                <xdr:cNvPr id="41280" name="Check Box 320" hidden="1">
                  <a:extLst>
                    <a:ext uri="{63B3BB69-23CF-44E3-9099-C40C66FF867C}">
                      <a14:compatExt spid="_x0000_s41280"/>
                    </a:ext>
                    <a:ext uri="{FF2B5EF4-FFF2-40B4-BE49-F238E27FC236}">
                      <a16:creationId xmlns:a16="http://schemas.microsoft.com/office/drawing/2014/main" id="{00000000-0008-0000-2400-000040A10000}"/>
                    </a:ext>
                  </a:extLst>
                </xdr:cNvPr>
                <xdr:cNvSpPr/>
              </xdr:nvSpPr>
              <xdr:spPr bwMode="auto">
                <a:xfrm>
                  <a:off x="4533870" y="14430520"/>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81" name="Check Box 321" hidden="1">
                  <a:extLst>
                    <a:ext uri="{63B3BB69-23CF-44E3-9099-C40C66FF867C}">
                      <a14:compatExt spid="_x0000_s41281"/>
                    </a:ext>
                    <a:ext uri="{FF2B5EF4-FFF2-40B4-BE49-F238E27FC236}">
                      <a16:creationId xmlns:a16="http://schemas.microsoft.com/office/drawing/2014/main" id="{00000000-0008-0000-2400-000041A10000}"/>
                    </a:ext>
                  </a:extLst>
                </xdr:cNvPr>
                <xdr:cNvSpPr/>
              </xdr:nvSpPr>
              <xdr:spPr bwMode="auto">
                <a:xfrm>
                  <a:off x="5105300" y="14441713"/>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82" name="Check Box 322" hidden="1">
                  <a:extLst>
                    <a:ext uri="{63B3BB69-23CF-44E3-9099-C40C66FF867C}">
                      <a14:compatExt spid="_x0000_s41282"/>
                    </a:ext>
                    <a:ext uri="{FF2B5EF4-FFF2-40B4-BE49-F238E27FC236}">
                      <a16:creationId xmlns:a16="http://schemas.microsoft.com/office/drawing/2014/main" id="{00000000-0008-0000-2400-000042A10000}"/>
                    </a:ext>
                  </a:extLst>
                </xdr:cNvPr>
                <xdr:cNvSpPr/>
              </xdr:nvSpPr>
              <xdr:spPr bwMode="auto">
                <a:xfrm>
                  <a:off x="5531153" y="14432648"/>
                  <a:ext cx="440990" cy="14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37" name="Group 336">
                <a:extLst>
                  <a:ext uri="{FF2B5EF4-FFF2-40B4-BE49-F238E27FC236}">
                    <a16:creationId xmlns:a16="http://schemas.microsoft.com/office/drawing/2014/main" id="{00000000-0008-0000-1E00-000051010000}"/>
                  </a:ext>
                </a:extLst>
              </xdr:cNvPr>
              <xdr:cNvGrpSpPr/>
            </xdr:nvGrpSpPr>
            <xdr:grpSpPr>
              <a:xfrm>
                <a:off x="5372100" y="19811849"/>
                <a:ext cx="1628775" cy="133739"/>
                <a:chOff x="4533870" y="14429909"/>
                <a:chExt cx="1438273" cy="143429"/>
              </a:xfrm>
            </xdr:grpSpPr>
            <xdr:sp macro="" textlink="">
              <xdr:nvSpPr>
                <xdr:cNvPr id="41283" name="Check Box 323" hidden="1">
                  <a:extLst>
                    <a:ext uri="{63B3BB69-23CF-44E3-9099-C40C66FF867C}">
                      <a14:compatExt spid="_x0000_s41283"/>
                    </a:ext>
                    <a:ext uri="{FF2B5EF4-FFF2-40B4-BE49-F238E27FC236}">
                      <a16:creationId xmlns:a16="http://schemas.microsoft.com/office/drawing/2014/main" id="{00000000-0008-0000-2400-000043A10000}"/>
                    </a:ext>
                  </a:extLst>
                </xdr:cNvPr>
                <xdr:cNvSpPr/>
              </xdr:nvSpPr>
              <xdr:spPr bwMode="auto">
                <a:xfrm>
                  <a:off x="4533870" y="14429909"/>
                  <a:ext cx="438236" cy="1408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84" name="Check Box 324" hidden="1">
                  <a:extLst>
                    <a:ext uri="{63B3BB69-23CF-44E3-9099-C40C66FF867C}">
                      <a14:compatExt spid="_x0000_s41284"/>
                    </a:ext>
                    <a:ext uri="{FF2B5EF4-FFF2-40B4-BE49-F238E27FC236}">
                      <a16:creationId xmlns:a16="http://schemas.microsoft.com/office/drawing/2014/main" id="{00000000-0008-0000-2400-000044A10000}"/>
                    </a:ext>
                  </a:extLst>
                </xdr:cNvPr>
                <xdr:cNvSpPr/>
              </xdr:nvSpPr>
              <xdr:spPr bwMode="auto">
                <a:xfrm>
                  <a:off x="5105300" y="14441880"/>
                  <a:ext cx="334189" cy="131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85" name="Check Box 325" hidden="1">
                  <a:extLst>
                    <a:ext uri="{63B3BB69-23CF-44E3-9099-C40C66FF867C}">
                      <a14:compatExt spid="_x0000_s41285"/>
                    </a:ext>
                    <a:ext uri="{FF2B5EF4-FFF2-40B4-BE49-F238E27FC236}">
                      <a16:creationId xmlns:a16="http://schemas.microsoft.com/office/drawing/2014/main" id="{00000000-0008-0000-2400-000045A10000}"/>
                    </a:ext>
                  </a:extLst>
                </xdr:cNvPr>
                <xdr:cNvSpPr/>
              </xdr:nvSpPr>
              <xdr:spPr bwMode="auto">
                <a:xfrm>
                  <a:off x="5531153" y="14432371"/>
                  <a:ext cx="440990" cy="1408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41" name="Group 340">
                <a:extLst>
                  <a:ext uri="{FF2B5EF4-FFF2-40B4-BE49-F238E27FC236}">
                    <a16:creationId xmlns:a16="http://schemas.microsoft.com/office/drawing/2014/main" id="{00000000-0008-0000-1E00-000055010000}"/>
                  </a:ext>
                </a:extLst>
              </xdr:cNvPr>
              <xdr:cNvGrpSpPr/>
            </xdr:nvGrpSpPr>
            <xdr:grpSpPr>
              <a:xfrm>
                <a:off x="5372100" y="21526978"/>
                <a:ext cx="1628775" cy="132681"/>
                <a:chOff x="4533870" y="14430748"/>
                <a:chExt cx="1438273" cy="142296"/>
              </a:xfrm>
            </xdr:grpSpPr>
            <xdr:sp macro="" textlink="">
              <xdr:nvSpPr>
                <xdr:cNvPr id="41286" name="Check Box 326" hidden="1">
                  <a:extLst>
                    <a:ext uri="{63B3BB69-23CF-44E3-9099-C40C66FF867C}">
                      <a14:compatExt spid="_x0000_s41286"/>
                    </a:ext>
                    <a:ext uri="{FF2B5EF4-FFF2-40B4-BE49-F238E27FC236}">
                      <a16:creationId xmlns:a16="http://schemas.microsoft.com/office/drawing/2014/main" id="{00000000-0008-0000-2400-000046A10000}"/>
                    </a:ext>
                  </a:extLst>
                </xdr:cNvPr>
                <xdr:cNvSpPr/>
              </xdr:nvSpPr>
              <xdr:spPr bwMode="auto">
                <a:xfrm>
                  <a:off x="4533870" y="14430748"/>
                  <a:ext cx="438236" cy="1408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87" name="Check Box 327" hidden="1">
                  <a:extLst>
                    <a:ext uri="{63B3BB69-23CF-44E3-9099-C40C66FF867C}">
                      <a14:compatExt spid="_x0000_s41287"/>
                    </a:ext>
                    <a:ext uri="{FF2B5EF4-FFF2-40B4-BE49-F238E27FC236}">
                      <a16:creationId xmlns:a16="http://schemas.microsoft.com/office/drawing/2014/main" id="{00000000-0008-0000-2400-000047A10000}"/>
                    </a:ext>
                  </a:extLst>
                </xdr:cNvPr>
                <xdr:cNvSpPr/>
              </xdr:nvSpPr>
              <xdr:spPr bwMode="auto">
                <a:xfrm>
                  <a:off x="5105300" y="14441591"/>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88" name="Check Box 328" hidden="1">
                  <a:extLst>
                    <a:ext uri="{63B3BB69-23CF-44E3-9099-C40C66FF867C}">
                      <a14:compatExt spid="_x0000_s41288"/>
                    </a:ext>
                    <a:ext uri="{FF2B5EF4-FFF2-40B4-BE49-F238E27FC236}">
                      <a16:creationId xmlns:a16="http://schemas.microsoft.com/office/drawing/2014/main" id="{00000000-0008-0000-2400-000048A10000}"/>
                    </a:ext>
                  </a:extLst>
                </xdr:cNvPr>
                <xdr:cNvSpPr/>
              </xdr:nvSpPr>
              <xdr:spPr bwMode="auto">
                <a:xfrm>
                  <a:off x="5531153" y="14432214"/>
                  <a:ext cx="440990" cy="140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345" name="Group 344">
                <a:extLst>
                  <a:ext uri="{FF2B5EF4-FFF2-40B4-BE49-F238E27FC236}">
                    <a16:creationId xmlns:a16="http://schemas.microsoft.com/office/drawing/2014/main" id="{00000000-0008-0000-1E00-000059010000}"/>
                  </a:ext>
                </a:extLst>
              </xdr:cNvPr>
              <xdr:cNvGrpSpPr/>
            </xdr:nvGrpSpPr>
            <xdr:grpSpPr>
              <a:xfrm>
                <a:off x="5372100" y="21907242"/>
                <a:ext cx="1628775" cy="133184"/>
                <a:chOff x="4533870" y="14430926"/>
                <a:chExt cx="1438273" cy="142845"/>
              </a:xfrm>
            </xdr:grpSpPr>
            <xdr:sp macro="" textlink="">
              <xdr:nvSpPr>
                <xdr:cNvPr id="41289" name="Check Box 329" hidden="1">
                  <a:extLst>
                    <a:ext uri="{63B3BB69-23CF-44E3-9099-C40C66FF867C}">
                      <a14:compatExt spid="_x0000_s41289"/>
                    </a:ext>
                    <a:ext uri="{FF2B5EF4-FFF2-40B4-BE49-F238E27FC236}">
                      <a16:creationId xmlns:a16="http://schemas.microsoft.com/office/drawing/2014/main" id="{00000000-0008-0000-2400-000049A10000}"/>
                    </a:ext>
                  </a:extLst>
                </xdr:cNvPr>
                <xdr:cNvSpPr/>
              </xdr:nvSpPr>
              <xdr:spPr bwMode="auto">
                <a:xfrm>
                  <a:off x="4533870" y="14430926"/>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290" name="Check Box 330" hidden="1">
                  <a:extLst>
                    <a:ext uri="{63B3BB69-23CF-44E3-9099-C40C66FF867C}">
                      <a14:compatExt spid="_x0000_s41290"/>
                    </a:ext>
                    <a:ext uri="{FF2B5EF4-FFF2-40B4-BE49-F238E27FC236}">
                      <a16:creationId xmlns:a16="http://schemas.microsoft.com/office/drawing/2014/main" id="{00000000-0008-0000-2400-00004AA10000}"/>
                    </a:ext>
                  </a:extLst>
                </xdr:cNvPr>
                <xdr:cNvSpPr/>
              </xdr:nvSpPr>
              <xdr:spPr bwMode="auto">
                <a:xfrm>
                  <a:off x="5105300" y="14441856"/>
                  <a:ext cx="334189" cy="13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291" name="Check Box 331" hidden="1">
                  <a:extLst>
                    <a:ext uri="{63B3BB69-23CF-44E3-9099-C40C66FF867C}">
                      <a14:compatExt spid="_x0000_s41291"/>
                    </a:ext>
                    <a:ext uri="{FF2B5EF4-FFF2-40B4-BE49-F238E27FC236}">
                      <a16:creationId xmlns:a16="http://schemas.microsoft.com/office/drawing/2014/main" id="{00000000-0008-0000-2400-00004BA10000}"/>
                    </a:ext>
                  </a:extLst>
                </xdr:cNvPr>
                <xdr:cNvSpPr/>
              </xdr:nvSpPr>
              <xdr:spPr bwMode="auto">
                <a:xfrm>
                  <a:off x="5531153" y="14432941"/>
                  <a:ext cx="440990" cy="140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967697</xdr:colOff>
          <xdr:row>35</xdr:row>
          <xdr:rowOff>33006</xdr:rowOff>
        </xdr:from>
        <xdr:to>
          <xdr:col>8</xdr:col>
          <xdr:colOff>323850</xdr:colOff>
          <xdr:row>37</xdr:row>
          <xdr:rowOff>1</xdr:rowOff>
        </xdr:to>
        <xdr:grpSp>
          <xdr:nvGrpSpPr>
            <xdr:cNvPr id="355" name="Group 354">
              <a:extLst>
                <a:ext uri="{FF2B5EF4-FFF2-40B4-BE49-F238E27FC236}">
                  <a16:creationId xmlns:a16="http://schemas.microsoft.com/office/drawing/2014/main" id="{00000000-0008-0000-1E00-000063010000}"/>
                </a:ext>
              </a:extLst>
            </xdr:cNvPr>
            <xdr:cNvGrpSpPr/>
          </xdr:nvGrpSpPr>
          <xdr:grpSpPr>
            <a:xfrm>
              <a:off x="4882472" y="7100556"/>
              <a:ext cx="432478" cy="367045"/>
              <a:chOff x="1577299" y="6309851"/>
              <a:chExt cx="384853" cy="367053"/>
            </a:xfrm>
          </xdr:grpSpPr>
          <xdr:sp macro="" textlink="">
            <xdr:nvSpPr>
              <xdr:cNvPr id="41296" name="Check Box 336" hidden="1">
                <a:extLst>
                  <a:ext uri="{63B3BB69-23CF-44E3-9099-C40C66FF867C}">
                    <a14:compatExt spid="_x0000_s41296"/>
                  </a:ext>
                  <a:ext uri="{FF2B5EF4-FFF2-40B4-BE49-F238E27FC236}">
                    <a16:creationId xmlns:a16="http://schemas.microsoft.com/office/drawing/2014/main" id="{00000000-0008-0000-2400-000050A10000}"/>
                  </a:ext>
                </a:extLst>
              </xdr:cNvPr>
              <xdr:cNvSpPr/>
            </xdr:nvSpPr>
            <xdr:spPr bwMode="auto">
              <a:xfrm>
                <a:off x="1581150" y="6309851"/>
                <a:ext cx="352425" cy="157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1297" name="Check Box 337" hidden="1">
                <a:extLst>
                  <a:ext uri="{63B3BB69-23CF-44E3-9099-C40C66FF867C}">
                    <a14:compatExt spid="_x0000_s41297"/>
                  </a:ext>
                  <a:ext uri="{FF2B5EF4-FFF2-40B4-BE49-F238E27FC236}">
                    <a16:creationId xmlns:a16="http://schemas.microsoft.com/office/drawing/2014/main" id="{00000000-0008-0000-2400-000051A10000}"/>
                  </a:ext>
                </a:extLst>
              </xdr:cNvPr>
              <xdr:cNvSpPr/>
            </xdr:nvSpPr>
            <xdr:spPr bwMode="auto">
              <a:xfrm>
                <a:off x="1577299" y="6524504"/>
                <a:ext cx="38485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857250</xdr:colOff>
          <xdr:row>25</xdr:row>
          <xdr:rowOff>9525</xdr:rowOff>
        </xdr:from>
        <xdr:to>
          <xdr:col>9</xdr:col>
          <xdr:colOff>1181100</xdr:colOff>
          <xdr:row>25</xdr:row>
          <xdr:rowOff>171450</xdr:rowOff>
        </xdr:to>
        <xdr:sp macro="" textlink="">
          <xdr:nvSpPr>
            <xdr:cNvPr id="41301" name="Check Box 341" hidden="1">
              <a:extLst>
                <a:ext uri="{63B3BB69-23CF-44E3-9099-C40C66FF867C}">
                  <a14:compatExt spid="_x0000_s41301"/>
                </a:ext>
                <a:ext uri="{FF2B5EF4-FFF2-40B4-BE49-F238E27FC236}">
                  <a16:creationId xmlns:a16="http://schemas.microsoft.com/office/drawing/2014/main" id="{00000000-0008-0000-2400-00005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26</xdr:row>
          <xdr:rowOff>9525</xdr:rowOff>
        </xdr:from>
        <xdr:to>
          <xdr:col>9</xdr:col>
          <xdr:colOff>819150</xdr:colOff>
          <xdr:row>26</xdr:row>
          <xdr:rowOff>180975</xdr:rowOff>
        </xdr:to>
        <xdr:sp macro="" textlink="">
          <xdr:nvSpPr>
            <xdr:cNvPr id="41302" name="Check Box 342" hidden="1">
              <a:extLst>
                <a:ext uri="{63B3BB69-23CF-44E3-9099-C40C66FF867C}">
                  <a14:compatExt spid="_x0000_s41302"/>
                </a:ext>
                <a:ext uri="{FF2B5EF4-FFF2-40B4-BE49-F238E27FC236}">
                  <a16:creationId xmlns:a16="http://schemas.microsoft.com/office/drawing/2014/main" id="{00000000-0008-0000-2400-00005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(A)CTC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857250</xdr:colOff>
          <xdr:row>26</xdr:row>
          <xdr:rowOff>9525</xdr:rowOff>
        </xdr:from>
        <xdr:to>
          <xdr:col>9</xdr:col>
          <xdr:colOff>1181100</xdr:colOff>
          <xdr:row>26</xdr:row>
          <xdr:rowOff>171450</xdr:rowOff>
        </xdr:to>
        <xdr:sp macro="" textlink="">
          <xdr:nvSpPr>
            <xdr:cNvPr id="41305" name="Check Box 345" hidden="1">
              <a:extLst>
                <a:ext uri="{63B3BB69-23CF-44E3-9099-C40C66FF867C}">
                  <a14:compatExt spid="_x0000_s41305"/>
                </a:ext>
                <a:ext uri="{FF2B5EF4-FFF2-40B4-BE49-F238E27FC236}">
                  <a16:creationId xmlns:a16="http://schemas.microsoft.com/office/drawing/2014/main" id="{00000000-0008-0000-2400-00005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AOC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25</xdr:row>
          <xdr:rowOff>19050</xdr:rowOff>
        </xdr:from>
        <xdr:to>
          <xdr:col>9</xdr:col>
          <xdr:colOff>676275</xdr:colOff>
          <xdr:row>25</xdr:row>
          <xdr:rowOff>180975</xdr:rowOff>
        </xdr:to>
        <xdr:sp macro="" textlink="">
          <xdr:nvSpPr>
            <xdr:cNvPr id="41306" name="Check Box 346" hidden="1">
              <a:extLst>
                <a:ext uri="{63B3BB69-23CF-44E3-9099-C40C66FF867C}">
                  <a14:compatExt spid="_x0000_s41306"/>
                </a:ext>
                <a:ext uri="{FF2B5EF4-FFF2-40B4-BE49-F238E27FC236}">
                  <a16:creationId xmlns:a16="http://schemas.microsoft.com/office/drawing/2014/main" id="{00000000-0008-0000-2400-00005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48</xdr:row>
          <xdr:rowOff>0</xdr:rowOff>
        </xdr:from>
        <xdr:to>
          <xdr:col>4</xdr:col>
          <xdr:colOff>1171575</xdr:colOff>
          <xdr:row>48</xdr:row>
          <xdr:rowOff>161925</xdr:rowOff>
        </xdr:to>
        <xdr:sp macro="" textlink="">
          <xdr:nvSpPr>
            <xdr:cNvPr id="41307" name="Check Box 347" hidden="1">
              <a:extLst>
                <a:ext uri="{63B3BB69-23CF-44E3-9099-C40C66FF867C}">
                  <a14:compatExt spid="_x0000_s41307"/>
                </a:ext>
                <a:ext uri="{FF2B5EF4-FFF2-40B4-BE49-F238E27FC236}">
                  <a16:creationId xmlns:a16="http://schemas.microsoft.com/office/drawing/2014/main" id="{00000000-0008-0000-2400-00005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Mutual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9525</xdr:rowOff>
        </xdr:from>
        <xdr:to>
          <xdr:col>1</xdr:col>
          <xdr:colOff>19050</xdr:colOff>
          <xdr:row>47</xdr:row>
          <xdr:rowOff>152400</xdr:rowOff>
        </xdr:to>
        <xdr:sp macro="" textlink="">
          <xdr:nvSpPr>
            <xdr:cNvPr id="41308" name="Check Box 348" hidden="1">
              <a:extLst>
                <a:ext uri="{63B3BB69-23CF-44E3-9099-C40C66FF867C}">
                  <a14:compatExt spid="_x0000_s41308"/>
                </a:ext>
                <a:ext uri="{FF2B5EF4-FFF2-40B4-BE49-F238E27FC236}">
                  <a16:creationId xmlns:a16="http://schemas.microsoft.com/office/drawing/2014/main" id="{00000000-0008-0000-2400-00005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28575</xdr:rowOff>
        </xdr:from>
        <xdr:to>
          <xdr:col>1</xdr:col>
          <xdr:colOff>19050</xdr:colOff>
          <xdr:row>43</xdr:row>
          <xdr:rowOff>171450</xdr:rowOff>
        </xdr:to>
        <xdr:sp macro="" textlink="">
          <xdr:nvSpPr>
            <xdr:cNvPr id="41309" name="Check Box 349" hidden="1">
              <a:extLst>
                <a:ext uri="{63B3BB69-23CF-44E3-9099-C40C66FF867C}">
                  <a14:compatExt spid="_x0000_s41309"/>
                </a:ext>
                <a:ext uri="{FF2B5EF4-FFF2-40B4-BE49-F238E27FC236}">
                  <a16:creationId xmlns:a16="http://schemas.microsoft.com/office/drawing/2014/main" id="{00000000-0008-0000-2400-00005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1046226</xdr:colOff>
          <xdr:row>91</xdr:row>
          <xdr:rowOff>173135</xdr:rowOff>
        </xdr:from>
        <xdr:to>
          <xdr:col>10</xdr:col>
          <xdr:colOff>100203</xdr:colOff>
          <xdr:row>115</xdr:row>
          <xdr:rowOff>156474</xdr:rowOff>
        </xdr:to>
        <xdr:grpSp>
          <xdr:nvGrpSpPr>
            <xdr:cNvPr id="472" name="Group 471">
              <a:extLst>
                <a:ext uri="{FF2B5EF4-FFF2-40B4-BE49-F238E27FC236}">
                  <a16:creationId xmlns:a16="http://schemas.microsoft.com/office/drawing/2014/main" id="{00000000-0008-0000-1E00-0000D8010000}"/>
                </a:ext>
              </a:extLst>
            </xdr:cNvPr>
            <xdr:cNvGrpSpPr/>
          </xdr:nvGrpSpPr>
          <xdr:grpSpPr>
            <a:xfrm>
              <a:off x="4961001" y="18108710"/>
              <a:ext cx="1749552" cy="4555339"/>
              <a:chOff x="5372100" y="17907548"/>
              <a:chExt cx="1628775" cy="4705453"/>
            </a:xfrm>
          </xdr:grpSpPr>
          <xdr:grpSp>
            <xdr:nvGrpSpPr>
              <xdr:cNvPr id="473" name="Group 472">
                <a:extLst>
                  <a:ext uri="{FF2B5EF4-FFF2-40B4-BE49-F238E27FC236}">
                    <a16:creationId xmlns:a16="http://schemas.microsoft.com/office/drawing/2014/main" id="{00000000-0008-0000-1E00-0000D9010000}"/>
                  </a:ext>
                </a:extLst>
              </xdr:cNvPr>
              <xdr:cNvGrpSpPr/>
            </xdr:nvGrpSpPr>
            <xdr:grpSpPr>
              <a:xfrm>
                <a:off x="5372100" y="18669455"/>
                <a:ext cx="1628775" cy="134297"/>
                <a:chOff x="4533870" y="14429615"/>
                <a:chExt cx="1438273" cy="144018"/>
              </a:xfrm>
            </xdr:grpSpPr>
            <xdr:sp macro="" textlink="">
              <xdr:nvSpPr>
                <xdr:cNvPr id="41385" name="Check Box 425" hidden="1">
                  <a:extLst>
                    <a:ext uri="{63B3BB69-23CF-44E3-9099-C40C66FF867C}">
                      <a14:compatExt spid="_x0000_s41385"/>
                    </a:ext>
                    <a:ext uri="{FF2B5EF4-FFF2-40B4-BE49-F238E27FC236}">
                      <a16:creationId xmlns:a16="http://schemas.microsoft.com/office/drawing/2014/main" id="{00000000-0008-0000-2400-0000A9A10000}"/>
                    </a:ext>
                  </a:extLst>
                </xdr:cNvPr>
                <xdr:cNvSpPr/>
              </xdr:nvSpPr>
              <xdr:spPr bwMode="auto">
                <a:xfrm>
                  <a:off x="4533870" y="14429615"/>
                  <a:ext cx="438236" cy="140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386" name="Check Box 426" hidden="1">
                  <a:extLst>
                    <a:ext uri="{63B3BB69-23CF-44E3-9099-C40C66FF867C}">
                      <a14:compatExt spid="_x0000_s41386"/>
                    </a:ext>
                    <a:ext uri="{FF2B5EF4-FFF2-40B4-BE49-F238E27FC236}">
                      <a16:creationId xmlns:a16="http://schemas.microsoft.com/office/drawing/2014/main" id="{00000000-0008-0000-2400-0000AAA10000}"/>
                    </a:ext>
                  </a:extLst>
                </xdr:cNvPr>
                <xdr:cNvSpPr/>
              </xdr:nvSpPr>
              <xdr:spPr bwMode="auto">
                <a:xfrm>
                  <a:off x="5105300" y="14441855"/>
                  <a:ext cx="334189" cy="13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387" name="Check Box 427" hidden="1">
                  <a:extLst>
                    <a:ext uri="{63B3BB69-23CF-44E3-9099-C40C66FF867C}">
                      <a14:compatExt spid="_x0000_s41387"/>
                    </a:ext>
                    <a:ext uri="{FF2B5EF4-FFF2-40B4-BE49-F238E27FC236}">
                      <a16:creationId xmlns:a16="http://schemas.microsoft.com/office/drawing/2014/main" id="{00000000-0008-0000-2400-0000ABA10000}"/>
                    </a:ext>
                  </a:extLst>
                </xdr:cNvPr>
                <xdr:cNvSpPr/>
              </xdr:nvSpPr>
              <xdr:spPr bwMode="auto">
                <a:xfrm>
                  <a:off x="5531153" y="14432801"/>
                  <a:ext cx="440990"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4" name="Group 473">
                <a:extLst>
                  <a:ext uri="{FF2B5EF4-FFF2-40B4-BE49-F238E27FC236}">
                    <a16:creationId xmlns:a16="http://schemas.microsoft.com/office/drawing/2014/main" id="{00000000-0008-0000-1E00-0000DA010000}"/>
                  </a:ext>
                </a:extLst>
              </xdr:cNvPr>
              <xdr:cNvGrpSpPr/>
            </xdr:nvGrpSpPr>
            <xdr:grpSpPr>
              <a:xfrm>
                <a:off x="5372100" y="18097766"/>
                <a:ext cx="1628775" cy="133899"/>
                <a:chOff x="4533870" y="14429793"/>
                <a:chExt cx="1438273" cy="143595"/>
              </a:xfrm>
            </xdr:grpSpPr>
            <xdr:sp macro="" textlink="">
              <xdr:nvSpPr>
                <xdr:cNvPr id="41388" name="Check Box 428" hidden="1">
                  <a:extLst>
                    <a:ext uri="{63B3BB69-23CF-44E3-9099-C40C66FF867C}">
                      <a14:compatExt spid="_x0000_s41388"/>
                    </a:ext>
                    <a:ext uri="{FF2B5EF4-FFF2-40B4-BE49-F238E27FC236}">
                      <a16:creationId xmlns:a16="http://schemas.microsoft.com/office/drawing/2014/main" id="{00000000-0008-0000-2400-0000ACA10000}"/>
                    </a:ext>
                  </a:extLst>
                </xdr:cNvPr>
                <xdr:cNvSpPr/>
              </xdr:nvSpPr>
              <xdr:spPr bwMode="auto">
                <a:xfrm>
                  <a:off x="4533870" y="14429793"/>
                  <a:ext cx="438236" cy="140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389" name="Check Box 429" hidden="1">
                  <a:extLst>
                    <a:ext uri="{63B3BB69-23CF-44E3-9099-C40C66FF867C}">
                      <a14:compatExt spid="_x0000_s41389"/>
                    </a:ext>
                    <a:ext uri="{FF2B5EF4-FFF2-40B4-BE49-F238E27FC236}">
                      <a16:creationId xmlns:a16="http://schemas.microsoft.com/office/drawing/2014/main" id="{00000000-0008-0000-2400-0000ADA10000}"/>
                    </a:ext>
                  </a:extLst>
                </xdr:cNvPr>
                <xdr:cNvSpPr/>
              </xdr:nvSpPr>
              <xdr:spPr bwMode="auto">
                <a:xfrm>
                  <a:off x="5105300" y="14441854"/>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390" name="Check Box 430" hidden="1">
                  <a:extLst>
                    <a:ext uri="{63B3BB69-23CF-44E3-9099-C40C66FF867C}">
                      <a14:compatExt spid="_x0000_s41390"/>
                    </a:ext>
                    <a:ext uri="{FF2B5EF4-FFF2-40B4-BE49-F238E27FC236}">
                      <a16:creationId xmlns:a16="http://schemas.microsoft.com/office/drawing/2014/main" id="{00000000-0008-0000-2400-0000AEA10000}"/>
                    </a:ext>
                  </a:extLst>
                </xdr:cNvPr>
                <xdr:cNvSpPr/>
              </xdr:nvSpPr>
              <xdr:spPr bwMode="auto">
                <a:xfrm>
                  <a:off x="5531153" y="14432565"/>
                  <a:ext cx="440990" cy="140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5" name="Group 474">
                <a:extLst>
                  <a:ext uri="{FF2B5EF4-FFF2-40B4-BE49-F238E27FC236}">
                    <a16:creationId xmlns:a16="http://schemas.microsoft.com/office/drawing/2014/main" id="{00000000-0008-0000-1E00-0000DB010000}"/>
                  </a:ext>
                </a:extLst>
              </xdr:cNvPr>
              <xdr:cNvGrpSpPr/>
            </xdr:nvGrpSpPr>
            <xdr:grpSpPr>
              <a:xfrm>
                <a:off x="5372100" y="18288470"/>
                <a:ext cx="1628775" cy="133354"/>
                <a:chOff x="4533870" y="14430656"/>
                <a:chExt cx="1438273" cy="143017"/>
              </a:xfrm>
            </xdr:grpSpPr>
            <xdr:sp macro="" textlink="">
              <xdr:nvSpPr>
                <xdr:cNvPr id="41391" name="Check Box 431" hidden="1">
                  <a:extLst>
                    <a:ext uri="{63B3BB69-23CF-44E3-9099-C40C66FF867C}">
                      <a14:compatExt spid="_x0000_s41391"/>
                    </a:ext>
                    <a:ext uri="{FF2B5EF4-FFF2-40B4-BE49-F238E27FC236}">
                      <a16:creationId xmlns:a16="http://schemas.microsoft.com/office/drawing/2014/main" id="{00000000-0008-0000-2400-0000AFA10000}"/>
                    </a:ext>
                  </a:extLst>
                </xdr:cNvPr>
                <xdr:cNvSpPr/>
              </xdr:nvSpPr>
              <xdr:spPr bwMode="auto">
                <a:xfrm>
                  <a:off x="4533870" y="14430656"/>
                  <a:ext cx="438236"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392" name="Check Box 432" hidden="1">
                  <a:extLst>
                    <a:ext uri="{63B3BB69-23CF-44E3-9099-C40C66FF867C}">
                      <a14:compatExt spid="_x0000_s41392"/>
                    </a:ext>
                    <a:ext uri="{FF2B5EF4-FFF2-40B4-BE49-F238E27FC236}">
                      <a16:creationId xmlns:a16="http://schemas.microsoft.com/office/drawing/2014/main" id="{00000000-0008-0000-2400-0000B0A10000}"/>
                    </a:ext>
                  </a:extLst>
                </xdr:cNvPr>
                <xdr:cNvSpPr/>
              </xdr:nvSpPr>
              <xdr:spPr bwMode="auto">
                <a:xfrm>
                  <a:off x="5105300" y="14441848"/>
                  <a:ext cx="334189" cy="1314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393" name="Check Box 433" hidden="1">
                  <a:extLst>
                    <a:ext uri="{63B3BB69-23CF-44E3-9099-C40C66FF867C}">
                      <a14:compatExt spid="_x0000_s41393"/>
                    </a:ext>
                    <a:ext uri="{FF2B5EF4-FFF2-40B4-BE49-F238E27FC236}">
                      <a16:creationId xmlns:a16="http://schemas.microsoft.com/office/drawing/2014/main" id="{00000000-0008-0000-2400-0000B1A10000}"/>
                    </a:ext>
                  </a:extLst>
                </xdr:cNvPr>
                <xdr:cNvSpPr/>
              </xdr:nvSpPr>
              <xdr:spPr bwMode="auto">
                <a:xfrm>
                  <a:off x="5531153" y="14432832"/>
                  <a:ext cx="440990" cy="1408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6" name="Group 475">
                <a:extLst>
                  <a:ext uri="{FF2B5EF4-FFF2-40B4-BE49-F238E27FC236}">
                    <a16:creationId xmlns:a16="http://schemas.microsoft.com/office/drawing/2014/main" id="{00000000-0008-0000-1E00-0000DC010000}"/>
                  </a:ext>
                </a:extLst>
              </xdr:cNvPr>
              <xdr:cNvGrpSpPr/>
            </xdr:nvGrpSpPr>
            <xdr:grpSpPr>
              <a:xfrm>
                <a:off x="5372100" y="18478760"/>
                <a:ext cx="1628775" cy="132926"/>
                <a:chOff x="4533870" y="14431141"/>
                <a:chExt cx="1438273" cy="142565"/>
              </a:xfrm>
            </xdr:grpSpPr>
            <xdr:sp macro="" textlink="">
              <xdr:nvSpPr>
                <xdr:cNvPr id="41394" name="Check Box 434" hidden="1">
                  <a:extLst>
                    <a:ext uri="{63B3BB69-23CF-44E3-9099-C40C66FF867C}">
                      <a14:compatExt spid="_x0000_s41394"/>
                    </a:ext>
                    <a:ext uri="{FF2B5EF4-FFF2-40B4-BE49-F238E27FC236}">
                      <a16:creationId xmlns:a16="http://schemas.microsoft.com/office/drawing/2014/main" id="{00000000-0008-0000-2400-0000B2A10000}"/>
                    </a:ext>
                  </a:extLst>
                </xdr:cNvPr>
                <xdr:cNvSpPr/>
              </xdr:nvSpPr>
              <xdr:spPr bwMode="auto">
                <a:xfrm>
                  <a:off x="4533870" y="14431141"/>
                  <a:ext cx="438236" cy="1408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395" name="Check Box 435" hidden="1">
                  <a:extLst>
                    <a:ext uri="{63B3BB69-23CF-44E3-9099-C40C66FF867C}">
                      <a14:compatExt spid="_x0000_s41395"/>
                    </a:ext>
                    <a:ext uri="{FF2B5EF4-FFF2-40B4-BE49-F238E27FC236}">
                      <a16:creationId xmlns:a16="http://schemas.microsoft.com/office/drawing/2014/main" id="{00000000-0008-0000-2400-0000B3A10000}"/>
                    </a:ext>
                  </a:extLst>
                </xdr:cNvPr>
                <xdr:cNvSpPr/>
              </xdr:nvSpPr>
              <xdr:spPr bwMode="auto">
                <a:xfrm>
                  <a:off x="5105300" y="14441855"/>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396" name="Check Box 436" hidden="1">
                  <a:extLst>
                    <a:ext uri="{63B3BB69-23CF-44E3-9099-C40C66FF867C}">
                      <a14:compatExt spid="_x0000_s41396"/>
                    </a:ext>
                    <a:ext uri="{FF2B5EF4-FFF2-40B4-BE49-F238E27FC236}">
                      <a16:creationId xmlns:a16="http://schemas.microsoft.com/office/drawing/2014/main" id="{00000000-0008-0000-2400-0000B4A10000}"/>
                    </a:ext>
                  </a:extLst>
                </xdr:cNvPr>
                <xdr:cNvSpPr/>
              </xdr:nvSpPr>
              <xdr:spPr bwMode="auto">
                <a:xfrm>
                  <a:off x="5531153" y="14432873"/>
                  <a:ext cx="440990"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7" name="Group 476">
                <a:extLst>
                  <a:ext uri="{FF2B5EF4-FFF2-40B4-BE49-F238E27FC236}">
                    <a16:creationId xmlns:a16="http://schemas.microsoft.com/office/drawing/2014/main" id="{00000000-0008-0000-1E00-0000DD010000}"/>
                  </a:ext>
                </a:extLst>
              </xdr:cNvPr>
              <xdr:cNvGrpSpPr/>
            </xdr:nvGrpSpPr>
            <xdr:grpSpPr>
              <a:xfrm>
                <a:off x="5372100" y="18860320"/>
                <a:ext cx="1628775" cy="133036"/>
                <a:chOff x="4533870" y="14430832"/>
                <a:chExt cx="1438273" cy="142674"/>
              </a:xfrm>
            </xdr:grpSpPr>
            <xdr:sp macro="" textlink="">
              <xdr:nvSpPr>
                <xdr:cNvPr id="41397" name="Check Box 437" hidden="1">
                  <a:extLst>
                    <a:ext uri="{63B3BB69-23CF-44E3-9099-C40C66FF867C}">
                      <a14:compatExt spid="_x0000_s41397"/>
                    </a:ext>
                    <a:ext uri="{FF2B5EF4-FFF2-40B4-BE49-F238E27FC236}">
                      <a16:creationId xmlns:a16="http://schemas.microsoft.com/office/drawing/2014/main" id="{00000000-0008-0000-2400-0000B5A10000}"/>
                    </a:ext>
                  </a:extLst>
                </xdr:cNvPr>
                <xdr:cNvSpPr/>
              </xdr:nvSpPr>
              <xdr:spPr bwMode="auto">
                <a:xfrm>
                  <a:off x="4533870" y="14430832"/>
                  <a:ext cx="438236" cy="1408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398" name="Check Box 438" hidden="1">
                  <a:extLst>
                    <a:ext uri="{63B3BB69-23CF-44E3-9099-C40C66FF867C}">
                      <a14:compatExt spid="_x0000_s41398"/>
                    </a:ext>
                    <a:ext uri="{FF2B5EF4-FFF2-40B4-BE49-F238E27FC236}">
                      <a16:creationId xmlns:a16="http://schemas.microsoft.com/office/drawing/2014/main" id="{00000000-0008-0000-2400-0000B6A10000}"/>
                    </a:ext>
                  </a:extLst>
                </xdr:cNvPr>
                <xdr:cNvSpPr/>
              </xdr:nvSpPr>
              <xdr:spPr bwMode="auto">
                <a:xfrm>
                  <a:off x="5105300" y="14441826"/>
                  <a:ext cx="334189" cy="1314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399" name="Check Box 439" hidden="1">
                  <a:extLst>
                    <a:ext uri="{63B3BB69-23CF-44E3-9099-C40C66FF867C}">
                      <a14:compatExt spid="_x0000_s41399"/>
                    </a:ext>
                    <a:ext uri="{FF2B5EF4-FFF2-40B4-BE49-F238E27FC236}">
                      <a16:creationId xmlns:a16="http://schemas.microsoft.com/office/drawing/2014/main" id="{00000000-0008-0000-2400-0000B7A10000}"/>
                    </a:ext>
                  </a:extLst>
                </xdr:cNvPr>
                <xdr:cNvSpPr/>
              </xdr:nvSpPr>
              <xdr:spPr bwMode="auto">
                <a:xfrm>
                  <a:off x="5531153" y="14432670"/>
                  <a:ext cx="440990" cy="140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8" name="Group 477">
                <a:extLst>
                  <a:ext uri="{FF2B5EF4-FFF2-40B4-BE49-F238E27FC236}">
                    <a16:creationId xmlns:a16="http://schemas.microsoft.com/office/drawing/2014/main" id="{00000000-0008-0000-1E00-0000DE010000}"/>
                  </a:ext>
                </a:extLst>
              </xdr:cNvPr>
              <xdr:cNvGrpSpPr/>
            </xdr:nvGrpSpPr>
            <xdr:grpSpPr>
              <a:xfrm>
                <a:off x="5372100" y="19050144"/>
                <a:ext cx="1628775" cy="133936"/>
                <a:chOff x="4533870" y="14430004"/>
                <a:chExt cx="1438273" cy="143638"/>
              </a:xfrm>
            </xdr:grpSpPr>
            <xdr:sp macro="" textlink="">
              <xdr:nvSpPr>
                <xdr:cNvPr id="41400" name="Check Box 440" hidden="1">
                  <a:extLst>
                    <a:ext uri="{63B3BB69-23CF-44E3-9099-C40C66FF867C}">
                      <a14:compatExt spid="_x0000_s41400"/>
                    </a:ext>
                    <a:ext uri="{FF2B5EF4-FFF2-40B4-BE49-F238E27FC236}">
                      <a16:creationId xmlns:a16="http://schemas.microsoft.com/office/drawing/2014/main" id="{00000000-0008-0000-2400-0000B8A10000}"/>
                    </a:ext>
                  </a:extLst>
                </xdr:cNvPr>
                <xdr:cNvSpPr/>
              </xdr:nvSpPr>
              <xdr:spPr bwMode="auto">
                <a:xfrm>
                  <a:off x="4533870" y="14430004"/>
                  <a:ext cx="438236" cy="140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01" name="Check Box 441" hidden="1">
                  <a:extLst>
                    <a:ext uri="{63B3BB69-23CF-44E3-9099-C40C66FF867C}">
                      <a14:compatExt spid="_x0000_s41401"/>
                    </a:ext>
                    <a:ext uri="{FF2B5EF4-FFF2-40B4-BE49-F238E27FC236}">
                      <a16:creationId xmlns:a16="http://schemas.microsoft.com/office/drawing/2014/main" id="{00000000-0008-0000-2400-0000B9A10000}"/>
                    </a:ext>
                  </a:extLst>
                </xdr:cNvPr>
                <xdr:cNvSpPr/>
              </xdr:nvSpPr>
              <xdr:spPr bwMode="auto">
                <a:xfrm>
                  <a:off x="5105300" y="14441851"/>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02" name="Check Box 442" hidden="1">
                  <a:extLst>
                    <a:ext uri="{63B3BB69-23CF-44E3-9099-C40C66FF867C}">
                      <a14:compatExt spid="_x0000_s41402"/>
                    </a:ext>
                    <a:ext uri="{FF2B5EF4-FFF2-40B4-BE49-F238E27FC236}">
                      <a16:creationId xmlns:a16="http://schemas.microsoft.com/office/drawing/2014/main" id="{00000000-0008-0000-2400-0000BAA10000}"/>
                    </a:ext>
                  </a:extLst>
                </xdr:cNvPr>
                <xdr:cNvSpPr/>
              </xdr:nvSpPr>
              <xdr:spPr bwMode="auto">
                <a:xfrm>
                  <a:off x="5531153" y="14432809"/>
                  <a:ext cx="440990" cy="140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79" name="Group 478">
                <a:extLst>
                  <a:ext uri="{FF2B5EF4-FFF2-40B4-BE49-F238E27FC236}">
                    <a16:creationId xmlns:a16="http://schemas.microsoft.com/office/drawing/2014/main" id="{00000000-0008-0000-1E00-0000DF010000}"/>
                  </a:ext>
                </a:extLst>
              </xdr:cNvPr>
              <xdr:cNvGrpSpPr/>
            </xdr:nvGrpSpPr>
            <xdr:grpSpPr>
              <a:xfrm>
                <a:off x="5372100" y="19240814"/>
                <a:ext cx="1628775" cy="133725"/>
                <a:chOff x="4533870" y="14430497"/>
                <a:chExt cx="1438273" cy="143415"/>
              </a:xfrm>
            </xdr:grpSpPr>
            <xdr:sp macro="" textlink="">
              <xdr:nvSpPr>
                <xdr:cNvPr id="41403" name="Check Box 443" hidden="1">
                  <a:extLst>
                    <a:ext uri="{63B3BB69-23CF-44E3-9099-C40C66FF867C}">
                      <a14:compatExt spid="_x0000_s41403"/>
                    </a:ext>
                    <a:ext uri="{FF2B5EF4-FFF2-40B4-BE49-F238E27FC236}">
                      <a16:creationId xmlns:a16="http://schemas.microsoft.com/office/drawing/2014/main" id="{00000000-0008-0000-2400-0000BBA10000}"/>
                    </a:ext>
                  </a:extLst>
                </xdr:cNvPr>
                <xdr:cNvSpPr/>
              </xdr:nvSpPr>
              <xdr:spPr bwMode="auto">
                <a:xfrm>
                  <a:off x="4533870" y="14430497"/>
                  <a:ext cx="438236" cy="140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04" name="Check Box 444" hidden="1">
                  <a:extLst>
                    <a:ext uri="{63B3BB69-23CF-44E3-9099-C40C66FF867C}">
                      <a14:compatExt spid="_x0000_s41404"/>
                    </a:ext>
                    <a:ext uri="{FF2B5EF4-FFF2-40B4-BE49-F238E27FC236}">
                      <a16:creationId xmlns:a16="http://schemas.microsoft.com/office/drawing/2014/main" id="{00000000-0008-0000-2400-0000BCA10000}"/>
                    </a:ext>
                  </a:extLst>
                </xdr:cNvPr>
                <xdr:cNvSpPr/>
              </xdr:nvSpPr>
              <xdr:spPr bwMode="auto">
                <a:xfrm>
                  <a:off x="5105300" y="14441856"/>
                  <a:ext cx="334189" cy="131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05" name="Check Box 445" hidden="1">
                  <a:extLst>
                    <a:ext uri="{63B3BB69-23CF-44E3-9099-C40C66FF867C}">
                      <a14:compatExt spid="_x0000_s41405"/>
                    </a:ext>
                    <a:ext uri="{FF2B5EF4-FFF2-40B4-BE49-F238E27FC236}">
                      <a16:creationId xmlns:a16="http://schemas.microsoft.com/office/drawing/2014/main" id="{00000000-0008-0000-2400-0000BDA10000}"/>
                    </a:ext>
                  </a:extLst>
                </xdr:cNvPr>
                <xdr:cNvSpPr/>
              </xdr:nvSpPr>
              <xdr:spPr bwMode="auto">
                <a:xfrm>
                  <a:off x="5531153" y="14433066"/>
                  <a:ext cx="440990" cy="14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0" name="Group 479">
                <a:extLst>
                  <a:ext uri="{FF2B5EF4-FFF2-40B4-BE49-F238E27FC236}">
                    <a16:creationId xmlns:a16="http://schemas.microsoft.com/office/drawing/2014/main" id="{00000000-0008-0000-1E00-0000E0010000}"/>
                  </a:ext>
                </a:extLst>
              </xdr:cNvPr>
              <xdr:cNvGrpSpPr/>
            </xdr:nvGrpSpPr>
            <xdr:grpSpPr>
              <a:xfrm>
                <a:off x="5372100" y="19431391"/>
                <a:ext cx="1628775" cy="133428"/>
                <a:chOff x="4533870" y="14430736"/>
                <a:chExt cx="1438273" cy="143098"/>
              </a:xfrm>
            </xdr:grpSpPr>
            <xdr:sp macro="" textlink="">
              <xdr:nvSpPr>
                <xdr:cNvPr id="41406" name="Check Box 446" hidden="1">
                  <a:extLst>
                    <a:ext uri="{63B3BB69-23CF-44E3-9099-C40C66FF867C}">
                      <a14:compatExt spid="_x0000_s41406"/>
                    </a:ext>
                    <a:ext uri="{FF2B5EF4-FFF2-40B4-BE49-F238E27FC236}">
                      <a16:creationId xmlns:a16="http://schemas.microsoft.com/office/drawing/2014/main" id="{00000000-0008-0000-2400-0000BEA10000}"/>
                    </a:ext>
                  </a:extLst>
                </xdr:cNvPr>
                <xdr:cNvSpPr/>
              </xdr:nvSpPr>
              <xdr:spPr bwMode="auto">
                <a:xfrm>
                  <a:off x="4533870" y="14430736"/>
                  <a:ext cx="438236"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07" name="Check Box 447" hidden="1">
                  <a:extLst>
                    <a:ext uri="{63B3BB69-23CF-44E3-9099-C40C66FF867C}">
                      <a14:compatExt spid="_x0000_s41407"/>
                    </a:ext>
                    <a:ext uri="{FF2B5EF4-FFF2-40B4-BE49-F238E27FC236}">
                      <a16:creationId xmlns:a16="http://schemas.microsoft.com/office/drawing/2014/main" id="{00000000-0008-0000-2400-0000BFA10000}"/>
                    </a:ext>
                  </a:extLst>
                </xdr:cNvPr>
                <xdr:cNvSpPr/>
              </xdr:nvSpPr>
              <xdr:spPr bwMode="auto">
                <a:xfrm>
                  <a:off x="5105300" y="14441850"/>
                  <a:ext cx="334189" cy="131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08" name="Check Box 448" hidden="1">
                  <a:extLst>
                    <a:ext uri="{63B3BB69-23CF-44E3-9099-C40C66FF867C}">
                      <a14:compatExt spid="_x0000_s41408"/>
                    </a:ext>
                    <a:ext uri="{FF2B5EF4-FFF2-40B4-BE49-F238E27FC236}">
                      <a16:creationId xmlns:a16="http://schemas.microsoft.com/office/drawing/2014/main" id="{00000000-0008-0000-2400-0000C0A10000}"/>
                    </a:ext>
                  </a:extLst>
                </xdr:cNvPr>
                <xdr:cNvSpPr/>
              </xdr:nvSpPr>
              <xdr:spPr bwMode="auto">
                <a:xfrm>
                  <a:off x="5531153" y="14433005"/>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1" name="Group 480">
                <a:extLst>
                  <a:ext uri="{FF2B5EF4-FFF2-40B4-BE49-F238E27FC236}">
                    <a16:creationId xmlns:a16="http://schemas.microsoft.com/office/drawing/2014/main" id="{00000000-0008-0000-1E00-0000E1010000}"/>
                  </a:ext>
                </a:extLst>
              </xdr:cNvPr>
              <xdr:cNvGrpSpPr/>
            </xdr:nvGrpSpPr>
            <xdr:grpSpPr>
              <a:xfrm>
                <a:off x="5372100" y="19621854"/>
                <a:ext cx="1628775" cy="133088"/>
                <a:chOff x="4533870" y="14430556"/>
                <a:chExt cx="1438273" cy="142732"/>
              </a:xfrm>
            </xdr:grpSpPr>
            <xdr:sp macro="" textlink="">
              <xdr:nvSpPr>
                <xdr:cNvPr id="41409" name="Check Box 449" hidden="1">
                  <a:extLst>
                    <a:ext uri="{63B3BB69-23CF-44E3-9099-C40C66FF867C}">
                      <a14:compatExt spid="_x0000_s41409"/>
                    </a:ext>
                    <a:ext uri="{FF2B5EF4-FFF2-40B4-BE49-F238E27FC236}">
                      <a16:creationId xmlns:a16="http://schemas.microsoft.com/office/drawing/2014/main" id="{00000000-0008-0000-2400-0000C1A10000}"/>
                    </a:ext>
                  </a:extLst>
                </xdr:cNvPr>
                <xdr:cNvSpPr/>
              </xdr:nvSpPr>
              <xdr:spPr bwMode="auto">
                <a:xfrm>
                  <a:off x="4533870" y="14430556"/>
                  <a:ext cx="438236"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10" name="Check Box 450" hidden="1">
                  <a:extLst>
                    <a:ext uri="{63B3BB69-23CF-44E3-9099-C40C66FF867C}">
                      <a14:compatExt spid="_x0000_s41410"/>
                    </a:ext>
                    <a:ext uri="{FF2B5EF4-FFF2-40B4-BE49-F238E27FC236}">
                      <a16:creationId xmlns:a16="http://schemas.microsoft.com/office/drawing/2014/main" id="{00000000-0008-0000-2400-0000C2A10000}"/>
                    </a:ext>
                  </a:extLst>
                </xdr:cNvPr>
                <xdr:cNvSpPr/>
              </xdr:nvSpPr>
              <xdr:spPr bwMode="auto">
                <a:xfrm>
                  <a:off x="5105300" y="14441836"/>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11" name="Check Box 451" hidden="1">
                  <a:extLst>
                    <a:ext uri="{63B3BB69-23CF-44E3-9099-C40C66FF867C}">
                      <a14:compatExt spid="_x0000_s41411"/>
                    </a:ext>
                    <a:ext uri="{FF2B5EF4-FFF2-40B4-BE49-F238E27FC236}">
                      <a16:creationId xmlns:a16="http://schemas.microsoft.com/office/drawing/2014/main" id="{00000000-0008-0000-2400-0000C3A10000}"/>
                    </a:ext>
                  </a:extLst>
                </xdr:cNvPr>
                <xdr:cNvSpPr/>
              </xdr:nvSpPr>
              <xdr:spPr bwMode="auto">
                <a:xfrm>
                  <a:off x="5531153" y="14432361"/>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2" name="Group 481">
                <a:extLst>
                  <a:ext uri="{FF2B5EF4-FFF2-40B4-BE49-F238E27FC236}">
                    <a16:creationId xmlns:a16="http://schemas.microsoft.com/office/drawing/2014/main" id="{00000000-0008-0000-1E00-0000E2010000}"/>
                  </a:ext>
                </a:extLst>
              </xdr:cNvPr>
              <xdr:cNvGrpSpPr/>
            </xdr:nvGrpSpPr>
            <xdr:grpSpPr>
              <a:xfrm>
                <a:off x="5372100" y="20002352"/>
                <a:ext cx="1628775" cy="134008"/>
                <a:chOff x="4533870" y="14429555"/>
                <a:chExt cx="1438273" cy="143714"/>
              </a:xfrm>
            </xdr:grpSpPr>
            <xdr:sp macro="" textlink="">
              <xdr:nvSpPr>
                <xdr:cNvPr id="41412" name="Check Box 452" hidden="1">
                  <a:extLst>
                    <a:ext uri="{63B3BB69-23CF-44E3-9099-C40C66FF867C}">
                      <a14:compatExt spid="_x0000_s41412"/>
                    </a:ext>
                    <a:ext uri="{FF2B5EF4-FFF2-40B4-BE49-F238E27FC236}">
                      <a16:creationId xmlns:a16="http://schemas.microsoft.com/office/drawing/2014/main" id="{00000000-0008-0000-2400-0000C4A10000}"/>
                    </a:ext>
                  </a:extLst>
                </xdr:cNvPr>
                <xdr:cNvSpPr/>
              </xdr:nvSpPr>
              <xdr:spPr bwMode="auto">
                <a:xfrm>
                  <a:off x="4533870" y="14429555"/>
                  <a:ext cx="438236" cy="140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13" name="Check Box 453" hidden="1">
                  <a:extLst>
                    <a:ext uri="{63B3BB69-23CF-44E3-9099-C40C66FF867C}">
                      <a14:compatExt spid="_x0000_s41413"/>
                    </a:ext>
                    <a:ext uri="{FF2B5EF4-FFF2-40B4-BE49-F238E27FC236}">
                      <a16:creationId xmlns:a16="http://schemas.microsoft.com/office/drawing/2014/main" id="{00000000-0008-0000-2400-0000C5A10000}"/>
                    </a:ext>
                  </a:extLst>
                </xdr:cNvPr>
                <xdr:cNvSpPr/>
              </xdr:nvSpPr>
              <xdr:spPr bwMode="auto">
                <a:xfrm>
                  <a:off x="5105300" y="14441815"/>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14" name="Check Box 454" hidden="1">
                  <a:extLst>
                    <a:ext uri="{63B3BB69-23CF-44E3-9099-C40C66FF867C}">
                      <a14:compatExt spid="_x0000_s41414"/>
                    </a:ext>
                    <a:ext uri="{FF2B5EF4-FFF2-40B4-BE49-F238E27FC236}">
                      <a16:creationId xmlns:a16="http://schemas.microsoft.com/office/drawing/2014/main" id="{00000000-0008-0000-2400-0000C6A10000}"/>
                    </a:ext>
                  </a:extLst>
                </xdr:cNvPr>
                <xdr:cNvSpPr/>
              </xdr:nvSpPr>
              <xdr:spPr bwMode="auto">
                <a:xfrm>
                  <a:off x="5531153" y="14432268"/>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3" name="Group 482">
                <a:extLst>
                  <a:ext uri="{FF2B5EF4-FFF2-40B4-BE49-F238E27FC236}">
                    <a16:creationId xmlns:a16="http://schemas.microsoft.com/office/drawing/2014/main" id="{00000000-0008-0000-1E00-0000E3010000}"/>
                  </a:ext>
                </a:extLst>
              </xdr:cNvPr>
              <xdr:cNvGrpSpPr/>
            </xdr:nvGrpSpPr>
            <xdr:grpSpPr>
              <a:xfrm>
                <a:off x="5372100" y="20193692"/>
                <a:ext cx="1628775" cy="133493"/>
                <a:chOff x="4533870" y="14430174"/>
                <a:chExt cx="1438273" cy="143159"/>
              </a:xfrm>
            </xdr:grpSpPr>
            <xdr:sp macro="" textlink="">
              <xdr:nvSpPr>
                <xdr:cNvPr id="41415" name="Check Box 455" hidden="1">
                  <a:extLst>
                    <a:ext uri="{63B3BB69-23CF-44E3-9099-C40C66FF867C}">
                      <a14:compatExt spid="_x0000_s41415"/>
                    </a:ext>
                    <a:ext uri="{FF2B5EF4-FFF2-40B4-BE49-F238E27FC236}">
                      <a16:creationId xmlns:a16="http://schemas.microsoft.com/office/drawing/2014/main" id="{00000000-0008-0000-2400-0000C7A10000}"/>
                    </a:ext>
                  </a:extLst>
                </xdr:cNvPr>
                <xdr:cNvSpPr/>
              </xdr:nvSpPr>
              <xdr:spPr bwMode="auto">
                <a:xfrm>
                  <a:off x="4533870" y="14430174"/>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16" name="Check Box 456" hidden="1">
                  <a:extLst>
                    <a:ext uri="{63B3BB69-23CF-44E3-9099-C40C66FF867C}">
                      <a14:compatExt spid="_x0000_s41416"/>
                    </a:ext>
                    <a:ext uri="{FF2B5EF4-FFF2-40B4-BE49-F238E27FC236}">
                      <a16:creationId xmlns:a16="http://schemas.microsoft.com/office/drawing/2014/main" id="{00000000-0008-0000-2400-0000C8A10000}"/>
                    </a:ext>
                  </a:extLst>
                </xdr:cNvPr>
                <xdr:cNvSpPr/>
              </xdr:nvSpPr>
              <xdr:spPr bwMode="auto">
                <a:xfrm>
                  <a:off x="5105300" y="14441770"/>
                  <a:ext cx="334189" cy="1314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17" name="Check Box 457" hidden="1">
                  <a:extLst>
                    <a:ext uri="{63B3BB69-23CF-44E3-9099-C40C66FF867C}">
                      <a14:compatExt spid="_x0000_s41417"/>
                    </a:ext>
                    <a:ext uri="{FF2B5EF4-FFF2-40B4-BE49-F238E27FC236}">
                      <a16:creationId xmlns:a16="http://schemas.microsoft.com/office/drawing/2014/main" id="{00000000-0008-0000-2400-0000C9A10000}"/>
                    </a:ext>
                  </a:extLst>
                </xdr:cNvPr>
                <xdr:cNvSpPr/>
              </xdr:nvSpPr>
              <xdr:spPr bwMode="auto">
                <a:xfrm>
                  <a:off x="5531153" y="14432499"/>
                  <a:ext cx="440990" cy="1408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4" name="Group 483">
                <a:extLst>
                  <a:ext uri="{FF2B5EF4-FFF2-40B4-BE49-F238E27FC236}">
                    <a16:creationId xmlns:a16="http://schemas.microsoft.com/office/drawing/2014/main" id="{00000000-0008-0000-1E00-0000E4010000}"/>
                  </a:ext>
                </a:extLst>
              </xdr:cNvPr>
              <xdr:cNvGrpSpPr/>
            </xdr:nvGrpSpPr>
            <xdr:grpSpPr>
              <a:xfrm>
                <a:off x="5372100" y="20383392"/>
                <a:ext cx="1628775" cy="134015"/>
                <a:chOff x="4533870" y="14430548"/>
                <a:chExt cx="1438273" cy="143731"/>
              </a:xfrm>
            </xdr:grpSpPr>
            <xdr:sp macro="" textlink="">
              <xdr:nvSpPr>
                <xdr:cNvPr id="41418" name="Check Box 458" hidden="1">
                  <a:extLst>
                    <a:ext uri="{63B3BB69-23CF-44E3-9099-C40C66FF867C}">
                      <a14:compatExt spid="_x0000_s41418"/>
                    </a:ext>
                    <a:ext uri="{FF2B5EF4-FFF2-40B4-BE49-F238E27FC236}">
                      <a16:creationId xmlns:a16="http://schemas.microsoft.com/office/drawing/2014/main" id="{00000000-0008-0000-2400-0000CAA10000}"/>
                    </a:ext>
                  </a:extLst>
                </xdr:cNvPr>
                <xdr:cNvSpPr/>
              </xdr:nvSpPr>
              <xdr:spPr bwMode="auto">
                <a:xfrm>
                  <a:off x="4533870" y="14430548"/>
                  <a:ext cx="438236" cy="1408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19" name="Check Box 459" hidden="1">
                  <a:extLst>
                    <a:ext uri="{63B3BB69-23CF-44E3-9099-C40C66FF867C}">
                      <a14:compatExt spid="_x0000_s41419"/>
                    </a:ext>
                    <a:ext uri="{FF2B5EF4-FFF2-40B4-BE49-F238E27FC236}">
                      <a16:creationId xmlns:a16="http://schemas.microsoft.com/office/drawing/2014/main" id="{00000000-0008-0000-2400-0000CBA10000}"/>
                    </a:ext>
                  </a:extLst>
                </xdr:cNvPr>
                <xdr:cNvSpPr/>
              </xdr:nvSpPr>
              <xdr:spPr bwMode="auto">
                <a:xfrm>
                  <a:off x="5105300" y="14441853"/>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20" name="Check Box 460" hidden="1">
                  <a:extLst>
                    <a:ext uri="{63B3BB69-23CF-44E3-9099-C40C66FF867C}">
                      <a14:compatExt spid="_x0000_s41420"/>
                    </a:ext>
                    <a:ext uri="{FF2B5EF4-FFF2-40B4-BE49-F238E27FC236}">
                      <a16:creationId xmlns:a16="http://schemas.microsoft.com/office/drawing/2014/main" id="{00000000-0008-0000-2400-0000CCA10000}"/>
                    </a:ext>
                  </a:extLst>
                </xdr:cNvPr>
                <xdr:cNvSpPr/>
              </xdr:nvSpPr>
              <xdr:spPr bwMode="auto">
                <a:xfrm>
                  <a:off x="5531153" y="14433442"/>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5" name="Group 484">
                <a:extLst>
                  <a:ext uri="{FF2B5EF4-FFF2-40B4-BE49-F238E27FC236}">
                    <a16:creationId xmlns:a16="http://schemas.microsoft.com/office/drawing/2014/main" id="{00000000-0008-0000-1E00-0000E5010000}"/>
                  </a:ext>
                </a:extLst>
              </xdr:cNvPr>
              <xdr:cNvGrpSpPr/>
            </xdr:nvGrpSpPr>
            <xdr:grpSpPr>
              <a:xfrm>
                <a:off x="5372100" y="20574139"/>
                <a:ext cx="1628775" cy="132941"/>
                <a:chOff x="4533870" y="14430801"/>
                <a:chExt cx="1438273" cy="142579"/>
              </a:xfrm>
            </xdr:grpSpPr>
            <xdr:sp macro="" textlink="">
              <xdr:nvSpPr>
                <xdr:cNvPr id="41421" name="Check Box 461" hidden="1">
                  <a:extLst>
                    <a:ext uri="{63B3BB69-23CF-44E3-9099-C40C66FF867C}">
                      <a14:compatExt spid="_x0000_s41421"/>
                    </a:ext>
                    <a:ext uri="{FF2B5EF4-FFF2-40B4-BE49-F238E27FC236}">
                      <a16:creationId xmlns:a16="http://schemas.microsoft.com/office/drawing/2014/main" id="{00000000-0008-0000-2400-0000CDA10000}"/>
                    </a:ext>
                  </a:extLst>
                </xdr:cNvPr>
                <xdr:cNvSpPr/>
              </xdr:nvSpPr>
              <xdr:spPr bwMode="auto">
                <a:xfrm>
                  <a:off x="4533870" y="14430801"/>
                  <a:ext cx="438236" cy="1408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22" name="Check Box 462" hidden="1">
                  <a:extLst>
                    <a:ext uri="{63B3BB69-23CF-44E3-9099-C40C66FF867C}">
                      <a14:compatExt spid="_x0000_s41422"/>
                    </a:ext>
                    <a:ext uri="{FF2B5EF4-FFF2-40B4-BE49-F238E27FC236}">
                      <a16:creationId xmlns:a16="http://schemas.microsoft.com/office/drawing/2014/main" id="{00000000-0008-0000-2400-0000CEA10000}"/>
                    </a:ext>
                  </a:extLst>
                </xdr:cNvPr>
                <xdr:cNvSpPr/>
              </xdr:nvSpPr>
              <xdr:spPr bwMode="auto">
                <a:xfrm>
                  <a:off x="5105300" y="14441860"/>
                  <a:ext cx="334189" cy="13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23" name="Check Box 463" hidden="1">
                  <a:extLst>
                    <a:ext uri="{63B3BB69-23CF-44E3-9099-C40C66FF867C}">
                      <a14:compatExt spid="_x0000_s41423"/>
                    </a:ext>
                    <a:ext uri="{FF2B5EF4-FFF2-40B4-BE49-F238E27FC236}">
                      <a16:creationId xmlns:a16="http://schemas.microsoft.com/office/drawing/2014/main" id="{00000000-0008-0000-2400-0000CFA10000}"/>
                    </a:ext>
                  </a:extLst>
                </xdr:cNvPr>
                <xdr:cNvSpPr/>
              </xdr:nvSpPr>
              <xdr:spPr bwMode="auto">
                <a:xfrm>
                  <a:off x="5531153" y="14432543"/>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6" name="Group 485">
                <a:extLst>
                  <a:ext uri="{FF2B5EF4-FFF2-40B4-BE49-F238E27FC236}">
                    <a16:creationId xmlns:a16="http://schemas.microsoft.com/office/drawing/2014/main" id="{00000000-0008-0000-1E00-0000E6010000}"/>
                  </a:ext>
                </a:extLst>
              </xdr:cNvPr>
              <xdr:cNvGrpSpPr/>
            </xdr:nvGrpSpPr>
            <xdr:grpSpPr>
              <a:xfrm>
                <a:off x="5372100" y="20765036"/>
                <a:ext cx="1628775" cy="133792"/>
                <a:chOff x="4533870" y="14430159"/>
                <a:chExt cx="1438273" cy="143481"/>
              </a:xfrm>
            </xdr:grpSpPr>
            <xdr:sp macro="" textlink="">
              <xdr:nvSpPr>
                <xdr:cNvPr id="41424" name="Check Box 464" hidden="1">
                  <a:extLst>
                    <a:ext uri="{63B3BB69-23CF-44E3-9099-C40C66FF867C}">
                      <a14:compatExt spid="_x0000_s41424"/>
                    </a:ext>
                    <a:ext uri="{FF2B5EF4-FFF2-40B4-BE49-F238E27FC236}">
                      <a16:creationId xmlns:a16="http://schemas.microsoft.com/office/drawing/2014/main" id="{00000000-0008-0000-2400-0000D0A10000}"/>
                    </a:ext>
                  </a:extLst>
                </xdr:cNvPr>
                <xdr:cNvSpPr/>
              </xdr:nvSpPr>
              <xdr:spPr bwMode="auto">
                <a:xfrm>
                  <a:off x="4533870" y="14430159"/>
                  <a:ext cx="438236" cy="1408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25" name="Check Box 465" hidden="1">
                  <a:extLst>
                    <a:ext uri="{63B3BB69-23CF-44E3-9099-C40C66FF867C}">
                      <a14:compatExt spid="_x0000_s41425"/>
                    </a:ext>
                    <a:ext uri="{FF2B5EF4-FFF2-40B4-BE49-F238E27FC236}">
                      <a16:creationId xmlns:a16="http://schemas.microsoft.com/office/drawing/2014/main" id="{00000000-0008-0000-2400-0000D1A10000}"/>
                    </a:ext>
                  </a:extLst>
                </xdr:cNvPr>
                <xdr:cNvSpPr/>
              </xdr:nvSpPr>
              <xdr:spPr bwMode="auto">
                <a:xfrm>
                  <a:off x="5105300" y="14441861"/>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26" name="Check Box 466" hidden="1">
                  <a:extLst>
                    <a:ext uri="{63B3BB69-23CF-44E3-9099-C40C66FF867C}">
                      <a14:compatExt spid="_x0000_s41426"/>
                    </a:ext>
                    <a:ext uri="{FF2B5EF4-FFF2-40B4-BE49-F238E27FC236}">
                      <a16:creationId xmlns:a16="http://schemas.microsoft.com/office/drawing/2014/main" id="{00000000-0008-0000-2400-0000D2A10000}"/>
                    </a:ext>
                  </a:extLst>
                </xdr:cNvPr>
                <xdr:cNvSpPr/>
              </xdr:nvSpPr>
              <xdr:spPr bwMode="auto">
                <a:xfrm>
                  <a:off x="5531153" y="14432815"/>
                  <a:ext cx="440990" cy="14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7" name="Group 486">
                <a:extLst>
                  <a:ext uri="{FF2B5EF4-FFF2-40B4-BE49-F238E27FC236}">
                    <a16:creationId xmlns:a16="http://schemas.microsoft.com/office/drawing/2014/main" id="{00000000-0008-0000-1E00-0000E7010000}"/>
                  </a:ext>
                </a:extLst>
              </xdr:cNvPr>
              <xdr:cNvGrpSpPr/>
            </xdr:nvGrpSpPr>
            <xdr:grpSpPr>
              <a:xfrm>
                <a:off x="5372100" y="21145652"/>
                <a:ext cx="1628775" cy="133130"/>
                <a:chOff x="4533870" y="14430445"/>
                <a:chExt cx="1438273" cy="142778"/>
              </a:xfrm>
            </xdr:grpSpPr>
            <xdr:sp macro="" textlink="">
              <xdr:nvSpPr>
                <xdr:cNvPr id="41427" name="Check Box 467" hidden="1">
                  <a:extLst>
                    <a:ext uri="{63B3BB69-23CF-44E3-9099-C40C66FF867C}">
                      <a14:compatExt spid="_x0000_s41427"/>
                    </a:ext>
                    <a:ext uri="{FF2B5EF4-FFF2-40B4-BE49-F238E27FC236}">
                      <a16:creationId xmlns:a16="http://schemas.microsoft.com/office/drawing/2014/main" id="{00000000-0008-0000-2400-0000D3A10000}"/>
                    </a:ext>
                  </a:extLst>
                </xdr:cNvPr>
                <xdr:cNvSpPr/>
              </xdr:nvSpPr>
              <xdr:spPr bwMode="auto">
                <a:xfrm>
                  <a:off x="4533870" y="14430445"/>
                  <a:ext cx="438236" cy="1408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28" name="Check Box 468" hidden="1">
                  <a:extLst>
                    <a:ext uri="{63B3BB69-23CF-44E3-9099-C40C66FF867C}">
                      <a14:compatExt spid="_x0000_s41428"/>
                    </a:ext>
                    <a:ext uri="{FF2B5EF4-FFF2-40B4-BE49-F238E27FC236}">
                      <a16:creationId xmlns:a16="http://schemas.microsoft.com/office/drawing/2014/main" id="{00000000-0008-0000-2400-0000D4A10000}"/>
                    </a:ext>
                  </a:extLst>
                </xdr:cNvPr>
                <xdr:cNvSpPr/>
              </xdr:nvSpPr>
              <xdr:spPr bwMode="auto">
                <a:xfrm>
                  <a:off x="5105300" y="14441774"/>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29" name="Check Box 469" hidden="1">
                  <a:extLst>
                    <a:ext uri="{63B3BB69-23CF-44E3-9099-C40C66FF867C}">
                      <a14:compatExt spid="_x0000_s41429"/>
                    </a:ext>
                    <a:ext uri="{FF2B5EF4-FFF2-40B4-BE49-F238E27FC236}">
                      <a16:creationId xmlns:a16="http://schemas.microsoft.com/office/drawing/2014/main" id="{00000000-0008-0000-2400-0000D5A10000}"/>
                    </a:ext>
                  </a:extLst>
                </xdr:cNvPr>
                <xdr:cNvSpPr/>
              </xdr:nvSpPr>
              <xdr:spPr bwMode="auto">
                <a:xfrm>
                  <a:off x="5531153" y="14432359"/>
                  <a:ext cx="440990" cy="140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8" name="Group 487">
                <a:extLst>
                  <a:ext uri="{FF2B5EF4-FFF2-40B4-BE49-F238E27FC236}">
                    <a16:creationId xmlns:a16="http://schemas.microsoft.com/office/drawing/2014/main" id="{00000000-0008-0000-1E00-0000E8010000}"/>
                  </a:ext>
                </a:extLst>
              </xdr:cNvPr>
              <xdr:cNvGrpSpPr/>
            </xdr:nvGrpSpPr>
            <xdr:grpSpPr>
              <a:xfrm>
                <a:off x="5372100" y="20954776"/>
                <a:ext cx="1628775" cy="133719"/>
                <a:chOff x="4533870" y="14430364"/>
                <a:chExt cx="1438273" cy="143413"/>
              </a:xfrm>
            </xdr:grpSpPr>
            <xdr:sp macro="" textlink="">
              <xdr:nvSpPr>
                <xdr:cNvPr id="41430" name="Check Box 470" hidden="1">
                  <a:extLst>
                    <a:ext uri="{63B3BB69-23CF-44E3-9099-C40C66FF867C}">
                      <a14:compatExt spid="_x0000_s41430"/>
                    </a:ext>
                    <a:ext uri="{FF2B5EF4-FFF2-40B4-BE49-F238E27FC236}">
                      <a16:creationId xmlns:a16="http://schemas.microsoft.com/office/drawing/2014/main" id="{00000000-0008-0000-2400-0000D6A10000}"/>
                    </a:ext>
                  </a:extLst>
                </xdr:cNvPr>
                <xdr:cNvSpPr/>
              </xdr:nvSpPr>
              <xdr:spPr bwMode="auto">
                <a:xfrm>
                  <a:off x="4533870" y="14430364"/>
                  <a:ext cx="438236" cy="1408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31" name="Check Box 471" hidden="1">
                  <a:extLst>
                    <a:ext uri="{63B3BB69-23CF-44E3-9099-C40C66FF867C}">
                      <a14:compatExt spid="_x0000_s41431"/>
                    </a:ext>
                    <a:ext uri="{FF2B5EF4-FFF2-40B4-BE49-F238E27FC236}">
                      <a16:creationId xmlns:a16="http://schemas.microsoft.com/office/drawing/2014/main" id="{00000000-0008-0000-2400-0000D7A10000}"/>
                    </a:ext>
                  </a:extLst>
                </xdr:cNvPr>
                <xdr:cNvSpPr/>
              </xdr:nvSpPr>
              <xdr:spPr bwMode="auto">
                <a:xfrm>
                  <a:off x="5105300" y="14441857"/>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32" name="Check Box 472" hidden="1">
                  <a:extLst>
                    <a:ext uri="{63B3BB69-23CF-44E3-9099-C40C66FF867C}">
                      <a14:compatExt spid="_x0000_s41432"/>
                    </a:ext>
                    <a:ext uri="{FF2B5EF4-FFF2-40B4-BE49-F238E27FC236}">
                      <a16:creationId xmlns:a16="http://schemas.microsoft.com/office/drawing/2014/main" id="{00000000-0008-0000-2400-0000D8A10000}"/>
                    </a:ext>
                  </a:extLst>
                </xdr:cNvPr>
                <xdr:cNvSpPr/>
              </xdr:nvSpPr>
              <xdr:spPr bwMode="auto">
                <a:xfrm>
                  <a:off x="5531153" y="14432950"/>
                  <a:ext cx="440990"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89" name="Group 488">
                <a:extLst>
                  <a:ext uri="{FF2B5EF4-FFF2-40B4-BE49-F238E27FC236}">
                    <a16:creationId xmlns:a16="http://schemas.microsoft.com/office/drawing/2014/main" id="{00000000-0008-0000-1E00-0000E9010000}"/>
                  </a:ext>
                </a:extLst>
              </xdr:cNvPr>
              <xdr:cNvGrpSpPr/>
            </xdr:nvGrpSpPr>
            <xdr:grpSpPr>
              <a:xfrm>
                <a:off x="5372100" y="21336039"/>
                <a:ext cx="1628775" cy="133028"/>
                <a:chOff x="4533870" y="14430764"/>
                <a:chExt cx="1438273" cy="142673"/>
              </a:xfrm>
            </xdr:grpSpPr>
            <xdr:sp macro="" textlink="">
              <xdr:nvSpPr>
                <xdr:cNvPr id="41433" name="Check Box 473" hidden="1">
                  <a:extLst>
                    <a:ext uri="{63B3BB69-23CF-44E3-9099-C40C66FF867C}">
                      <a14:compatExt spid="_x0000_s41433"/>
                    </a:ext>
                    <a:ext uri="{FF2B5EF4-FFF2-40B4-BE49-F238E27FC236}">
                      <a16:creationId xmlns:a16="http://schemas.microsoft.com/office/drawing/2014/main" id="{00000000-0008-0000-2400-0000D9A10000}"/>
                    </a:ext>
                  </a:extLst>
                </xdr:cNvPr>
                <xdr:cNvSpPr/>
              </xdr:nvSpPr>
              <xdr:spPr bwMode="auto">
                <a:xfrm>
                  <a:off x="4533870" y="14430764"/>
                  <a:ext cx="438236" cy="140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34" name="Check Box 474" hidden="1">
                  <a:extLst>
                    <a:ext uri="{63B3BB69-23CF-44E3-9099-C40C66FF867C}">
                      <a14:compatExt spid="_x0000_s41434"/>
                    </a:ext>
                    <a:ext uri="{FF2B5EF4-FFF2-40B4-BE49-F238E27FC236}">
                      <a16:creationId xmlns:a16="http://schemas.microsoft.com/office/drawing/2014/main" id="{00000000-0008-0000-2400-0000DAA10000}"/>
                    </a:ext>
                  </a:extLst>
                </xdr:cNvPr>
                <xdr:cNvSpPr/>
              </xdr:nvSpPr>
              <xdr:spPr bwMode="auto">
                <a:xfrm>
                  <a:off x="5105300" y="14441856"/>
                  <a:ext cx="334189" cy="13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35" name="Check Box 475" hidden="1">
                  <a:extLst>
                    <a:ext uri="{63B3BB69-23CF-44E3-9099-C40C66FF867C}">
                      <a14:compatExt spid="_x0000_s41435"/>
                    </a:ext>
                    <a:ext uri="{FF2B5EF4-FFF2-40B4-BE49-F238E27FC236}">
                      <a16:creationId xmlns:a16="http://schemas.microsoft.com/office/drawing/2014/main" id="{00000000-0008-0000-2400-0000DBA10000}"/>
                    </a:ext>
                  </a:extLst>
                </xdr:cNvPr>
                <xdr:cNvSpPr/>
              </xdr:nvSpPr>
              <xdr:spPr bwMode="auto">
                <a:xfrm>
                  <a:off x="5531153" y="14432603"/>
                  <a:ext cx="440990" cy="1408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0" name="Group 489">
                <a:extLst>
                  <a:ext uri="{FF2B5EF4-FFF2-40B4-BE49-F238E27FC236}">
                    <a16:creationId xmlns:a16="http://schemas.microsoft.com/office/drawing/2014/main" id="{00000000-0008-0000-1E00-0000EA010000}"/>
                  </a:ext>
                </a:extLst>
              </xdr:cNvPr>
              <xdr:cNvGrpSpPr/>
            </xdr:nvGrpSpPr>
            <xdr:grpSpPr>
              <a:xfrm>
                <a:off x="5372100" y="21716470"/>
                <a:ext cx="1628775" cy="133860"/>
                <a:chOff x="4533870" y="14429928"/>
                <a:chExt cx="1438273" cy="143563"/>
              </a:xfrm>
            </xdr:grpSpPr>
            <xdr:sp macro="" textlink="">
              <xdr:nvSpPr>
                <xdr:cNvPr id="41436" name="Check Box 476" hidden="1">
                  <a:extLst>
                    <a:ext uri="{63B3BB69-23CF-44E3-9099-C40C66FF867C}">
                      <a14:compatExt spid="_x0000_s41436"/>
                    </a:ext>
                    <a:ext uri="{FF2B5EF4-FFF2-40B4-BE49-F238E27FC236}">
                      <a16:creationId xmlns:a16="http://schemas.microsoft.com/office/drawing/2014/main" id="{00000000-0008-0000-2400-0000DCA10000}"/>
                    </a:ext>
                  </a:extLst>
                </xdr:cNvPr>
                <xdr:cNvSpPr/>
              </xdr:nvSpPr>
              <xdr:spPr bwMode="auto">
                <a:xfrm>
                  <a:off x="4533870" y="14429928"/>
                  <a:ext cx="438236" cy="1408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37" name="Check Box 477" hidden="1">
                  <a:extLst>
                    <a:ext uri="{63B3BB69-23CF-44E3-9099-C40C66FF867C}">
                      <a14:compatExt spid="_x0000_s41437"/>
                    </a:ext>
                    <a:ext uri="{FF2B5EF4-FFF2-40B4-BE49-F238E27FC236}">
                      <a16:creationId xmlns:a16="http://schemas.microsoft.com/office/drawing/2014/main" id="{00000000-0008-0000-2400-0000DDA10000}"/>
                    </a:ext>
                  </a:extLst>
                </xdr:cNvPr>
                <xdr:cNvSpPr/>
              </xdr:nvSpPr>
              <xdr:spPr bwMode="auto">
                <a:xfrm>
                  <a:off x="5105300" y="14441850"/>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38" name="Check Box 478" hidden="1">
                  <a:extLst>
                    <a:ext uri="{63B3BB69-23CF-44E3-9099-C40C66FF867C}">
                      <a14:compatExt spid="_x0000_s41438"/>
                    </a:ext>
                    <a:ext uri="{FF2B5EF4-FFF2-40B4-BE49-F238E27FC236}">
                      <a16:creationId xmlns:a16="http://schemas.microsoft.com/office/drawing/2014/main" id="{00000000-0008-0000-2400-0000DEA10000}"/>
                    </a:ext>
                  </a:extLst>
                </xdr:cNvPr>
                <xdr:cNvSpPr/>
              </xdr:nvSpPr>
              <xdr:spPr bwMode="auto">
                <a:xfrm>
                  <a:off x="5531153" y="14432659"/>
                  <a:ext cx="440990" cy="140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1" name="Group 490">
                <a:extLst>
                  <a:ext uri="{FF2B5EF4-FFF2-40B4-BE49-F238E27FC236}">
                    <a16:creationId xmlns:a16="http://schemas.microsoft.com/office/drawing/2014/main" id="{00000000-0008-0000-1E00-0000EB010000}"/>
                  </a:ext>
                </a:extLst>
              </xdr:cNvPr>
              <xdr:cNvGrpSpPr/>
            </xdr:nvGrpSpPr>
            <xdr:grpSpPr>
              <a:xfrm>
                <a:off x="5372100" y="22097852"/>
                <a:ext cx="1628775" cy="133802"/>
                <a:chOff x="4533870" y="14430262"/>
                <a:chExt cx="1438273" cy="143500"/>
              </a:xfrm>
            </xdr:grpSpPr>
            <xdr:sp macro="" textlink="">
              <xdr:nvSpPr>
                <xdr:cNvPr id="41439" name="Check Box 479" hidden="1">
                  <a:extLst>
                    <a:ext uri="{63B3BB69-23CF-44E3-9099-C40C66FF867C}">
                      <a14:compatExt spid="_x0000_s41439"/>
                    </a:ext>
                    <a:ext uri="{FF2B5EF4-FFF2-40B4-BE49-F238E27FC236}">
                      <a16:creationId xmlns:a16="http://schemas.microsoft.com/office/drawing/2014/main" id="{00000000-0008-0000-2400-0000DFA10000}"/>
                    </a:ext>
                  </a:extLst>
                </xdr:cNvPr>
                <xdr:cNvSpPr/>
              </xdr:nvSpPr>
              <xdr:spPr bwMode="auto">
                <a:xfrm>
                  <a:off x="4533870" y="14430262"/>
                  <a:ext cx="438236" cy="1408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40" name="Check Box 480" hidden="1">
                  <a:extLst>
                    <a:ext uri="{63B3BB69-23CF-44E3-9099-C40C66FF867C}">
                      <a14:compatExt spid="_x0000_s41440"/>
                    </a:ext>
                    <a:ext uri="{FF2B5EF4-FFF2-40B4-BE49-F238E27FC236}">
                      <a16:creationId xmlns:a16="http://schemas.microsoft.com/office/drawing/2014/main" id="{00000000-0008-0000-2400-0000E0A10000}"/>
                    </a:ext>
                  </a:extLst>
                </xdr:cNvPr>
                <xdr:cNvSpPr/>
              </xdr:nvSpPr>
              <xdr:spPr bwMode="auto">
                <a:xfrm>
                  <a:off x="5105300" y="14441849"/>
                  <a:ext cx="334189" cy="13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41" name="Check Box 481" hidden="1">
                  <a:extLst>
                    <a:ext uri="{63B3BB69-23CF-44E3-9099-C40C66FF867C}">
                      <a14:compatExt spid="_x0000_s41441"/>
                    </a:ext>
                    <a:ext uri="{FF2B5EF4-FFF2-40B4-BE49-F238E27FC236}">
                      <a16:creationId xmlns:a16="http://schemas.microsoft.com/office/drawing/2014/main" id="{00000000-0008-0000-2400-0000E1A10000}"/>
                    </a:ext>
                  </a:extLst>
                </xdr:cNvPr>
                <xdr:cNvSpPr/>
              </xdr:nvSpPr>
              <xdr:spPr bwMode="auto">
                <a:xfrm>
                  <a:off x="5531153" y="14432933"/>
                  <a:ext cx="440990" cy="1408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2" name="Group 491">
                <a:extLst>
                  <a:ext uri="{FF2B5EF4-FFF2-40B4-BE49-F238E27FC236}">
                    <a16:creationId xmlns:a16="http://schemas.microsoft.com/office/drawing/2014/main" id="{00000000-0008-0000-1E00-0000EC010000}"/>
                  </a:ext>
                </a:extLst>
              </xdr:cNvPr>
              <xdr:cNvGrpSpPr/>
            </xdr:nvGrpSpPr>
            <xdr:grpSpPr>
              <a:xfrm>
                <a:off x="5372100" y="22288280"/>
                <a:ext cx="1628775" cy="133470"/>
                <a:chOff x="4533870" y="14430686"/>
                <a:chExt cx="1438273" cy="143149"/>
              </a:xfrm>
            </xdr:grpSpPr>
            <xdr:sp macro="" textlink="">
              <xdr:nvSpPr>
                <xdr:cNvPr id="41442" name="Check Box 482" hidden="1">
                  <a:extLst>
                    <a:ext uri="{63B3BB69-23CF-44E3-9099-C40C66FF867C}">
                      <a14:compatExt spid="_x0000_s41442"/>
                    </a:ext>
                    <a:ext uri="{FF2B5EF4-FFF2-40B4-BE49-F238E27FC236}">
                      <a16:creationId xmlns:a16="http://schemas.microsoft.com/office/drawing/2014/main" id="{00000000-0008-0000-2400-0000E2A10000}"/>
                    </a:ext>
                  </a:extLst>
                </xdr:cNvPr>
                <xdr:cNvSpPr/>
              </xdr:nvSpPr>
              <xdr:spPr bwMode="auto">
                <a:xfrm>
                  <a:off x="4533870" y="14430686"/>
                  <a:ext cx="438236" cy="140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43" name="Check Box 483" hidden="1">
                  <a:extLst>
                    <a:ext uri="{63B3BB69-23CF-44E3-9099-C40C66FF867C}">
                      <a14:compatExt spid="_x0000_s41443"/>
                    </a:ext>
                    <a:ext uri="{FF2B5EF4-FFF2-40B4-BE49-F238E27FC236}">
                      <a16:creationId xmlns:a16="http://schemas.microsoft.com/office/drawing/2014/main" id="{00000000-0008-0000-2400-0000E3A10000}"/>
                    </a:ext>
                  </a:extLst>
                </xdr:cNvPr>
                <xdr:cNvSpPr/>
              </xdr:nvSpPr>
              <xdr:spPr bwMode="auto">
                <a:xfrm>
                  <a:off x="5105300" y="14441850"/>
                  <a:ext cx="334189" cy="131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44" name="Check Box 484" hidden="1">
                  <a:extLst>
                    <a:ext uri="{63B3BB69-23CF-44E3-9099-C40C66FF867C}">
                      <a14:compatExt spid="_x0000_s41444"/>
                    </a:ext>
                    <a:ext uri="{FF2B5EF4-FFF2-40B4-BE49-F238E27FC236}">
                      <a16:creationId xmlns:a16="http://schemas.microsoft.com/office/drawing/2014/main" id="{00000000-0008-0000-2400-0000E4A10000}"/>
                    </a:ext>
                  </a:extLst>
                </xdr:cNvPr>
                <xdr:cNvSpPr/>
              </xdr:nvSpPr>
              <xdr:spPr bwMode="auto">
                <a:xfrm>
                  <a:off x="5531153" y="14432998"/>
                  <a:ext cx="440990" cy="1408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3" name="Group 492">
                <a:extLst>
                  <a:ext uri="{FF2B5EF4-FFF2-40B4-BE49-F238E27FC236}">
                    <a16:creationId xmlns:a16="http://schemas.microsoft.com/office/drawing/2014/main" id="{00000000-0008-0000-1E00-0000ED010000}"/>
                  </a:ext>
                </a:extLst>
              </xdr:cNvPr>
              <xdr:cNvGrpSpPr/>
            </xdr:nvGrpSpPr>
            <xdr:grpSpPr>
              <a:xfrm>
                <a:off x="5372100" y="22479572"/>
                <a:ext cx="1628775" cy="133429"/>
                <a:chOff x="4533870" y="14430728"/>
                <a:chExt cx="1438273" cy="143097"/>
              </a:xfrm>
            </xdr:grpSpPr>
            <xdr:sp macro="" textlink="">
              <xdr:nvSpPr>
                <xdr:cNvPr id="41445" name="Check Box 485" hidden="1">
                  <a:extLst>
                    <a:ext uri="{63B3BB69-23CF-44E3-9099-C40C66FF867C}">
                      <a14:compatExt spid="_x0000_s41445"/>
                    </a:ext>
                    <a:ext uri="{FF2B5EF4-FFF2-40B4-BE49-F238E27FC236}">
                      <a16:creationId xmlns:a16="http://schemas.microsoft.com/office/drawing/2014/main" id="{00000000-0008-0000-2400-0000E5A10000}"/>
                    </a:ext>
                  </a:extLst>
                </xdr:cNvPr>
                <xdr:cNvSpPr/>
              </xdr:nvSpPr>
              <xdr:spPr bwMode="auto">
                <a:xfrm>
                  <a:off x="4533870" y="14430728"/>
                  <a:ext cx="438236" cy="140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46" name="Check Box 486" hidden="1">
                  <a:extLst>
                    <a:ext uri="{63B3BB69-23CF-44E3-9099-C40C66FF867C}">
                      <a14:compatExt spid="_x0000_s41446"/>
                    </a:ext>
                    <a:ext uri="{FF2B5EF4-FFF2-40B4-BE49-F238E27FC236}">
                      <a16:creationId xmlns:a16="http://schemas.microsoft.com/office/drawing/2014/main" id="{00000000-0008-0000-2400-0000E6A10000}"/>
                    </a:ext>
                  </a:extLst>
                </xdr:cNvPr>
                <xdr:cNvSpPr/>
              </xdr:nvSpPr>
              <xdr:spPr bwMode="auto">
                <a:xfrm>
                  <a:off x="5105300" y="14441849"/>
                  <a:ext cx="334189" cy="13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47" name="Check Box 487" hidden="1">
                  <a:extLst>
                    <a:ext uri="{63B3BB69-23CF-44E3-9099-C40C66FF867C}">
                      <a14:compatExt spid="_x0000_s41447"/>
                    </a:ext>
                    <a:ext uri="{FF2B5EF4-FFF2-40B4-BE49-F238E27FC236}">
                      <a16:creationId xmlns:a16="http://schemas.microsoft.com/office/drawing/2014/main" id="{00000000-0008-0000-2400-0000E7A10000}"/>
                    </a:ext>
                  </a:extLst>
                </xdr:cNvPr>
                <xdr:cNvSpPr/>
              </xdr:nvSpPr>
              <xdr:spPr bwMode="auto">
                <a:xfrm>
                  <a:off x="5531153" y="14432985"/>
                  <a:ext cx="440990" cy="140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4" name="Group 493">
                <a:extLst>
                  <a:ext uri="{FF2B5EF4-FFF2-40B4-BE49-F238E27FC236}">
                    <a16:creationId xmlns:a16="http://schemas.microsoft.com/office/drawing/2014/main" id="{00000000-0008-0000-1E00-0000EE010000}"/>
                  </a:ext>
                </a:extLst>
              </xdr:cNvPr>
              <xdr:cNvGrpSpPr/>
            </xdr:nvGrpSpPr>
            <xdr:grpSpPr>
              <a:xfrm>
                <a:off x="5372100" y="17907548"/>
                <a:ext cx="1628775" cy="133316"/>
                <a:chOff x="4533870" y="14430520"/>
                <a:chExt cx="1438273" cy="142974"/>
              </a:xfrm>
            </xdr:grpSpPr>
            <xdr:sp macro="" textlink="">
              <xdr:nvSpPr>
                <xdr:cNvPr id="41448" name="Check Box 488" hidden="1">
                  <a:extLst>
                    <a:ext uri="{63B3BB69-23CF-44E3-9099-C40C66FF867C}">
                      <a14:compatExt spid="_x0000_s41448"/>
                    </a:ext>
                    <a:ext uri="{FF2B5EF4-FFF2-40B4-BE49-F238E27FC236}">
                      <a16:creationId xmlns:a16="http://schemas.microsoft.com/office/drawing/2014/main" id="{00000000-0008-0000-2400-0000E8A10000}"/>
                    </a:ext>
                  </a:extLst>
                </xdr:cNvPr>
                <xdr:cNvSpPr/>
              </xdr:nvSpPr>
              <xdr:spPr bwMode="auto">
                <a:xfrm>
                  <a:off x="4533870" y="14430520"/>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49" name="Check Box 489" hidden="1">
                  <a:extLst>
                    <a:ext uri="{63B3BB69-23CF-44E3-9099-C40C66FF867C}">
                      <a14:compatExt spid="_x0000_s41449"/>
                    </a:ext>
                    <a:ext uri="{FF2B5EF4-FFF2-40B4-BE49-F238E27FC236}">
                      <a16:creationId xmlns:a16="http://schemas.microsoft.com/office/drawing/2014/main" id="{00000000-0008-0000-2400-0000E9A10000}"/>
                    </a:ext>
                  </a:extLst>
                </xdr:cNvPr>
                <xdr:cNvSpPr/>
              </xdr:nvSpPr>
              <xdr:spPr bwMode="auto">
                <a:xfrm>
                  <a:off x="5105300" y="14441713"/>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50" name="Check Box 490" hidden="1">
                  <a:extLst>
                    <a:ext uri="{63B3BB69-23CF-44E3-9099-C40C66FF867C}">
                      <a14:compatExt spid="_x0000_s41450"/>
                    </a:ext>
                    <a:ext uri="{FF2B5EF4-FFF2-40B4-BE49-F238E27FC236}">
                      <a16:creationId xmlns:a16="http://schemas.microsoft.com/office/drawing/2014/main" id="{00000000-0008-0000-2400-0000EAA10000}"/>
                    </a:ext>
                  </a:extLst>
                </xdr:cNvPr>
                <xdr:cNvSpPr/>
              </xdr:nvSpPr>
              <xdr:spPr bwMode="auto">
                <a:xfrm>
                  <a:off x="5531153" y="14432648"/>
                  <a:ext cx="440990" cy="14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5" name="Group 494">
                <a:extLst>
                  <a:ext uri="{FF2B5EF4-FFF2-40B4-BE49-F238E27FC236}">
                    <a16:creationId xmlns:a16="http://schemas.microsoft.com/office/drawing/2014/main" id="{00000000-0008-0000-1E00-0000EF010000}"/>
                  </a:ext>
                </a:extLst>
              </xdr:cNvPr>
              <xdr:cNvGrpSpPr/>
            </xdr:nvGrpSpPr>
            <xdr:grpSpPr>
              <a:xfrm>
                <a:off x="5372100" y="19811849"/>
                <a:ext cx="1628775" cy="133739"/>
                <a:chOff x="4533870" y="14429909"/>
                <a:chExt cx="1438273" cy="143429"/>
              </a:xfrm>
            </xdr:grpSpPr>
            <xdr:sp macro="" textlink="">
              <xdr:nvSpPr>
                <xdr:cNvPr id="41451" name="Check Box 491" hidden="1">
                  <a:extLst>
                    <a:ext uri="{63B3BB69-23CF-44E3-9099-C40C66FF867C}">
                      <a14:compatExt spid="_x0000_s41451"/>
                    </a:ext>
                    <a:ext uri="{FF2B5EF4-FFF2-40B4-BE49-F238E27FC236}">
                      <a16:creationId xmlns:a16="http://schemas.microsoft.com/office/drawing/2014/main" id="{00000000-0008-0000-2400-0000EBA10000}"/>
                    </a:ext>
                  </a:extLst>
                </xdr:cNvPr>
                <xdr:cNvSpPr/>
              </xdr:nvSpPr>
              <xdr:spPr bwMode="auto">
                <a:xfrm>
                  <a:off x="4533870" y="14429909"/>
                  <a:ext cx="438236" cy="1408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52" name="Check Box 492" hidden="1">
                  <a:extLst>
                    <a:ext uri="{63B3BB69-23CF-44E3-9099-C40C66FF867C}">
                      <a14:compatExt spid="_x0000_s41452"/>
                    </a:ext>
                    <a:ext uri="{FF2B5EF4-FFF2-40B4-BE49-F238E27FC236}">
                      <a16:creationId xmlns:a16="http://schemas.microsoft.com/office/drawing/2014/main" id="{00000000-0008-0000-2400-0000ECA10000}"/>
                    </a:ext>
                  </a:extLst>
                </xdr:cNvPr>
                <xdr:cNvSpPr/>
              </xdr:nvSpPr>
              <xdr:spPr bwMode="auto">
                <a:xfrm>
                  <a:off x="5105300" y="14441880"/>
                  <a:ext cx="334189" cy="131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53" name="Check Box 493" hidden="1">
                  <a:extLst>
                    <a:ext uri="{63B3BB69-23CF-44E3-9099-C40C66FF867C}">
                      <a14:compatExt spid="_x0000_s41453"/>
                    </a:ext>
                    <a:ext uri="{FF2B5EF4-FFF2-40B4-BE49-F238E27FC236}">
                      <a16:creationId xmlns:a16="http://schemas.microsoft.com/office/drawing/2014/main" id="{00000000-0008-0000-2400-0000EDA10000}"/>
                    </a:ext>
                  </a:extLst>
                </xdr:cNvPr>
                <xdr:cNvSpPr/>
              </xdr:nvSpPr>
              <xdr:spPr bwMode="auto">
                <a:xfrm>
                  <a:off x="5531153" y="14432371"/>
                  <a:ext cx="440990" cy="1408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6" name="Group 495">
                <a:extLst>
                  <a:ext uri="{FF2B5EF4-FFF2-40B4-BE49-F238E27FC236}">
                    <a16:creationId xmlns:a16="http://schemas.microsoft.com/office/drawing/2014/main" id="{00000000-0008-0000-1E00-0000F0010000}"/>
                  </a:ext>
                </a:extLst>
              </xdr:cNvPr>
              <xdr:cNvGrpSpPr/>
            </xdr:nvGrpSpPr>
            <xdr:grpSpPr>
              <a:xfrm>
                <a:off x="5372100" y="21526978"/>
                <a:ext cx="1628775" cy="132681"/>
                <a:chOff x="4533870" y="14430748"/>
                <a:chExt cx="1438273" cy="142296"/>
              </a:xfrm>
            </xdr:grpSpPr>
            <xdr:sp macro="" textlink="">
              <xdr:nvSpPr>
                <xdr:cNvPr id="41454" name="Check Box 494" hidden="1">
                  <a:extLst>
                    <a:ext uri="{63B3BB69-23CF-44E3-9099-C40C66FF867C}">
                      <a14:compatExt spid="_x0000_s41454"/>
                    </a:ext>
                    <a:ext uri="{FF2B5EF4-FFF2-40B4-BE49-F238E27FC236}">
                      <a16:creationId xmlns:a16="http://schemas.microsoft.com/office/drawing/2014/main" id="{00000000-0008-0000-2400-0000EEA10000}"/>
                    </a:ext>
                  </a:extLst>
                </xdr:cNvPr>
                <xdr:cNvSpPr/>
              </xdr:nvSpPr>
              <xdr:spPr bwMode="auto">
                <a:xfrm>
                  <a:off x="4533870" y="14430748"/>
                  <a:ext cx="438236" cy="1408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55" name="Check Box 495" hidden="1">
                  <a:extLst>
                    <a:ext uri="{63B3BB69-23CF-44E3-9099-C40C66FF867C}">
                      <a14:compatExt spid="_x0000_s41455"/>
                    </a:ext>
                    <a:ext uri="{FF2B5EF4-FFF2-40B4-BE49-F238E27FC236}">
                      <a16:creationId xmlns:a16="http://schemas.microsoft.com/office/drawing/2014/main" id="{00000000-0008-0000-2400-0000EFA10000}"/>
                    </a:ext>
                  </a:extLst>
                </xdr:cNvPr>
                <xdr:cNvSpPr/>
              </xdr:nvSpPr>
              <xdr:spPr bwMode="auto">
                <a:xfrm>
                  <a:off x="5105300" y="14441591"/>
                  <a:ext cx="334189" cy="13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56" name="Check Box 496" hidden="1">
                  <a:extLst>
                    <a:ext uri="{63B3BB69-23CF-44E3-9099-C40C66FF867C}">
                      <a14:compatExt spid="_x0000_s41456"/>
                    </a:ext>
                    <a:ext uri="{FF2B5EF4-FFF2-40B4-BE49-F238E27FC236}">
                      <a16:creationId xmlns:a16="http://schemas.microsoft.com/office/drawing/2014/main" id="{00000000-0008-0000-2400-0000F0A10000}"/>
                    </a:ext>
                  </a:extLst>
                </xdr:cNvPr>
                <xdr:cNvSpPr/>
              </xdr:nvSpPr>
              <xdr:spPr bwMode="auto">
                <a:xfrm>
                  <a:off x="5531153" y="14432214"/>
                  <a:ext cx="440990" cy="140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nvGrpSpPr>
              <xdr:cNvPr id="497" name="Group 496">
                <a:extLst>
                  <a:ext uri="{FF2B5EF4-FFF2-40B4-BE49-F238E27FC236}">
                    <a16:creationId xmlns:a16="http://schemas.microsoft.com/office/drawing/2014/main" id="{00000000-0008-0000-1E00-0000F1010000}"/>
                  </a:ext>
                </a:extLst>
              </xdr:cNvPr>
              <xdr:cNvGrpSpPr/>
            </xdr:nvGrpSpPr>
            <xdr:grpSpPr>
              <a:xfrm>
                <a:off x="5372100" y="21907242"/>
                <a:ext cx="1628775" cy="133184"/>
                <a:chOff x="4533870" y="14430926"/>
                <a:chExt cx="1438273" cy="142845"/>
              </a:xfrm>
            </xdr:grpSpPr>
            <xdr:sp macro="" textlink="">
              <xdr:nvSpPr>
                <xdr:cNvPr id="41457" name="Check Box 497" hidden="1">
                  <a:extLst>
                    <a:ext uri="{63B3BB69-23CF-44E3-9099-C40C66FF867C}">
                      <a14:compatExt spid="_x0000_s41457"/>
                    </a:ext>
                    <a:ext uri="{FF2B5EF4-FFF2-40B4-BE49-F238E27FC236}">
                      <a16:creationId xmlns:a16="http://schemas.microsoft.com/office/drawing/2014/main" id="{00000000-0008-0000-2400-0000F1A10000}"/>
                    </a:ext>
                  </a:extLst>
                </xdr:cNvPr>
                <xdr:cNvSpPr/>
              </xdr:nvSpPr>
              <xdr:spPr bwMode="auto">
                <a:xfrm>
                  <a:off x="4533870" y="14430926"/>
                  <a:ext cx="438236" cy="140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Canada</a:t>
                  </a:r>
                </a:p>
              </xdr:txBody>
            </xdr:sp>
            <xdr:sp macro="" textlink="">
              <xdr:nvSpPr>
                <xdr:cNvPr id="41458" name="Check Box 498" hidden="1">
                  <a:extLst>
                    <a:ext uri="{63B3BB69-23CF-44E3-9099-C40C66FF867C}">
                      <a14:compatExt spid="_x0000_s41458"/>
                    </a:ext>
                    <a:ext uri="{FF2B5EF4-FFF2-40B4-BE49-F238E27FC236}">
                      <a16:creationId xmlns:a16="http://schemas.microsoft.com/office/drawing/2014/main" id="{00000000-0008-0000-2400-0000F2A10000}"/>
                    </a:ext>
                  </a:extLst>
                </xdr:cNvPr>
                <xdr:cNvSpPr/>
              </xdr:nvSpPr>
              <xdr:spPr bwMode="auto">
                <a:xfrm>
                  <a:off x="5105300" y="14441856"/>
                  <a:ext cx="334189" cy="13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 S.</a:t>
                  </a:r>
                </a:p>
              </xdr:txBody>
            </xdr:sp>
            <xdr:sp macro="" textlink="">
              <xdr:nvSpPr>
                <xdr:cNvPr id="41459" name="Check Box 499" hidden="1">
                  <a:extLst>
                    <a:ext uri="{63B3BB69-23CF-44E3-9099-C40C66FF867C}">
                      <a14:compatExt spid="_x0000_s41459"/>
                    </a:ext>
                    <a:ext uri="{FF2B5EF4-FFF2-40B4-BE49-F238E27FC236}">
                      <a16:creationId xmlns:a16="http://schemas.microsoft.com/office/drawing/2014/main" id="{00000000-0008-0000-2400-0000F3A10000}"/>
                    </a:ext>
                  </a:extLst>
                </xdr:cNvPr>
                <xdr:cNvSpPr/>
              </xdr:nvSpPr>
              <xdr:spPr bwMode="auto">
                <a:xfrm>
                  <a:off x="5531153" y="14432941"/>
                  <a:ext cx="440990" cy="140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542925</xdr:colOff>
          <xdr:row>27</xdr:row>
          <xdr:rowOff>0</xdr:rowOff>
        </xdr:from>
        <xdr:to>
          <xdr:col>4</xdr:col>
          <xdr:colOff>1247775</xdr:colOff>
          <xdr:row>28</xdr:row>
          <xdr:rowOff>0</xdr:rowOff>
        </xdr:to>
        <xdr:grpSp>
          <xdr:nvGrpSpPr>
            <xdr:cNvPr id="4" name="Group 3">
              <a:extLst>
                <a:ext uri="{FF2B5EF4-FFF2-40B4-BE49-F238E27FC236}">
                  <a16:creationId xmlns:a16="http://schemas.microsoft.com/office/drawing/2014/main" id="{00000000-0008-0000-1E00-000004000000}"/>
                </a:ext>
              </a:extLst>
            </xdr:cNvPr>
            <xdr:cNvGrpSpPr/>
          </xdr:nvGrpSpPr>
          <xdr:grpSpPr>
            <a:xfrm>
              <a:off x="1152525" y="5410200"/>
              <a:ext cx="2114550" cy="209550"/>
              <a:chOff x="5372100" y="12763500"/>
              <a:chExt cx="2114550" cy="161925"/>
            </a:xfrm>
          </xdr:grpSpPr>
          <xdr:sp macro="" textlink="">
            <xdr:nvSpPr>
              <xdr:cNvPr id="41140" name="Check Box 180" hidden="1">
                <a:extLst>
                  <a:ext uri="{63B3BB69-23CF-44E3-9099-C40C66FF867C}">
                    <a14:compatExt spid="_x0000_s41140"/>
                  </a:ext>
                  <a:ext uri="{FF2B5EF4-FFF2-40B4-BE49-F238E27FC236}">
                    <a16:creationId xmlns:a16="http://schemas.microsoft.com/office/drawing/2014/main" id="{00000000-0008-0000-2400-0000B4A00000}"/>
                  </a:ext>
                </a:extLst>
              </xdr:cNvPr>
              <xdr:cNvSpPr/>
            </xdr:nvSpPr>
            <xdr:spPr bwMode="auto">
              <a:xfrm>
                <a:off x="6096000"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41141" name="Check Box 181" hidden="1">
                <a:extLst>
                  <a:ext uri="{63B3BB69-23CF-44E3-9099-C40C66FF867C}">
                    <a14:compatExt spid="_x0000_s41141"/>
                  </a:ext>
                  <a:ext uri="{FF2B5EF4-FFF2-40B4-BE49-F238E27FC236}">
                    <a16:creationId xmlns:a16="http://schemas.microsoft.com/office/drawing/2014/main" id="{00000000-0008-0000-2400-0000B5A000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2400-0000F4A10000}"/>
                  </a:ext>
                </a:extLst>
              </xdr:cNvPr>
              <xdr:cNvSpPr/>
            </xdr:nvSpPr>
            <xdr:spPr bwMode="auto">
              <a:xfrm>
                <a:off x="5372100" y="12773025"/>
                <a:ext cx="7239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2400-0000F5A10000}"/>
                  </a:ext>
                </a:extLst>
              </xdr:cNvPr>
              <xdr:cNvSpPr/>
            </xdr:nvSpPr>
            <xdr:spPr bwMode="auto">
              <a:xfrm>
                <a:off x="7010400" y="12763500"/>
                <a:ext cx="4762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542925</xdr:colOff>
          <xdr:row>28</xdr:row>
          <xdr:rowOff>0</xdr:rowOff>
        </xdr:from>
        <xdr:to>
          <xdr:col>4</xdr:col>
          <xdr:colOff>1247775</xdr:colOff>
          <xdr:row>29</xdr:row>
          <xdr:rowOff>0</xdr:rowOff>
        </xdr:to>
        <xdr:grpSp>
          <xdr:nvGrpSpPr>
            <xdr:cNvPr id="576" name="Group 575">
              <a:extLst>
                <a:ext uri="{FF2B5EF4-FFF2-40B4-BE49-F238E27FC236}">
                  <a16:creationId xmlns:a16="http://schemas.microsoft.com/office/drawing/2014/main" id="{00000000-0008-0000-1E00-000040020000}"/>
                </a:ext>
              </a:extLst>
            </xdr:cNvPr>
            <xdr:cNvGrpSpPr/>
          </xdr:nvGrpSpPr>
          <xdr:grpSpPr>
            <a:xfrm>
              <a:off x="1152525" y="5619750"/>
              <a:ext cx="2114550" cy="200025"/>
              <a:chOff x="5372100" y="12763500"/>
              <a:chExt cx="2114550" cy="161925"/>
            </a:xfrm>
          </xdr:grpSpPr>
          <xdr:sp macro="" textlink="">
            <xdr:nvSpPr>
              <xdr:cNvPr id="41462" name="Check Box 502" hidden="1">
                <a:extLst>
                  <a:ext uri="{63B3BB69-23CF-44E3-9099-C40C66FF867C}">
                    <a14:compatExt spid="_x0000_s41462"/>
                  </a:ext>
                  <a:ext uri="{FF2B5EF4-FFF2-40B4-BE49-F238E27FC236}">
                    <a16:creationId xmlns:a16="http://schemas.microsoft.com/office/drawing/2014/main" id="{00000000-0008-0000-2400-0000F6A10000}"/>
                  </a:ext>
                </a:extLst>
              </xdr:cNvPr>
              <xdr:cNvSpPr/>
            </xdr:nvSpPr>
            <xdr:spPr bwMode="auto">
              <a:xfrm>
                <a:off x="6096000"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41463" name="Check Box 503" hidden="1">
                <a:extLst>
                  <a:ext uri="{63B3BB69-23CF-44E3-9099-C40C66FF867C}">
                    <a14:compatExt spid="_x0000_s41463"/>
                  </a:ext>
                  <a:ext uri="{FF2B5EF4-FFF2-40B4-BE49-F238E27FC236}">
                    <a16:creationId xmlns:a16="http://schemas.microsoft.com/office/drawing/2014/main" id="{00000000-0008-0000-2400-0000F7A100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sp macro="" textlink="">
            <xdr:nvSpPr>
              <xdr:cNvPr id="41464" name="Check Box 504" hidden="1">
                <a:extLst>
                  <a:ext uri="{63B3BB69-23CF-44E3-9099-C40C66FF867C}">
                    <a14:compatExt spid="_x0000_s41464"/>
                  </a:ext>
                  <a:ext uri="{FF2B5EF4-FFF2-40B4-BE49-F238E27FC236}">
                    <a16:creationId xmlns:a16="http://schemas.microsoft.com/office/drawing/2014/main" id="{00000000-0008-0000-2400-0000F8A10000}"/>
                  </a:ext>
                </a:extLst>
              </xdr:cNvPr>
              <xdr:cNvSpPr/>
            </xdr:nvSpPr>
            <xdr:spPr bwMode="auto">
              <a:xfrm>
                <a:off x="5372100" y="12773025"/>
                <a:ext cx="7239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41465" name="Check Box 505" hidden="1">
                <a:extLst>
                  <a:ext uri="{63B3BB69-23CF-44E3-9099-C40C66FF867C}">
                    <a14:compatExt spid="_x0000_s41465"/>
                  </a:ext>
                  <a:ext uri="{FF2B5EF4-FFF2-40B4-BE49-F238E27FC236}">
                    <a16:creationId xmlns:a16="http://schemas.microsoft.com/office/drawing/2014/main" id="{00000000-0008-0000-2400-0000F9A10000}"/>
                  </a:ext>
                </a:extLst>
              </xdr:cNvPr>
              <xdr:cNvSpPr/>
            </xdr:nvSpPr>
            <xdr:spPr bwMode="auto">
              <a:xfrm>
                <a:off x="7010400" y="12763500"/>
                <a:ext cx="4762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381000</xdr:colOff>
          <xdr:row>9</xdr:row>
          <xdr:rowOff>0</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24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190500</xdr:rowOff>
        </xdr:from>
        <xdr:to>
          <xdr:col>1</xdr:col>
          <xdr:colOff>381000</xdr:colOff>
          <xdr:row>9</xdr:row>
          <xdr:rowOff>190500</xdr:rowOff>
        </xdr:to>
        <xdr:sp macro="" textlink="">
          <xdr:nvSpPr>
            <xdr:cNvPr id="41471" name="Check Box 511" hidden="1">
              <a:extLst>
                <a:ext uri="{63B3BB69-23CF-44E3-9099-C40C66FF867C}">
                  <a14:compatExt spid="_x0000_s41471"/>
                </a:ext>
                <a:ext uri="{FF2B5EF4-FFF2-40B4-BE49-F238E27FC236}">
                  <a16:creationId xmlns:a16="http://schemas.microsoft.com/office/drawing/2014/main" id="{00000000-0008-0000-2400-0000F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xdr:row>
          <xdr:rowOff>0</xdr:rowOff>
        </xdr:from>
        <xdr:to>
          <xdr:col>4</xdr:col>
          <xdr:colOff>209550</xdr:colOff>
          <xdr:row>9</xdr:row>
          <xdr:rowOff>0</xdr:rowOff>
        </xdr:to>
        <xdr:sp macro="" textlink="">
          <xdr:nvSpPr>
            <xdr:cNvPr id="41473" name="Check Box 513" hidden="1">
              <a:extLst>
                <a:ext uri="{63B3BB69-23CF-44E3-9099-C40C66FF867C}">
                  <a14:compatExt spid="_x0000_s41473"/>
                </a:ext>
                <a:ext uri="{FF2B5EF4-FFF2-40B4-BE49-F238E27FC236}">
                  <a16:creationId xmlns:a16="http://schemas.microsoft.com/office/drawing/2014/main" id="{00000000-0008-0000-2400-00000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381000</xdr:colOff>
          <xdr:row>9</xdr:row>
          <xdr:rowOff>0</xdr:rowOff>
        </xdr:to>
        <xdr:sp macro="" textlink="">
          <xdr:nvSpPr>
            <xdr:cNvPr id="41485" name="Check Box 525" hidden="1">
              <a:extLst>
                <a:ext uri="{63B3BB69-23CF-44E3-9099-C40C66FF867C}">
                  <a14:compatExt spid="_x0000_s41485"/>
                </a:ext>
                <a:ext uri="{FF2B5EF4-FFF2-40B4-BE49-F238E27FC236}">
                  <a16:creationId xmlns:a16="http://schemas.microsoft.com/office/drawing/2014/main" id="{00000000-0008-0000-2400-00000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190500</xdr:rowOff>
        </xdr:from>
        <xdr:to>
          <xdr:col>6</xdr:col>
          <xdr:colOff>381000</xdr:colOff>
          <xdr:row>9</xdr:row>
          <xdr:rowOff>190500</xdr:rowOff>
        </xdr:to>
        <xdr:sp macro="" textlink="">
          <xdr:nvSpPr>
            <xdr:cNvPr id="41486" name="Check Box 526" hidden="1">
              <a:extLst>
                <a:ext uri="{63B3BB69-23CF-44E3-9099-C40C66FF867C}">
                  <a14:compatExt spid="_x0000_s41486"/>
                </a:ext>
                <a:ext uri="{FF2B5EF4-FFF2-40B4-BE49-F238E27FC236}">
                  <a16:creationId xmlns:a16="http://schemas.microsoft.com/office/drawing/2014/main" id="{00000000-0008-0000-2400-00000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1066800</xdr:colOff>
          <xdr:row>8</xdr:row>
          <xdr:rowOff>0</xdr:rowOff>
        </xdr:from>
        <xdr:to>
          <xdr:col>9</xdr:col>
          <xdr:colOff>209550</xdr:colOff>
          <xdr:row>9</xdr:row>
          <xdr:rowOff>0</xdr:rowOff>
        </xdr:to>
        <xdr:sp macro="" textlink="">
          <xdr:nvSpPr>
            <xdr:cNvPr id="41487" name="Check Box 527" hidden="1">
              <a:extLst>
                <a:ext uri="{63B3BB69-23CF-44E3-9099-C40C66FF867C}">
                  <a14:compatExt spid="_x0000_s41487"/>
                </a:ext>
                <a:ext uri="{FF2B5EF4-FFF2-40B4-BE49-F238E27FC236}">
                  <a16:creationId xmlns:a16="http://schemas.microsoft.com/office/drawing/2014/main" id="{00000000-0008-0000-2400-00000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9525</xdr:rowOff>
        </xdr:from>
        <xdr:to>
          <xdr:col>7</xdr:col>
          <xdr:colOff>171450</xdr:colOff>
          <xdr:row>10</xdr:row>
          <xdr:rowOff>180975</xdr:rowOff>
        </xdr:to>
        <xdr:sp macro="" textlink="">
          <xdr:nvSpPr>
            <xdr:cNvPr id="41493" name="Check Box 533" hidden="1">
              <a:extLst>
                <a:ext uri="{63B3BB69-23CF-44E3-9099-C40C66FF867C}">
                  <a14:compatExt spid="_x0000_s41493"/>
                </a:ext>
                <a:ext uri="{FF2B5EF4-FFF2-40B4-BE49-F238E27FC236}">
                  <a16:creationId xmlns:a16="http://schemas.microsoft.com/office/drawing/2014/main" id="{00000000-0008-0000-2400-00001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9525</xdr:rowOff>
        </xdr:from>
        <xdr:to>
          <xdr:col>7</xdr:col>
          <xdr:colOff>428625</xdr:colOff>
          <xdr:row>12</xdr:row>
          <xdr:rowOff>171450</xdr:rowOff>
        </xdr:to>
        <xdr:sp macro="" textlink="">
          <xdr:nvSpPr>
            <xdr:cNvPr id="41494" name="Check Box 534" hidden="1">
              <a:extLst>
                <a:ext uri="{63B3BB69-23CF-44E3-9099-C40C66FF867C}">
                  <a14:compatExt spid="_x0000_s41494"/>
                </a:ext>
                <a:ext uri="{FF2B5EF4-FFF2-40B4-BE49-F238E27FC236}">
                  <a16:creationId xmlns:a16="http://schemas.microsoft.com/office/drawing/2014/main" id="{00000000-0008-0000-2400-00001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533400</xdr:colOff>
          <xdr:row>12</xdr:row>
          <xdr:rowOff>0</xdr:rowOff>
        </xdr:to>
        <xdr:sp macro="" textlink="">
          <xdr:nvSpPr>
            <xdr:cNvPr id="41495" name="Check Box 535" hidden="1">
              <a:extLst>
                <a:ext uri="{63B3BB69-23CF-44E3-9099-C40C66FF867C}">
                  <a14:compatExt spid="_x0000_s41495"/>
                </a:ext>
                <a:ext uri="{FF2B5EF4-FFF2-40B4-BE49-F238E27FC236}">
                  <a16:creationId xmlns:a16="http://schemas.microsoft.com/office/drawing/2014/main" id="{00000000-0008-0000-2400-00001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xdr:row>
          <xdr:rowOff>38100</xdr:rowOff>
        </xdr:from>
        <xdr:to>
          <xdr:col>7</xdr:col>
          <xdr:colOff>1009650</xdr:colOff>
          <xdr:row>11</xdr:row>
          <xdr:rowOff>171450</xdr:rowOff>
        </xdr:to>
        <xdr:sp macro="" textlink="">
          <xdr:nvSpPr>
            <xdr:cNvPr id="41496" name="Check Box 536" hidden="1">
              <a:extLst>
                <a:ext uri="{63B3BB69-23CF-44E3-9099-C40C66FF867C}">
                  <a14:compatExt spid="_x0000_s41496"/>
                </a:ext>
                <a:ext uri="{FF2B5EF4-FFF2-40B4-BE49-F238E27FC236}">
                  <a16:creationId xmlns:a16="http://schemas.microsoft.com/office/drawing/2014/main" id="{00000000-0008-0000-2400-00001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10</xdr:row>
          <xdr:rowOff>28575</xdr:rowOff>
        </xdr:from>
        <xdr:to>
          <xdr:col>7</xdr:col>
          <xdr:colOff>914400</xdr:colOff>
          <xdr:row>10</xdr:row>
          <xdr:rowOff>161925</xdr:rowOff>
        </xdr:to>
        <xdr:sp macro="" textlink="">
          <xdr:nvSpPr>
            <xdr:cNvPr id="41497" name="Check Box 537" hidden="1">
              <a:extLst>
                <a:ext uri="{63B3BB69-23CF-44E3-9099-C40C66FF867C}">
                  <a14:compatExt spid="_x0000_s41497"/>
                </a:ext>
                <a:ext uri="{FF2B5EF4-FFF2-40B4-BE49-F238E27FC236}">
                  <a16:creationId xmlns:a16="http://schemas.microsoft.com/office/drawing/2014/main" id="{00000000-0008-0000-2400-00001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542925</xdr:colOff>
          <xdr:row>27</xdr:row>
          <xdr:rowOff>0</xdr:rowOff>
        </xdr:from>
        <xdr:to>
          <xdr:col>9</xdr:col>
          <xdr:colOff>1247775</xdr:colOff>
          <xdr:row>28</xdr:row>
          <xdr:rowOff>0</xdr:rowOff>
        </xdr:to>
        <xdr:grpSp>
          <xdr:nvGrpSpPr>
            <xdr:cNvPr id="632" name="Group 631">
              <a:extLst>
                <a:ext uri="{FF2B5EF4-FFF2-40B4-BE49-F238E27FC236}">
                  <a16:creationId xmlns:a16="http://schemas.microsoft.com/office/drawing/2014/main" id="{00000000-0008-0000-1E00-000078020000}"/>
                </a:ext>
              </a:extLst>
            </xdr:cNvPr>
            <xdr:cNvGrpSpPr/>
          </xdr:nvGrpSpPr>
          <xdr:grpSpPr>
            <a:xfrm>
              <a:off x="4457700" y="5410200"/>
              <a:ext cx="2114550" cy="209550"/>
              <a:chOff x="5372100" y="12763500"/>
              <a:chExt cx="2114550" cy="161925"/>
            </a:xfrm>
          </xdr:grpSpPr>
          <xdr:sp macro="" textlink="">
            <xdr:nvSpPr>
              <xdr:cNvPr id="41512" name="Check Box 552" hidden="1">
                <a:extLst>
                  <a:ext uri="{63B3BB69-23CF-44E3-9099-C40C66FF867C}">
                    <a14:compatExt spid="_x0000_s41512"/>
                  </a:ext>
                  <a:ext uri="{FF2B5EF4-FFF2-40B4-BE49-F238E27FC236}">
                    <a16:creationId xmlns:a16="http://schemas.microsoft.com/office/drawing/2014/main" id="{00000000-0008-0000-2400-000028A20000}"/>
                  </a:ext>
                </a:extLst>
              </xdr:cNvPr>
              <xdr:cNvSpPr/>
            </xdr:nvSpPr>
            <xdr:spPr bwMode="auto">
              <a:xfrm>
                <a:off x="6096000" y="12767125"/>
                <a:ext cx="471773" cy="155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a:t>
                </a:r>
              </a:p>
            </xdr:txBody>
          </xdr:sp>
          <xdr:sp macro="" textlink="">
            <xdr:nvSpPr>
              <xdr:cNvPr id="41513" name="Check Box 553" hidden="1">
                <a:extLst>
                  <a:ext uri="{63B3BB69-23CF-44E3-9099-C40C66FF867C}">
                    <a14:compatExt spid="_x0000_s41513"/>
                  </a:ext>
                  <a:ext uri="{FF2B5EF4-FFF2-40B4-BE49-F238E27FC236}">
                    <a16:creationId xmlns:a16="http://schemas.microsoft.com/office/drawing/2014/main" id="{00000000-0008-0000-2400-000029A20000}"/>
                  </a:ext>
                </a:extLst>
              </xdr:cNvPr>
              <xdr:cNvSpPr/>
            </xdr:nvSpPr>
            <xdr:spPr bwMode="auto">
              <a:xfrm>
                <a:off x="6512961" y="12763500"/>
                <a:ext cx="466667" cy="1590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sp macro="" textlink="">
            <xdr:nvSpPr>
              <xdr:cNvPr id="41514" name="Check Box 554" hidden="1">
                <a:extLst>
                  <a:ext uri="{63B3BB69-23CF-44E3-9099-C40C66FF867C}">
                    <a14:compatExt spid="_x0000_s41514"/>
                  </a:ext>
                  <a:ext uri="{FF2B5EF4-FFF2-40B4-BE49-F238E27FC236}">
                    <a16:creationId xmlns:a16="http://schemas.microsoft.com/office/drawing/2014/main" id="{00000000-0008-0000-2400-00002AA20000}"/>
                  </a:ext>
                </a:extLst>
              </xdr:cNvPr>
              <xdr:cNvSpPr/>
            </xdr:nvSpPr>
            <xdr:spPr bwMode="auto">
              <a:xfrm>
                <a:off x="5372100" y="12773025"/>
                <a:ext cx="7239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H&amp;R Block</a:t>
                </a:r>
              </a:p>
            </xdr:txBody>
          </xdr:sp>
          <xdr:sp macro="" textlink="">
            <xdr:nvSpPr>
              <xdr:cNvPr id="41515" name="Check Box 555" hidden="1">
                <a:extLst>
                  <a:ext uri="{63B3BB69-23CF-44E3-9099-C40C66FF867C}">
                    <a14:compatExt spid="_x0000_s41515"/>
                  </a:ext>
                  <a:ext uri="{FF2B5EF4-FFF2-40B4-BE49-F238E27FC236}">
                    <a16:creationId xmlns:a16="http://schemas.microsoft.com/office/drawing/2014/main" id="{00000000-0008-0000-2400-00002BA20000}"/>
                  </a:ext>
                </a:extLst>
              </xdr:cNvPr>
              <xdr:cNvSpPr/>
            </xdr:nvSpPr>
            <xdr:spPr bwMode="auto">
              <a:xfrm>
                <a:off x="7010400" y="12763500"/>
                <a:ext cx="4762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967697</xdr:colOff>
          <xdr:row>29</xdr:row>
          <xdr:rowOff>33006</xdr:rowOff>
        </xdr:from>
        <xdr:to>
          <xdr:col>8</xdr:col>
          <xdr:colOff>323850</xdr:colOff>
          <xdr:row>31</xdr:row>
          <xdr:rowOff>1</xdr:rowOff>
        </xdr:to>
        <xdr:grpSp>
          <xdr:nvGrpSpPr>
            <xdr:cNvPr id="637" name="Group 636">
              <a:extLst>
                <a:ext uri="{FF2B5EF4-FFF2-40B4-BE49-F238E27FC236}">
                  <a16:creationId xmlns:a16="http://schemas.microsoft.com/office/drawing/2014/main" id="{00000000-0008-0000-1E00-00007D020000}"/>
                </a:ext>
              </a:extLst>
            </xdr:cNvPr>
            <xdr:cNvGrpSpPr/>
          </xdr:nvGrpSpPr>
          <xdr:grpSpPr>
            <a:xfrm>
              <a:off x="4882472" y="5852781"/>
              <a:ext cx="432478" cy="376570"/>
              <a:chOff x="1577299" y="6310812"/>
              <a:chExt cx="384853" cy="366976"/>
            </a:xfrm>
          </xdr:grpSpPr>
          <xdr:sp macro="" textlink="">
            <xdr:nvSpPr>
              <xdr:cNvPr id="41516" name="Check Box 556" hidden="1">
                <a:extLst>
                  <a:ext uri="{63B3BB69-23CF-44E3-9099-C40C66FF867C}">
                    <a14:compatExt spid="_x0000_s41516"/>
                  </a:ext>
                  <a:ext uri="{FF2B5EF4-FFF2-40B4-BE49-F238E27FC236}">
                    <a16:creationId xmlns:a16="http://schemas.microsoft.com/office/drawing/2014/main" id="{00000000-0008-0000-2400-00002CA20000}"/>
                  </a:ext>
                </a:extLst>
              </xdr:cNvPr>
              <xdr:cNvSpPr/>
            </xdr:nvSpPr>
            <xdr:spPr bwMode="auto">
              <a:xfrm>
                <a:off x="1581150" y="6310812"/>
                <a:ext cx="352425" cy="157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1517" name="Check Box 557" hidden="1">
                <a:extLst>
                  <a:ext uri="{63B3BB69-23CF-44E3-9099-C40C66FF867C}">
                    <a14:compatExt spid="_x0000_s41517"/>
                  </a:ext>
                  <a:ext uri="{FF2B5EF4-FFF2-40B4-BE49-F238E27FC236}">
                    <a16:creationId xmlns:a16="http://schemas.microsoft.com/office/drawing/2014/main" id="{00000000-0008-0000-2400-00002DA20000}"/>
                  </a:ext>
                </a:extLst>
              </xdr:cNvPr>
              <xdr:cNvSpPr/>
            </xdr:nvSpPr>
            <xdr:spPr bwMode="auto">
              <a:xfrm>
                <a:off x="1577299" y="6525387"/>
                <a:ext cx="384853" cy="1524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967697</xdr:colOff>
          <xdr:row>32</xdr:row>
          <xdr:rowOff>33006</xdr:rowOff>
        </xdr:from>
        <xdr:to>
          <xdr:col>8</xdr:col>
          <xdr:colOff>323850</xdr:colOff>
          <xdr:row>34</xdr:row>
          <xdr:rowOff>1</xdr:rowOff>
        </xdr:to>
        <xdr:grpSp>
          <xdr:nvGrpSpPr>
            <xdr:cNvPr id="640" name="Group 639">
              <a:extLst>
                <a:ext uri="{FF2B5EF4-FFF2-40B4-BE49-F238E27FC236}">
                  <a16:creationId xmlns:a16="http://schemas.microsoft.com/office/drawing/2014/main" id="{00000000-0008-0000-1E00-000080020000}"/>
                </a:ext>
              </a:extLst>
            </xdr:cNvPr>
            <xdr:cNvGrpSpPr/>
          </xdr:nvGrpSpPr>
          <xdr:grpSpPr>
            <a:xfrm>
              <a:off x="4882472" y="6471906"/>
              <a:ext cx="432478" cy="386095"/>
              <a:chOff x="1577299" y="6309863"/>
              <a:chExt cx="384853" cy="367063"/>
            </a:xfrm>
          </xdr:grpSpPr>
          <xdr:sp macro="" textlink="">
            <xdr:nvSpPr>
              <xdr:cNvPr id="41518" name="Check Box 558" hidden="1">
                <a:extLst>
                  <a:ext uri="{63B3BB69-23CF-44E3-9099-C40C66FF867C}">
                    <a14:compatExt spid="_x0000_s41518"/>
                  </a:ext>
                  <a:ext uri="{FF2B5EF4-FFF2-40B4-BE49-F238E27FC236}">
                    <a16:creationId xmlns:a16="http://schemas.microsoft.com/office/drawing/2014/main" id="{00000000-0008-0000-2400-00002EA20000}"/>
                  </a:ext>
                </a:extLst>
              </xdr:cNvPr>
              <xdr:cNvSpPr/>
            </xdr:nvSpPr>
            <xdr:spPr bwMode="auto">
              <a:xfrm>
                <a:off x="1581150" y="6309863"/>
                <a:ext cx="352425" cy="157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a:t>
                </a:r>
              </a:p>
            </xdr:txBody>
          </xdr:sp>
          <xdr:sp macro="" textlink="">
            <xdr:nvSpPr>
              <xdr:cNvPr id="41519" name="Check Box 559" hidden="1">
                <a:extLst>
                  <a:ext uri="{63B3BB69-23CF-44E3-9099-C40C66FF867C}">
                    <a14:compatExt spid="_x0000_s41519"/>
                  </a:ext>
                  <a:ext uri="{FF2B5EF4-FFF2-40B4-BE49-F238E27FC236}">
                    <a16:creationId xmlns:a16="http://schemas.microsoft.com/office/drawing/2014/main" id="{00000000-0008-0000-2400-00002FA20000}"/>
                  </a:ext>
                </a:extLst>
              </xdr:cNvPr>
              <xdr:cNvSpPr/>
            </xdr:nvSpPr>
            <xdr:spPr bwMode="auto">
              <a:xfrm>
                <a:off x="1577299" y="6524526"/>
                <a:ext cx="38485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ITIN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9525</xdr:rowOff>
        </xdr:from>
        <xdr:to>
          <xdr:col>4</xdr:col>
          <xdr:colOff>428625</xdr:colOff>
          <xdr:row>48</xdr:row>
          <xdr:rowOff>171450</xdr:rowOff>
        </xdr:to>
        <xdr:sp macro="" textlink="">
          <xdr:nvSpPr>
            <xdr:cNvPr id="41522" name="Check Box 562" hidden="1">
              <a:extLst>
                <a:ext uri="{63B3BB69-23CF-44E3-9099-C40C66FF867C}">
                  <a14:compatExt spid="_x0000_s41522"/>
                </a:ext>
                <a:ext uri="{FF2B5EF4-FFF2-40B4-BE49-F238E27FC236}">
                  <a16:creationId xmlns:a16="http://schemas.microsoft.com/office/drawing/2014/main" id="{00000000-0008-0000-2400-00003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TFSA</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1504950</xdr:colOff>
          <xdr:row>18</xdr:row>
          <xdr:rowOff>9525</xdr:rowOff>
        </xdr:from>
        <xdr:to>
          <xdr:col>7</xdr:col>
          <xdr:colOff>38100</xdr:colOff>
          <xdr:row>19</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2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19</xdr:row>
          <xdr:rowOff>0</xdr:rowOff>
        </xdr:from>
        <xdr:to>
          <xdr:col>7</xdr:col>
          <xdr:colOff>209550</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2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Second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19</xdr:row>
          <xdr:rowOff>180975</xdr:rowOff>
        </xdr:from>
        <xdr:to>
          <xdr:col>7</xdr:col>
          <xdr:colOff>38100</xdr:colOff>
          <xdr:row>21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2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20</xdr:row>
          <xdr:rowOff>171450</xdr:rowOff>
        </xdr:from>
        <xdr:to>
          <xdr:col>7</xdr:col>
          <xdr:colOff>38100</xdr:colOff>
          <xdr:row>21</xdr:row>
          <xdr:rowOff>180975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2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21</xdr:row>
          <xdr:rowOff>180975</xdr:rowOff>
        </xdr:from>
        <xdr:to>
          <xdr:col>5</xdr:col>
          <xdr:colOff>371475</xdr:colOff>
          <xdr:row>22</xdr:row>
          <xdr:rowOff>190500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2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9525</xdr:rowOff>
        </xdr:from>
        <xdr:to>
          <xdr:col>5</xdr:col>
          <xdr:colOff>619125</xdr:colOff>
          <xdr:row>18</xdr:row>
          <xdr:rowOff>180975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2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9am - noon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180975</xdr:rowOff>
        </xdr:from>
        <xdr:to>
          <xdr:col>5</xdr:col>
          <xdr:colOff>619125</xdr:colOff>
          <xdr:row>19</xdr:row>
          <xdr:rowOff>161925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2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noon - 3pm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171450</xdr:rowOff>
        </xdr:from>
        <xdr:to>
          <xdr:col>5</xdr:col>
          <xdr:colOff>619125</xdr:colOff>
          <xdr:row>20</xdr:row>
          <xdr:rowOff>152400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2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3pm - 6pm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619125</xdr:colOff>
          <xdr:row>21</xdr:row>
          <xdr:rowOff>152400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2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6pm - 9pm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19</xdr:row>
          <xdr:rowOff>0</xdr:rowOff>
        </xdr:from>
        <xdr:to>
          <xdr:col>5</xdr:col>
          <xdr:colOff>1390650</xdr:colOff>
          <xdr:row>19</xdr:row>
          <xdr:rowOff>171450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2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Saturday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20</xdr:row>
          <xdr:rowOff>0</xdr:rowOff>
        </xdr:from>
        <xdr:to>
          <xdr:col>5</xdr:col>
          <xdr:colOff>1390650</xdr:colOff>
          <xdr:row>20</xdr:row>
          <xdr:rowOff>171450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2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Sunday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18</xdr:row>
          <xdr:rowOff>9525</xdr:rowOff>
        </xdr:from>
        <xdr:to>
          <xdr:col>5</xdr:col>
          <xdr:colOff>1390650</xdr:colOff>
          <xdr:row>18</xdr:row>
          <xdr:rowOff>180975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2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Weekday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1</xdr:col>
          <xdr:colOff>619125</xdr:colOff>
          <xdr:row>4</xdr:row>
          <xdr:rowOff>180975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2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9525</xdr:rowOff>
        </xdr:from>
        <xdr:to>
          <xdr:col>1</xdr:col>
          <xdr:colOff>885825</xdr:colOff>
          <xdr:row>6</xdr:row>
          <xdr:rowOff>171450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2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1</xdr:col>
          <xdr:colOff>990600</xdr:colOff>
          <xdr:row>6</xdr:row>
          <xdr:rowOff>9525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2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9525</xdr:rowOff>
        </xdr:from>
        <xdr:to>
          <xdr:col>1</xdr:col>
          <xdr:colOff>1209675</xdr:colOff>
          <xdr:row>19</xdr:row>
          <xdr:rowOff>180975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2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Separated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28575</xdr:rowOff>
        </xdr:from>
        <xdr:to>
          <xdr:col>1</xdr:col>
          <xdr:colOff>1209675</xdr:colOff>
          <xdr:row>20</xdr:row>
          <xdr:rowOff>161925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25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9525</xdr:rowOff>
        </xdr:from>
        <xdr:to>
          <xdr:col>4</xdr:col>
          <xdr:colOff>9525</xdr:colOff>
          <xdr:row>19</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25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Married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1228725</xdr:colOff>
          <xdr:row>20</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25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Widowed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9525</xdr:rowOff>
        </xdr:from>
        <xdr:to>
          <xdr:col>1</xdr:col>
          <xdr:colOff>1162050</xdr:colOff>
          <xdr:row>19</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25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Single (Never 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9525</xdr:rowOff>
        </xdr:from>
        <xdr:to>
          <xdr:col>5</xdr:col>
          <xdr:colOff>619125</xdr:colOff>
          <xdr:row>4</xdr:row>
          <xdr:rowOff>180975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25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19050</xdr:rowOff>
        </xdr:from>
        <xdr:to>
          <xdr:col>5</xdr:col>
          <xdr:colOff>876300</xdr:colOff>
          <xdr:row>6</xdr:row>
          <xdr:rowOff>180975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25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180975</xdr:rowOff>
        </xdr:from>
        <xdr:to>
          <xdr:col>5</xdr:col>
          <xdr:colOff>981075</xdr:colOff>
          <xdr:row>6</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25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xdr:row>
          <xdr:rowOff>28575</xdr:rowOff>
        </xdr:from>
        <xdr:to>
          <xdr:col>7</xdr:col>
          <xdr:colOff>1190625</xdr:colOff>
          <xdr:row>8</xdr:row>
          <xdr:rowOff>161925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25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xdr:rowOff>
        </xdr:from>
        <xdr:to>
          <xdr:col>3</xdr:col>
          <xdr:colOff>466725</xdr:colOff>
          <xdr:row>7</xdr:row>
          <xdr:rowOff>180975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25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xdr:row>
          <xdr:rowOff>19050</xdr:rowOff>
        </xdr:from>
        <xdr:to>
          <xdr:col>1</xdr:col>
          <xdr:colOff>866775</xdr:colOff>
          <xdr:row>8</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25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7</xdr:row>
          <xdr:rowOff>9525</xdr:rowOff>
        </xdr:from>
        <xdr:to>
          <xdr:col>1</xdr:col>
          <xdr:colOff>1333500</xdr:colOff>
          <xdr:row>7</xdr:row>
          <xdr:rowOff>180975</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25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1447800</xdr:colOff>
          <xdr:row>7</xdr:row>
          <xdr:rowOff>9525</xdr:rowOff>
        </xdr:from>
        <xdr:to>
          <xdr:col>3</xdr:col>
          <xdr:colOff>57150</xdr:colOff>
          <xdr:row>7</xdr:row>
          <xdr:rowOff>180975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25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7</xdr:row>
          <xdr:rowOff>9525</xdr:rowOff>
        </xdr:from>
        <xdr:to>
          <xdr:col>7</xdr:col>
          <xdr:colOff>457200</xdr:colOff>
          <xdr:row>7</xdr:row>
          <xdr:rowOff>180975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25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xdr:row>
          <xdr:rowOff>19050</xdr:rowOff>
        </xdr:from>
        <xdr:to>
          <xdr:col>5</xdr:col>
          <xdr:colOff>866775</xdr:colOff>
          <xdr:row>8</xdr:row>
          <xdr:rowOff>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25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7</xdr:row>
          <xdr:rowOff>9525</xdr:rowOff>
        </xdr:from>
        <xdr:to>
          <xdr:col>5</xdr:col>
          <xdr:colOff>1323975</xdr:colOff>
          <xdr:row>7</xdr:row>
          <xdr:rowOff>180975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25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7</xdr:row>
          <xdr:rowOff>9525</xdr:rowOff>
        </xdr:from>
        <xdr:to>
          <xdr:col>7</xdr:col>
          <xdr:colOff>38100</xdr:colOff>
          <xdr:row>7</xdr:row>
          <xdr:rowOff>180975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25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28575</xdr:rowOff>
        </xdr:from>
        <xdr:to>
          <xdr:col>1</xdr:col>
          <xdr:colOff>485775</xdr:colOff>
          <xdr:row>21</xdr:row>
          <xdr:rowOff>180975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25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21</xdr:row>
          <xdr:rowOff>19050</xdr:rowOff>
        </xdr:from>
        <xdr:to>
          <xdr:col>1</xdr:col>
          <xdr:colOff>1343025</xdr:colOff>
          <xdr:row>21</xdr:row>
          <xdr:rowOff>180975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25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1099-Misc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19050</xdr:rowOff>
        </xdr:from>
        <xdr:to>
          <xdr:col>1</xdr:col>
          <xdr:colOff>600075</xdr:colOff>
          <xdr:row>22</xdr:row>
          <xdr:rowOff>171450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25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Interest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22</xdr:row>
          <xdr:rowOff>0</xdr:rowOff>
        </xdr:from>
        <xdr:to>
          <xdr:col>1</xdr:col>
          <xdr:colOff>1371600</xdr:colOff>
          <xdr:row>22</xdr:row>
          <xdr:rowOff>161925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25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Dividends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22</xdr:row>
          <xdr:rowOff>180975</xdr:rowOff>
        </xdr:from>
        <xdr:to>
          <xdr:col>3</xdr:col>
          <xdr:colOff>1104900</xdr:colOff>
          <xdr:row>23</xdr:row>
          <xdr:rowOff>161925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25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3</xdr:col>
          <xdr:colOff>200025</xdr:colOff>
          <xdr:row>22</xdr:row>
          <xdr:rowOff>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25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0</xdr:rowOff>
        </xdr:from>
        <xdr:to>
          <xdr:col>3</xdr:col>
          <xdr:colOff>238125</xdr:colOff>
          <xdr:row>22</xdr:row>
          <xdr:rowOff>190500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25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1042-S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22</xdr:row>
          <xdr:rowOff>0</xdr:rowOff>
        </xdr:from>
        <xdr:to>
          <xdr:col>3</xdr:col>
          <xdr:colOff>1143000</xdr:colOff>
          <xdr:row>22</xdr:row>
          <xdr:rowOff>190500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25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19050</xdr:rowOff>
        </xdr:from>
        <xdr:to>
          <xdr:col>1</xdr:col>
          <xdr:colOff>942975</xdr:colOff>
          <xdr:row>23</xdr:row>
          <xdr:rowOff>190500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25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 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21</xdr:row>
          <xdr:rowOff>0</xdr:rowOff>
        </xdr:from>
        <xdr:to>
          <xdr:col>3</xdr:col>
          <xdr:colOff>1143000</xdr:colOff>
          <xdr:row>22</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25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1</xdr:col>
          <xdr:colOff>19050</xdr:colOff>
          <xdr:row>30</xdr:row>
          <xdr:rowOff>161925</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25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xdr:rowOff>
        </xdr:from>
        <xdr:to>
          <xdr:col>1</xdr:col>
          <xdr:colOff>19050</xdr:colOff>
          <xdr:row>31</xdr:row>
          <xdr:rowOff>161925</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25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9525</xdr:rowOff>
        </xdr:from>
        <xdr:to>
          <xdr:col>3</xdr:col>
          <xdr:colOff>371475</xdr:colOff>
          <xdr:row>23</xdr:row>
          <xdr:rowOff>171450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25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Self-employed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xdr:rowOff>
        </xdr:from>
        <xdr:to>
          <xdr:col>4</xdr:col>
          <xdr:colOff>0</xdr:colOff>
          <xdr:row>20</xdr:row>
          <xdr:rowOff>180975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25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Common-law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10</xdr:row>
          <xdr:rowOff>28575</xdr:rowOff>
        </xdr:from>
        <xdr:to>
          <xdr:col>7</xdr:col>
          <xdr:colOff>1152525</xdr:colOff>
          <xdr:row>10</xdr:row>
          <xdr:rowOff>180975</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25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43</xdr:row>
          <xdr:rowOff>9525</xdr:rowOff>
        </xdr:from>
        <xdr:to>
          <xdr:col>5</xdr:col>
          <xdr:colOff>1247775</xdr:colOff>
          <xdr:row>43</xdr:row>
          <xdr:rowOff>171450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25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Signatory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31</xdr:row>
          <xdr:rowOff>19050</xdr:rowOff>
        </xdr:from>
        <xdr:to>
          <xdr:col>6</xdr:col>
          <xdr:colOff>228600</xdr:colOff>
          <xdr:row>31</xdr:row>
          <xdr:rowOff>161925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25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Inherited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39</xdr:row>
          <xdr:rowOff>9525</xdr:rowOff>
        </xdr:from>
        <xdr:to>
          <xdr:col>5</xdr:col>
          <xdr:colOff>1066800</xdr:colOff>
          <xdr:row>39</xdr:row>
          <xdr:rowOff>152400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25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Executor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39</xdr:row>
          <xdr:rowOff>9525</xdr:rowOff>
        </xdr:from>
        <xdr:to>
          <xdr:col>7</xdr:col>
          <xdr:colOff>28575</xdr:colOff>
          <xdr:row>39</xdr:row>
          <xdr:rowOff>152400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25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Beneficiary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34</xdr:row>
          <xdr:rowOff>19050</xdr:rowOff>
        </xdr:from>
        <xdr:to>
          <xdr:col>6</xdr:col>
          <xdr:colOff>95250</xdr:colOff>
          <xdr:row>34</xdr:row>
          <xdr:rowOff>161925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25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43</xdr:row>
          <xdr:rowOff>9525</xdr:rowOff>
        </xdr:from>
        <xdr:to>
          <xdr:col>7</xdr:col>
          <xdr:colOff>838200</xdr:colOff>
          <xdr:row>43</xdr:row>
          <xdr:rowOff>171450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25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Shareholder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1238250</xdr:colOff>
          <xdr:row>43</xdr:row>
          <xdr:rowOff>19050</xdr:rowOff>
        </xdr:from>
        <xdr:to>
          <xdr:col>6</xdr:col>
          <xdr:colOff>247650</xdr:colOff>
          <xdr:row>43</xdr:row>
          <xdr:rowOff>171450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25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Partner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1</xdr:col>
          <xdr:colOff>19050</xdr:colOff>
          <xdr:row>35</xdr:row>
          <xdr:rowOff>161925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25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19050</xdr:rowOff>
        </xdr:from>
        <xdr:to>
          <xdr:col>1</xdr:col>
          <xdr:colOff>19050</xdr:colOff>
          <xdr:row>36</xdr:row>
          <xdr:rowOff>161925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25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38</xdr:row>
          <xdr:rowOff>19050</xdr:rowOff>
        </xdr:from>
        <xdr:to>
          <xdr:col>7</xdr:col>
          <xdr:colOff>933450</xdr:colOff>
          <xdr:row>39</xdr:row>
          <xdr:rowOff>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25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33</xdr:row>
          <xdr:rowOff>19050</xdr:rowOff>
        </xdr:from>
        <xdr:to>
          <xdr:col>6</xdr:col>
          <xdr:colOff>104775</xdr:colOff>
          <xdr:row>33</xdr:row>
          <xdr:rowOff>171450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25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32</xdr:row>
          <xdr:rowOff>19050</xdr:rowOff>
        </xdr:from>
        <xdr:to>
          <xdr:col>6</xdr:col>
          <xdr:colOff>104775</xdr:colOff>
          <xdr:row>32</xdr:row>
          <xdr:rowOff>161925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25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43</xdr:row>
          <xdr:rowOff>9525</xdr:rowOff>
        </xdr:from>
        <xdr:to>
          <xdr:col>5</xdr:col>
          <xdr:colOff>28575</xdr:colOff>
          <xdr:row>43</xdr:row>
          <xdr:rowOff>152400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25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42</xdr:row>
          <xdr:rowOff>9525</xdr:rowOff>
        </xdr:from>
        <xdr:to>
          <xdr:col>5</xdr:col>
          <xdr:colOff>28575</xdr:colOff>
          <xdr:row>42</xdr:row>
          <xdr:rowOff>152400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25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39</xdr:row>
          <xdr:rowOff>9525</xdr:rowOff>
        </xdr:from>
        <xdr:to>
          <xdr:col>7</xdr:col>
          <xdr:colOff>904875</xdr:colOff>
          <xdr:row>39</xdr:row>
          <xdr:rowOff>171450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25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Distribution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9525</xdr:rowOff>
        </xdr:from>
        <xdr:to>
          <xdr:col>5</xdr:col>
          <xdr:colOff>28575</xdr:colOff>
          <xdr:row>37</xdr:row>
          <xdr:rowOff>152400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25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40</xdr:row>
          <xdr:rowOff>9525</xdr:rowOff>
        </xdr:from>
        <xdr:to>
          <xdr:col>5</xdr:col>
          <xdr:colOff>28575</xdr:colOff>
          <xdr:row>40</xdr:row>
          <xdr:rowOff>152400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25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38</xdr:row>
          <xdr:rowOff>9525</xdr:rowOff>
        </xdr:from>
        <xdr:to>
          <xdr:col>5</xdr:col>
          <xdr:colOff>28575</xdr:colOff>
          <xdr:row>38</xdr:row>
          <xdr:rowOff>152400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25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39</xdr:row>
          <xdr:rowOff>9525</xdr:rowOff>
        </xdr:from>
        <xdr:to>
          <xdr:col>5</xdr:col>
          <xdr:colOff>28575</xdr:colOff>
          <xdr:row>39</xdr:row>
          <xdr:rowOff>152400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25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41</xdr:row>
          <xdr:rowOff>9525</xdr:rowOff>
        </xdr:from>
        <xdr:to>
          <xdr:col>5</xdr:col>
          <xdr:colOff>28575</xdr:colOff>
          <xdr:row>41</xdr:row>
          <xdr:rowOff>152400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25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19050</xdr:rowOff>
        </xdr:from>
        <xdr:to>
          <xdr:col>3</xdr:col>
          <xdr:colOff>85725</xdr:colOff>
          <xdr:row>32</xdr:row>
          <xdr:rowOff>171450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25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Form 2255 - Foreign Exclution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19050</xdr:rowOff>
        </xdr:from>
        <xdr:to>
          <xdr:col>1</xdr:col>
          <xdr:colOff>19050</xdr:colOff>
          <xdr:row>33</xdr:row>
          <xdr:rowOff>161925</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25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0</xdr:row>
          <xdr:rowOff>47625</xdr:rowOff>
        </xdr:from>
        <xdr:to>
          <xdr:col>7</xdr:col>
          <xdr:colOff>495300</xdr:colOff>
          <xdr:row>1</xdr:row>
          <xdr:rowOff>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25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xdr:row>
          <xdr:rowOff>28575</xdr:rowOff>
        </xdr:from>
        <xdr:to>
          <xdr:col>7</xdr:col>
          <xdr:colOff>495300</xdr:colOff>
          <xdr:row>1</xdr:row>
          <xdr:rowOff>171450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25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31</xdr:row>
          <xdr:rowOff>28575</xdr:rowOff>
        </xdr:from>
        <xdr:to>
          <xdr:col>5</xdr:col>
          <xdr:colOff>1104900</xdr:colOff>
          <xdr:row>31</xdr:row>
          <xdr:rowOff>152400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25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Prior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19050</xdr:rowOff>
        </xdr:from>
        <xdr:to>
          <xdr:col>1</xdr:col>
          <xdr:colOff>19050</xdr:colOff>
          <xdr:row>34</xdr:row>
          <xdr:rowOff>161925</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25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8</xdr:row>
          <xdr:rowOff>9525</xdr:rowOff>
        </xdr:from>
        <xdr:to>
          <xdr:col>3</xdr:col>
          <xdr:colOff>1228725</xdr:colOff>
          <xdr:row>8</xdr:row>
          <xdr:rowOff>180975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25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10</xdr:row>
          <xdr:rowOff>19050</xdr:rowOff>
        </xdr:from>
        <xdr:to>
          <xdr:col>3</xdr:col>
          <xdr:colOff>1219200</xdr:colOff>
          <xdr:row>10</xdr:row>
          <xdr:rowOff>190500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25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22</xdr:row>
          <xdr:rowOff>171450</xdr:rowOff>
        </xdr:from>
        <xdr:to>
          <xdr:col>5</xdr:col>
          <xdr:colOff>371475</xdr:colOff>
          <xdr:row>23</xdr:row>
          <xdr:rowOff>171450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25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7</xdr:row>
          <xdr:rowOff>9525</xdr:rowOff>
        </xdr:from>
        <xdr:to>
          <xdr:col>3</xdr:col>
          <xdr:colOff>1228725</xdr:colOff>
          <xdr:row>7</xdr:row>
          <xdr:rowOff>180975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25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7</xdr:row>
          <xdr:rowOff>9525</xdr:rowOff>
        </xdr:from>
        <xdr:to>
          <xdr:col>7</xdr:col>
          <xdr:colOff>1228725</xdr:colOff>
          <xdr:row>7</xdr:row>
          <xdr:rowOff>180975</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25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37</xdr:row>
          <xdr:rowOff>28575</xdr:rowOff>
        </xdr:from>
        <xdr:to>
          <xdr:col>7</xdr:col>
          <xdr:colOff>1085850</xdr:colOff>
          <xdr:row>37</xdr:row>
          <xdr:rowOff>152400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25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&gt;10K 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28575</xdr:rowOff>
        </xdr:from>
        <xdr:to>
          <xdr:col>7</xdr:col>
          <xdr:colOff>161925</xdr:colOff>
          <xdr:row>30</xdr:row>
          <xdr:rowOff>171450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25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xdr:row>
          <xdr:rowOff>28575</xdr:rowOff>
        </xdr:from>
        <xdr:to>
          <xdr:col>7</xdr:col>
          <xdr:colOff>161925</xdr:colOff>
          <xdr:row>31</xdr:row>
          <xdr:rowOff>171450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25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32</xdr:row>
          <xdr:rowOff>28575</xdr:rowOff>
        </xdr:from>
        <xdr:to>
          <xdr:col>7</xdr:col>
          <xdr:colOff>161925</xdr:colOff>
          <xdr:row>32</xdr:row>
          <xdr:rowOff>171450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25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33</xdr:row>
          <xdr:rowOff>28575</xdr:rowOff>
        </xdr:from>
        <xdr:to>
          <xdr:col>7</xdr:col>
          <xdr:colOff>161925</xdr:colOff>
          <xdr:row>33</xdr:row>
          <xdr:rowOff>171450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25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28575</xdr:rowOff>
        </xdr:from>
        <xdr:to>
          <xdr:col>7</xdr:col>
          <xdr:colOff>161925</xdr:colOff>
          <xdr:row>34</xdr:row>
          <xdr:rowOff>171450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25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35</xdr:row>
          <xdr:rowOff>28575</xdr:rowOff>
        </xdr:from>
        <xdr:to>
          <xdr:col>7</xdr:col>
          <xdr:colOff>161925</xdr:colOff>
          <xdr:row>35</xdr:row>
          <xdr:rowOff>171450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25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28575</xdr:rowOff>
        </xdr:from>
        <xdr:to>
          <xdr:col>7</xdr:col>
          <xdr:colOff>161925</xdr:colOff>
          <xdr:row>36</xdr:row>
          <xdr:rowOff>171450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25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0</xdr:row>
          <xdr:rowOff>28575</xdr:rowOff>
        </xdr:from>
        <xdr:to>
          <xdr:col>4</xdr:col>
          <xdr:colOff>76200</xdr:colOff>
          <xdr:row>0</xdr:row>
          <xdr:rowOff>161925</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25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xdr:row>
          <xdr:rowOff>28575</xdr:rowOff>
        </xdr:from>
        <xdr:to>
          <xdr:col>3</xdr:col>
          <xdr:colOff>1057275</xdr:colOff>
          <xdr:row>1</xdr:row>
          <xdr:rowOff>161925</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25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Dependant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0</xdr:row>
          <xdr:rowOff>38100</xdr:rowOff>
        </xdr:from>
        <xdr:to>
          <xdr:col>3</xdr:col>
          <xdr:colOff>771525</xdr:colOff>
          <xdr:row>0</xdr:row>
          <xdr:rowOff>161925</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25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HOH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0</xdr:row>
          <xdr:rowOff>57150</xdr:rowOff>
        </xdr:from>
        <xdr:to>
          <xdr:col>7</xdr:col>
          <xdr:colOff>1076325</xdr:colOff>
          <xdr:row>1</xdr:row>
          <xdr:rowOff>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25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1</xdr:row>
          <xdr:rowOff>38100</xdr:rowOff>
        </xdr:from>
        <xdr:to>
          <xdr:col>8</xdr:col>
          <xdr:colOff>0</xdr:colOff>
          <xdr:row>1</xdr:row>
          <xdr:rowOff>171450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25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Dependant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1323975</xdr:colOff>
          <xdr:row>39</xdr:row>
          <xdr:rowOff>19050</xdr:rowOff>
        </xdr:from>
        <xdr:to>
          <xdr:col>12</xdr:col>
          <xdr:colOff>762000</xdr:colOff>
          <xdr:row>39</xdr:row>
          <xdr:rowOff>171450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25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General&gt;Form&gt;Preparer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1323975</xdr:colOff>
          <xdr:row>38</xdr:row>
          <xdr:rowOff>38100</xdr:rowOff>
        </xdr:from>
        <xdr:to>
          <xdr:col>13</xdr:col>
          <xdr:colOff>28575</xdr:colOff>
          <xdr:row>39</xdr:row>
          <xdr:rowOff>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25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General&gt;Form&gt;Taxpayer Abroad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1304925</xdr:colOff>
          <xdr:row>36</xdr:row>
          <xdr:rowOff>9525</xdr:rowOff>
        </xdr:from>
        <xdr:to>
          <xdr:col>12</xdr:col>
          <xdr:colOff>714375</xdr:colOff>
          <xdr:row>36</xdr:row>
          <xdr:rowOff>171450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25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Income&gt;Interest&gt;Foreign Acc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1323975</xdr:colOff>
          <xdr:row>41</xdr:row>
          <xdr:rowOff>19050</xdr:rowOff>
        </xdr:from>
        <xdr:to>
          <xdr:col>12</xdr:col>
          <xdr:colOff>609600</xdr:colOff>
          <xdr:row>41</xdr:row>
          <xdr:rowOff>180975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25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Credits&gt;EIC&gt;Not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1333500</xdr:colOff>
          <xdr:row>44</xdr:row>
          <xdr:rowOff>9525</xdr:rowOff>
        </xdr:from>
        <xdr:to>
          <xdr:col>12</xdr:col>
          <xdr:colOff>695325</xdr:colOff>
          <xdr:row>44</xdr:row>
          <xdr:rowOff>161925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25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Taxes&gt;Health care coverage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1323975</xdr:colOff>
          <xdr:row>33</xdr:row>
          <xdr:rowOff>180975</xdr:rowOff>
        </xdr:from>
        <xdr:to>
          <xdr:col>13</xdr:col>
          <xdr:colOff>0</xdr:colOff>
          <xdr:row>34</xdr:row>
          <xdr:rowOff>171450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25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Foreign&gt;Expropriated&gt;Extenstion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1323975</xdr:colOff>
          <xdr:row>33</xdr:row>
          <xdr:rowOff>9525</xdr:rowOff>
        </xdr:from>
        <xdr:to>
          <xdr:col>12</xdr:col>
          <xdr:colOff>733425</xdr:colOff>
          <xdr:row>33</xdr:row>
          <xdr:rowOff>171450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25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Foreign&gt;Form 1116&gt;General limitation&gt;Country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1314450</xdr:colOff>
          <xdr:row>42</xdr:row>
          <xdr:rowOff>0</xdr:rowOff>
        </xdr:from>
        <xdr:to>
          <xdr:col>12</xdr:col>
          <xdr:colOff>552450</xdr:colOff>
          <xdr:row>42</xdr:row>
          <xdr:rowOff>161925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25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State Return&gt;No Use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39</xdr:row>
          <xdr:rowOff>9525</xdr:rowOff>
        </xdr:from>
        <xdr:to>
          <xdr:col>16</xdr:col>
          <xdr:colOff>771525</xdr:colOff>
          <xdr:row>39</xdr:row>
          <xdr:rowOff>161925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25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General&gt;Form&gt;Preparer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28575</xdr:rowOff>
        </xdr:from>
        <xdr:to>
          <xdr:col>17</xdr:col>
          <xdr:colOff>47625</xdr:colOff>
          <xdr:row>38</xdr:row>
          <xdr:rowOff>180975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25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General&gt;Form&gt;Taxpayer Abroad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36</xdr:row>
          <xdr:rowOff>0</xdr:rowOff>
        </xdr:from>
        <xdr:to>
          <xdr:col>16</xdr:col>
          <xdr:colOff>723900</xdr:colOff>
          <xdr:row>36</xdr:row>
          <xdr:rowOff>161925</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25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Income&gt;Interest&gt;Foreign Acc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41</xdr:row>
          <xdr:rowOff>9525</xdr:rowOff>
        </xdr:from>
        <xdr:to>
          <xdr:col>16</xdr:col>
          <xdr:colOff>619125</xdr:colOff>
          <xdr:row>41</xdr:row>
          <xdr:rowOff>171450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25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Credits&gt;EIC&gt;Not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44</xdr:row>
          <xdr:rowOff>9525</xdr:rowOff>
        </xdr:from>
        <xdr:to>
          <xdr:col>16</xdr:col>
          <xdr:colOff>647700</xdr:colOff>
          <xdr:row>44</xdr:row>
          <xdr:rowOff>180975</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25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Taxes&gt;Health care coverage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171450</xdr:rowOff>
        </xdr:from>
        <xdr:to>
          <xdr:col>17</xdr:col>
          <xdr:colOff>19050</xdr:colOff>
          <xdr:row>34</xdr:row>
          <xdr:rowOff>161925</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25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Foreign&gt;Expropriated&gt;Extenstion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0</xdr:rowOff>
        </xdr:from>
        <xdr:to>
          <xdr:col>16</xdr:col>
          <xdr:colOff>742950</xdr:colOff>
          <xdr:row>33</xdr:row>
          <xdr:rowOff>161925</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25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Foreign&gt;Form 1116&gt;General limitation&gt;Country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41</xdr:row>
          <xdr:rowOff>190500</xdr:rowOff>
        </xdr:from>
        <xdr:to>
          <xdr:col>16</xdr:col>
          <xdr:colOff>561975</xdr:colOff>
          <xdr:row>42</xdr:row>
          <xdr:rowOff>152400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25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State Return&gt;No Use Tax</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800100</xdr:colOff>
          <xdr:row>12</xdr:row>
          <xdr:rowOff>9525</xdr:rowOff>
        </xdr:from>
        <xdr:to>
          <xdr:col>5</xdr:col>
          <xdr:colOff>1181100</xdr:colOff>
          <xdr:row>13</xdr:row>
          <xdr:rowOff>9525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2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13</xdr:row>
          <xdr:rowOff>0</xdr:rowOff>
        </xdr:from>
        <xdr:to>
          <xdr:col>6</xdr:col>
          <xdr:colOff>0</xdr:colOff>
          <xdr:row>14</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2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Second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13</xdr:row>
          <xdr:rowOff>180975</xdr:rowOff>
        </xdr:from>
        <xdr:to>
          <xdr:col>5</xdr:col>
          <xdr:colOff>1181100</xdr:colOff>
          <xdr:row>15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2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14</xdr:row>
          <xdr:rowOff>171450</xdr:rowOff>
        </xdr:from>
        <xdr:to>
          <xdr:col>5</xdr:col>
          <xdr:colOff>1181100</xdr:colOff>
          <xdr:row>15</xdr:row>
          <xdr:rowOff>180975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2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15</xdr:row>
          <xdr:rowOff>180975</xdr:rowOff>
        </xdr:from>
        <xdr:to>
          <xdr:col>5</xdr:col>
          <xdr:colOff>1171575</xdr:colOff>
          <xdr:row>17</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2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628650</xdr:colOff>
          <xdr:row>12</xdr:row>
          <xdr:rowOff>180975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2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9am - noon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180975</xdr:rowOff>
        </xdr:from>
        <xdr:to>
          <xdr:col>5</xdr:col>
          <xdr:colOff>628650</xdr:colOff>
          <xdr:row>13</xdr:row>
          <xdr:rowOff>161925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2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noon - 3pm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171450</xdr:rowOff>
        </xdr:from>
        <xdr:to>
          <xdr:col>5</xdr:col>
          <xdr:colOff>628650</xdr:colOff>
          <xdr:row>14</xdr:row>
          <xdr:rowOff>152400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2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3pm - 6pm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161925</xdr:rowOff>
        </xdr:from>
        <xdr:to>
          <xdr:col>5</xdr:col>
          <xdr:colOff>619125</xdr:colOff>
          <xdr:row>15</xdr:row>
          <xdr:rowOff>142875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26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6pm - 9pm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5</xdr:col>
          <xdr:colOff>619125</xdr:colOff>
          <xdr:row>17</xdr:row>
          <xdr:rowOff>171450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26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Saturday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17</xdr:row>
          <xdr:rowOff>9525</xdr:rowOff>
        </xdr:from>
        <xdr:to>
          <xdr:col>6</xdr:col>
          <xdr:colOff>57150</xdr:colOff>
          <xdr:row>17</xdr:row>
          <xdr:rowOff>180975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26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Sunday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171450</xdr:rowOff>
        </xdr:from>
        <xdr:to>
          <xdr:col>5</xdr:col>
          <xdr:colOff>619125</xdr:colOff>
          <xdr:row>16</xdr:row>
          <xdr:rowOff>152400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26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Weekday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1</xdr:col>
          <xdr:colOff>619125</xdr:colOff>
          <xdr:row>4</xdr:row>
          <xdr:rowOff>180975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26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9525</xdr:rowOff>
        </xdr:from>
        <xdr:to>
          <xdr:col>1</xdr:col>
          <xdr:colOff>885825</xdr:colOff>
          <xdr:row>6</xdr:row>
          <xdr:rowOff>171450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26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1</xdr:col>
          <xdr:colOff>990600</xdr:colOff>
          <xdr:row>6</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26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0</xdr:rowOff>
        </xdr:from>
        <xdr:to>
          <xdr:col>1</xdr:col>
          <xdr:colOff>1162050</xdr:colOff>
          <xdr:row>13</xdr:row>
          <xdr:rowOff>180975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26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Separated Since 20___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1162050</xdr:colOff>
          <xdr:row>14</xdr:row>
          <xdr:rowOff>180975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26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Divorced   Since 20___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12</xdr:row>
          <xdr:rowOff>9525</xdr:rowOff>
        </xdr:from>
        <xdr:to>
          <xdr:col>3</xdr:col>
          <xdr:colOff>752475</xdr:colOff>
          <xdr:row>13</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26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Married    Since 20___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13</xdr:row>
          <xdr:rowOff>9525</xdr:rowOff>
        </xdr:from>
        <xdr:to>
          <xdr:col>4</xdr:col>
          <xdr:colOff>114300</xdr:colOff>
          <xdr:row>13</xdr:row>
          <xdr:rowOff>180975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26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Widowed Since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xdr:rowOff>
        </xdr:from>
        <xdr:to>
          <xdr:col>1</xdr:col>
          <xdr:colOff>1162050</xdr:colOff>
          <xdr:row>13</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26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Single (Never 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9525</xdr:rowOff>
        </xdr:from>
        <xdr:to>
          <xdr:col>5</xdr:col>
          <xdr:colOff>619125</xdr:colOff>
          <xdr:row>4</xdr:row>
          <xdr:rowOff>180975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26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U.S.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19050</xdr:rowOff>
        </xdr:from>
        <xdr:to>
          <xdr:col>5</xdr:col>
          <xdr:colOff>876300</xdr:colOff>
          <xdr:row>6</xdr:row>
          <xdr:rowOff>180975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26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Canadian Citizen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180975</xdr:rowOff>
        </xdr:from>
        <xdr:to>
          <xdr:col>5</xdr:col>
          <xdr:colOff>981075</xdr:colOff>
          <xdr:row>6</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26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Green Card 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xdr:row>
          <xdr:rowOff>28575</xdr:rowOff>
        </xdr:from>
        <xdr:to>
          <xdr:col>8</xdr:col>
          <xdr:colOff>76200</xdr:colOff>
          <xdr:row>8</xdr:row>
          <xdr:rowOff>180975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26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9525</xdr:rowOff>
        </xdr:from>
        <xdr:to>
          <xdr:col>3</xdr:col>
          <xdr:colOff>885825</xdr:colOff>
          <xdr:row>7</xdr:row>
          <xdr:rowOff>180975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26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xdr:row>
          <xdr:rowOff>19050</xdr:rowOff>
        </xdr:from>
        <xdr:to>
          <xdr:col>1</xdr:col>
          <xdr:colOff>866775</xdr:colOff>
          <xdr:row>8</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26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7</xdr:row>
          <xdr:rowOff>9525</xdr:rowOff>
        </xdr:from>
        <xdr:to>
          <xdr:col>2</xdr:col>
          <xdr:colOff>85725</xdr:colOff>
          <xdr:row>7</xdr:row>
          <xdr:rowOff>180975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26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9525</xdr:rowOff>
        </xdr:from>
        <xdr:to>
          <xdr:col>3</xdr:col>
          <xdr:colOff>390525</xdr:colOff>
          <xdr:row>7</xdr:row>
          <xdr:rowOff>180975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26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xdr:row>
          <xdr:rowOff>9525</xdr:rowOff>
        </xdr:from>
        <xdr:to>
          <xdr:col>7</xdr:col>
          <xdr:colOff>885825</xdr:colOff>
          <xdr:row>7</xdr:row>
          <xdr:rowOff>180975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26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xdr:row>
          <xdr:rowOff>19050</xdr:rowOff>
        </xdr:from>
        <xdr:to>
          <xdr:col>5</xdr:col>
          <xdr:colOff>866775</xdr:colOff>
          <xdr:row>8</xdr:row>
          <xdr:rowOff>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26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7</xdr:row>
          <xdr:rowOff>9525</xdr:rowOff>
        </xdr:from>
        <xdr:to>
          <xdr:col>6</xdr:col>
          <xdr:colOff>28575</xdr:colOff>
          <xdr:row>7</xdr:row>
          <xdr:rowOff>180975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26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xdr:row>
          <xdr:rowOff>9525</xdr:rowOff>
        </xdr:from>
        <xdr:to>
          <xdr:col>7</xdr:col>
          <xdr:colOff>390525</xdr:colOff>
          <xdr:row>7</xdr:row>
          <xdr:rowOff>180975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26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28575</xdr:rowOff>
        </xdr:from>
        <xdr:to>
          <xdr:col>1</xdr:col>
          <xdr:colOff>485775</xdr:colOff>
          <xdr:row>15</xdr:row>
          <xdr:rowOff>180975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26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W-2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15</xdr:row>
          <xdr:rowOff>19050</xdr:rowOff>
        </xdr:from>
        <xdr:to>
          <xdr:col>1</xdr:col>
          <xdr:colOff>1181100</xdr:colOff>
          <xdr:row>15</xdr:row>
          <xdr:rowOff>180975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26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1099-Misc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19050</xdr:rowOff>
        </xdr:from>
        <xdr:to>
          <xdr:col>1</xdr:col>
          <xdr:colOff>600075</xdr:colOff>
          <xdr:row>16</xdr:row>
          <xdr:rowOff>171450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26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Interest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16</xdr:row>
          <xdr:rowOff>9525</xdr:rowOff>
        </xdr:from>
        <xdr:to>
          <xdr:col>1</xdr:col>
          <xdr:colOff>1209675</xdr:colOff>
          <xdr:row>16</xdr:row>
          <xdr:rowOff>171450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26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Dividends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17</xdr:row>
          <xdr:rowOff>0</xdr:rowOff>
        </xdr:from>
        <xdr:to>
          <xdr:col>3</xdr:col>
          <xdr:colOff>904875</xdr:colOff>
          <xdr:row>17</xdr:row>
          <xdr:rowOff>180975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26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9525</xdr:rowOff>
        </xdr:from>
        <xdr:to>
          <xdr:col>3</xdr:col>
          <xdr:colOff>200025</xdr:colOff>
          <xdr:row>16</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26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3</xdr:col>
          <xdr:colOff>238125</xdr:colOff>
          <xdr:row>17</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26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1042-S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0</xdr:rowOff>
        </xdr:from>
        <xdr:to>
          <xdr:col>3</xdr:col>
          <xdr:colOff>781050</xdr:colOff>
          <xdr:row>17</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26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19050</xdr:rowOff>
        </xdr:from>
        <xdr:to>
          <xdr:col>1</xdr:col>
          <xdr:colOff>942975</xdr:colOff>
          <xdr:row>18</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26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 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xdr:row>
          <xdr:rowOff>9525</xdr:rowOff>
        </xdr:from>
        <xdr:to>
          <xdr:col>3</xdr:col>
          <xdr:colOff>781050</xdr:colOff>
          <xdr:row>16</xdr:row>
          <xdr:rowOff>9525</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26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1099-V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19050</xdr:rowOff>
        </xdr:from>
        <xdr:to>
          <xdr:col>1</xdr:col>
          <xdr:colOff>19050</xdr:colOff>
          <xdr:row>29</xdr:row>
          <xdr:rowOff>161925</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26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1</xdr:col>
          <xdr:colOff>19050</xdr:colOff>
          <xdr:row>30</xdr:row>
          <xdr:rowOff>161925</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26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17</xdr:row>
          <xdr:rowOff>9525</xdr:rowOff>
        </xdr:from>
        <xdr:to>
          <xdr:col>3</xdr:col>
          <xdr:colOff>228600</xdr:colOff>
          <xdr:row>17</xdr:row>
          <xdr:rowOff>171450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26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Self-employed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14</xdr:row>
          <xdr:rowOff>0</xdr:rowOff>
        </xdr:from>
        <xdr:to>
          <xdr:col>4</xdr:col>
          <xdr:colOff>114300</xdr:colOff>
          <xdr:row>14</xdr:row>
          <xdr:rowOff>171450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26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Common-law    20____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28575</xdr:rowOff>
        </xdr:from>
        <xdr:to>
          <xdr:col>8</xdr:col>
          <xdr:colOff>66675</xdr:colOff>
          <xdr:row>10</xdr:row>
          <xdr:rowOff>180975</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26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Same as 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41</xdr:row>
          <xdr:rowOff>9525</xdr:rowOff>
        </xdr:from>
        <xdr:to>
          <xdr:col>5</xdr:col>
          <xdr:colOff>1247775</xdr:colOff>
          <xdr:row>41</xdr:row>
          <xdr:rowOff>171450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26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Signatory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30</xdr:row>
          <xdr:rowOff>19050</xdr:rowOff>
        </xdr:from>
        <xdr:to>
          <xdr:col>6</xdr:col>
          <xdr:colOff>152400</xdr:colOff>
          <xdr:row>30</xdr:row>
          <xdr:rowOff>161925</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26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Inherited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37</xdr:row>
          <xdr:rowOff>9525</xdr:rowOff>
        </xdr:from>
        <xdr:to>
          <xdr:col>5</xdr:col>
          <xdr:colOff>1066800</xdr:colOff>
          <xdr:row>37</xdr:row>
          <xdr:rowOff>152400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26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Executor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37</xdr:row>
          <xdr:rowOff>9525</xdr:rowOff>
        </xdr:from>
        <xdr:to>
          <xdr:col>7</xdr:col>
          <xdr:colOff>190500</xdr:colOff>
          <xdr:row>37</xdr:row>
          <xdr:rowOff>152400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26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Beneficiary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33</xdr:row>
          <xdr:rowOff>19050</xdr:rowOff>
        </xdr:from>
        <xdr:to>
          <xdr:col>6</xdr:col>
          <xdr:colOff>257175</xdr:colOff>
          <xdr:row>33</xdr:row>
          <xdr:rowOff>161925</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26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41</xdr:row>
          <xdr:rowOff>9525</xdr:rowOff>
        </xdr:from>
        <xdr:to>
          <xdr:col>7</xdr:col>
          <xdr:colOff>838200</xdr:colOff>
          <xdr:row>41</xdr:row>
          <xdr:rowOff>171450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26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Shareholder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1238250</xdr:colOff>
          <xdr:row>41</xdr:row>
          <xdr:rowOff>19050</xdr:rowOff>
        </xdr:from>
        <xdr:to>
          <xdr:col>7</xdr:col>
          <xdr:colOff>76200</xdr:colOff>
          <xdr:row>41</xdr:row>
          <xdr:rowOff>171450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26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Partner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xdr:rowOff>
        </xdr:from>
        <xdr:to>
          <xdr:col>1</xdr:col>
          <xdr:colOff>19050</xdr:colOff>
          <xdr:row>31</xdr:row>
          <xdr:rowOff>161925</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26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19050</xdr:rowOff>
        </xdr:from>
        <xdr:to>
          <xdr:col>1</xdr:col>
          <xdr:colOff>19050</xdr:colOff>
          <xdr:row>32</xdr:row>
          <xdr:rowOff>161925</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26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36</xdr:row>
          <xdr:rowOff>19050</xdr:rowOff>
        </xdr:from>
        <xdr:to>
          <xdr:col>8</xdr:col>
          <xdr:colOff>9525</xdr:colOff>
          <xdr:row>37</xdr:row>
          <xdr:rowOff>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26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8621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32</xdr:row>
          <xdr:rowOff>19050</xdr:rowOff>
        </xdr:from>
        <xdr:to>
          <xdr:col>6</xdr:col>
          <xdr:colOff>266700</xdr:colOff>
          <xdr:row>32</xdr:row>
          <xdr:rowOff>171450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26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3520(A) 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31</xdr:row>
          <xdr:rowOff>19050</xdr:rowOff>
        </xdr:from>
        <xdr:to>
          <xdr:col>6</xdr:col>
          <xdr:colOff>266700</xdr:colOff>
          <xdr:row>31</xdr:row>
          <xdr:rowOff>161925</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26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41</xdr:row>
          <xdr:rowOff>9525</xdr:rowOff>
        </xdr:from>
        <xdr:to>
          <xdr:col>5</xdr:col>
          <xdr:colOff>9525</xdr:colOff>
          <xdr:row>41</xdr:row>
          <xdr:rowOff>152400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26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40</xdr:row>
          <xdr:rowOff>9525</xdr:rowOff>
        </xdr:from>
        <xdr:to>
          <xdr:col>5</xdr:col>
          <xdr:colOff>9525</xdr:colOff>
          <xdr:row>40</xdr:row>
          <xdr:rowOff>152400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26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37</xdr:row>
          <xdr:rowOff>9525</xdr:rowOff>
        </xdr:from>
        <xdr:to>
          <xdr:col>7</xdr:col>
          <xdr:colOff>904875</xdr:colOff>
          <xdr:row>37</xdr:row>
          <xdr:rowOff>171450</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26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Distribution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35</xdr:row>
          <xdr:rowOff>9525</xdr:rowOff>
        </xdr:from>
        <xdr:to>
          <xdr:col>5</xdr:col>
          <xdr:colOff>9525</xdr:colOff>
          <xdr:row>35</xdr:row>
          <xdr:rowOff>152400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26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38</xdr:row>
          <xdr:rowOff>9525</xdr:rowOff>
        </xdr:from>
        <xdr:to>
          <xdr:col>5</xdr:col>
          <xdr:colOff>9525</xdr:colOff>
          <xdr:row>38</xdr:row>
          <xdr:rowOff>152400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26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36</xdr:row>
          <xdr:rowOff>9525</xdr:rowOff>
        </xdr:from>
        <xdr:to>
          <xdr:col>5</xdr:col>
          <xdr:colOff>9525</xdr:colOff>
          <xdr:row>36</xdr:row>
          <xdr:rowOff>152400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26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37</xdr:row>
          <xdr:rowOff>9525</xdr:rowOff>
        </xdr:from>
        <xdr:to>
          <xdr:col>5</xdr:col>
          <xdr:colOff>9525</xdr:colOff>
          <xdr:row>37</xdr:row>
          <xdr:rowOff>152400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26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39</xdr:row>
          <xdr:rowOff>9525</xdr:rowOff>
        </xdr:from>
        <xdr:to>
          <xdr:col>5</xdr:col>
          <xdr:colOff>9525</xdr:colOff>
          <xdr:row>39</xdr:row>
          <xdr:rowOff>152400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26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0</xdr:row>
          <xdr:rowOff>28575</xdr:rowOff>
        </xdr:from>
        <xdr:to>
          <xdr:col>7</xdr:col>
          <xdr:colOff>838200</xdr:colOff>
          <xdr:row>0</xdr:row>
          <xdr:rowOff>171450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26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xdr:row>
          <xdr:rowOff>76200</xdr:rowOff>
        </xdr:from>
        <xdr:to>
          <xdr:col>7</xdr:col>
          <xdr:colOff>838200</xdr:colOff>
          <xdr:row>1</xdr:row>
          <xdr:rowOff>219075</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26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MFS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2</xdr:col>
          <xdr:colOff>19050</xdr:colOff>
          <xdr:row>12</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27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2</xdr:col>
          <xdr:colOff>19050</xdr:colOff>
          <xdr:row>13</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27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9525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27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28575</xdr:colOff>
          <xdr:row>11</xdr:row>
          <xdr:rowOff>9525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27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190500</xdr:rowOff>
        </xdr:from>
        <xdr:to>
          <xdr:col>2</xdr:col>
          <xdr:colOff>19050</xdr:colOff>
          <xdr:row>17</xdr:row>
          <xdr:rowOff>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27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2</xdr:col>
          <xdr:colOff>19050</xdr:colOff>
          <xdr:row>14</xdr:row>
          <xdr:rowOff>19050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27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21</xdr:row>
          <xdr:rowOff>0</xdr:rowOff>
        </xdr:from>
        <xdr:to>
          <xdr:col>2</xdr:col>
          <xdr:colOff>19050</xdr:colOff>
          <xdr:row>22</xdr:row>
          <xdr:rowOff>9525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27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27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190500</xdr:rowOff>
        </xdr:from>
        <xdr:to>
          <xdr:col>2</xdr:col>
          <xdr:colOff>19050</xdr:colOff>
          <xdr:row>15</xdr:row>
          <xdr:rowOff>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27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9525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27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9525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27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23</xdr:row>
          <xdr:rowOff>190500</xdr:rowOff>
        </xdr:from>
        <xdr:to>
          <xdr:col>4</xdr:col>
          <xdr:colOff>28575</xdr:colOff>
          <xdr:row>25</xdr:row>
          <xdr:rowOff>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27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xdr:colOff>
          <xdr:row>11</xdr:row>
          <xdr:rowOff>9525</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27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28575</xdr:colOff>
          <xdr:row>12</xdr:row>
          <xdr:rowOff>9525</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27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11</xdr:row>
          <xdr:rowOff>190500</xdr:rowOff>
        </xdr:from>
        <xdr:to>
          <xdr:col>4</xdr:col>
          <xdr:colOff>28575</xdr:colOff>
          <xdr:row>13</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27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28575</xdr:colOff>
          <xdr:row>16</xdr:row>
          <xdr:rowOff>9525</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27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2</xdr:col>
          <xdr:colOff>28575</xdr:colOff>
          <xdr:row>18</xdr:row>
          <xdr:rowOff>9525</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27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180975</xdr:rowOff>
        </xdr:from>
        <xdr:to>
          <xdr:col>2</xdr:col>
          <xdr:colOff>19050</xdr:colOff>
          <xdr:row>18</xdr:row>
          <xdr:rowOff>190500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27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190500</xdr:rowOff>
        </xdr:from>
        <xdr:to>
          <xdr:col>2</xdr:col>
          <xdr:colOff>19050</xdr:colOff>
          <xdr:row>21</xdr:row>
          <xdr:rowOff>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27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9525</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27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0</xdr:row>
          <xdr:rowOff>57150</xdr:rowOff>
        </xdr:from>
        <xdr:to>
          <xdr:col>8</xdr:col>
          <xdr:colOff>1390650</xdr:colOff>
          <xdr:row>0</xdr:row>
          <xdr:rowOff>219075</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27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Phone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0</xdr:row>
          <xdr:rowOff>57150</xdr:rowOff>
        </xdr:from>
        <xdr:to>
          <xdr:col>8</xdr:col>
          <xdr:colOff>876300</xdr:colOff>
          <xdr:row>0</xdr:row>
          <xdr:rowOff>219075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27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1314450</xdr:colOff>
          <xdr:row>0</xdr:row>
          <xdr:rowOff>57150</xdr:rowOff>
        </xdr:from>
        <xdr:to>
          <xdr:col>8</xdr:col>
          <xdr:colOff>1819275</xdr:colOff>
          <xdr:row>0</xdr:row>
          <xdr:rowOff>219075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27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190500</xdr:rowOff>
        </xdr:from>
        <xdr:to>
          <xdr:col>4</xdr:col>
          <xdr:colOff>28575</xdr:colOff>
          <xdr:row>23</xdr:row>
          <xdr:rowOff>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27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28575</xdr:colOff>
          <xdr:row>29</xdr:row>
          <xdr:rowOff>9525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27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190500</xdr:rowOff>
        </xdr:from>
        <xdr:to>
          <xdr:col>2</xdr:col>
          <xdr:colOff>19050</xdr:colOff>
          <xdr:row>30</xdr:row>
          <xdr:rowOff>0</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27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28575</xdr:colOff>
          <xdr:row>29</xdr:row>
          <xdr:rowOff>9525</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27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9525</xdr:rowOff>
        </xdr:from>
        <xdr:to>
          <xdr:col>4</xdr:col>
          <xdr:colOff>28575</xdr:colOff>
          <xdr:row>30</xdr:row>
          <xdr:rowOff>19050</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27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28575</xdr:colOff>
          <xdr:row>32</xdr:row>
          <xdr:rowOff>9525</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27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27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209550</xdr:colOff>
          <xdr:row>44</xdr:row>
          <xdr:rowOff>0</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27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xdr:row>
          <xdr:rowOff>0</xdr:rowOff>
        </xdr:from>
        <xdr:to>
          <xdr:col>19</xdr:col>
          <xdr:colOff>209550</xdr:colOff>
          <xdr:row>45</xdr:row>
          <xdr:rowOff>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27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20</xdr:col>
          <xdr:colOff>209550</xdr:colOff>
          <xdr:row>44</xdr:row>
          <xdr:rowOff>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27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0</xdr:rowOff>
        </xdr:from>
        <xdr:to>
          <xdr:col>20</xdr:col>
          <xdr:colOff>209550</xdr:colOff>
          <xdr:row>45</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27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xdr:row>
          <xdr:rowOff>0</xdr:rowOff>
        </xdr:from>
        <xdr:to>
          <xdr:col>19</xdr:col>
          <xdr:colOff>209550</xdr:colOff>
          <xdr:row>45</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27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0</xdr:rowOff>
        </xdr:from>
        <xdr:to>
          <xdr:col>19</xdr:col>
          <xdr:colOff>209550</xdr:colOff>
          <xdr:row>46</xdr:row>
          <xdr:rowOff>0</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27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0</xdr:rowOff>
        </xdr:from>
        <xdr:to>
          <xdr:col>20</xdr:col>
          <xdr:colOff>209550</xdr:colOff>
          <xdr:row>45</xdr:row>
          <xdr:rowOff>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27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0</xdr:rowOff>
        </xdr:from>
        <xdr:to>
          <xdr:col>20</xdr:col>
          <xdr:colOff>209550</xdr:colOff>
          <xdr:row>46</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27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0</xdr:rowOff>
        </xdr:from>
        <xdr:to>
          <xdr:col>19</xdr:col>
          <xdr:colOff>209550</xdr:colOff>
          <xdr:row>46</xdr:row>
          <xdr:rowOff>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27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209550</xdr:colOff>
          <xdr:row>46</xdr:row>
          <xdr:rowOff>200025</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27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0</xdr:rowOff>
        </xdr:from>
        <xdr:to>
          <xdr:col>20</xdr:col>
          <xdr:colOff>209550</xdr:colOff>
          <xdr:row>46</xdr:row>
          <xdr:rowOff>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27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209550</xdr:colOff>
          <xdr:row>46</xdr:row>
          <xdr:rowOff>200025</xdr:rowOff>
        </xdr:to>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2700-00002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209550</xdr:colOff>
          <xdr:row>46</xdr:row>
          <xdr:rowOff>200025</xdr:rowOff>
        </xdr:to>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2700-00002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209550</xdr:colOff>
          <xdr:row>46</xdr:row>
          <xdr:rowOff>200025</xdr:rowOff>
        </xdr:to>
        <xdr:sp macro="" textlink="">
          <xdr:nvSpPr>
            <xdr:cNvPr id="89132" name="Check Box 44" hidden="1">
              <a:extLst>
                <a:ext uri="{63B3BB69-23CF-44E3-9099-C40C66FF867C}">
                  <a14:compatExt spid="_x0000_s89132"/>
                </a:ext>
                <a:ext uri="{FF2B5EF4-FFF2-40B4-BE49-F238E27FC236}">
                  <a16:creationId xmlns:a16="http://schemas.microsoft.com/office/drawing/2014/main" id="{00000000-0008-0000-2700-00002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209550</xdr:colOff>
          <xdr:row>46</xdr:row>
          <xdr:rowOff>200025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27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19</xdr:col>
          <xdr:colOff>209550</xdr:colOff>
          <xdr:row>47</xdr:row>
          <xdr:rowOff>200025</xdr:rowOff>
        </xdr:to>
        <xdr:sp macro="" textlink="">
          <xdr:nvSpPr>
            <xdr:cNvPr id="89134" name="Check Box 46" hidden="1">
              <a:extLst>
                <a:ext uri="{63B3BB69-23CF-44E3-9099-C40C66FF867C}">
                  <a14:compatExt spid="_x0000_s89134"/>
                </a:ext>
                <a:ext uri="{FF2B5EF4-FFF2-40B4-BE49-F238E27FC236}">
                  <a16:creationId xmlns:a16="http://schemas.microsoft.com/office/drawing/2014/main" id="{00000000-0008-0000-2700-00002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209550</xdr:colOff>
          <xdr:row>46</xdr:row>
          <xdr:rowOff>200025</xdr:rowOff>
        </xdr:to>
        <xdr:sp macro="" textlink="">
          <xdr:nvSpPr>
            <xdr:cNvPr id="89135" name="Check Box 47" hidden="1">
              <a:extLst>
                <a:ext uri="{63B3BB69-23CF-44E3-9099-C40C66FF867C}">
                  <a14:compatExt spid="_x0000_s89135"/>
                </a:ext>
                <a:ext uri="{FF2B5EF4-FFF2-40B4-BE49-F238E27FC236}">
                  <a16:creationId xmlns:a16="http://schemas.microsoft.com/office/drawing/2014/main" id="{00000000-0008-0000-2700-00002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20</xdr:col>
          <xdr:colOff>209550</xdr:colOff>
          <xdr:row>47</xdr:row>
          <xdr:rowOff>200025</xdr:rowOff>
        </xdr:to>
        <xdr:sp macro="" textlink="">
          <xdr:nvSpPr>
            <xdr:cNvPr id="89136" name="Check Box 48" hidden="1">
              <a:extLst>
                <a:ext uri="{63B3BB69-23CF-44E3-9099-C40C66FF867C}">
                  <a14:compatExt spid="_x0000_s89136"/>
                </a:ext>
                <a:ext uri="{FF2B5EF4-FFF2-40B4-BE49-F238E27FC236}">
                  <a16:creationId xmlns:a16="http://schemas.microsoft.com/office/drawing/2014/main" id="{00000000-0008-0000-2700-00003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19</xdr:col>
          <xdr:colOff>209550</xdr:colOff>
          <xdr:row>47</xdr:row>
          <xdr:rowOff>200025</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27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20</xdr:col>
          <xdr:colOff>209550</xdr:colOff>
          <xdr:row>47</xdr:row>
          <xdr:rowOff>200025</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27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19</xdr:col>
          <xdr:colOff>209550</xdr:colOff>
          <xdr:row>47</xdr:row>
          <xdr:rowOff>200025</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27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0</xdr:rowOff>
        </xdr:from>
        <xdr:to>
          <xdr:col>19</xdr:col>
          <xdr:colOff>209550</xdr:colOff>
          <xdr:row>48</xdr:row>
          <xdr:rowOff>200025</xdr:rowOff>
        </xdr:to>
        <xdr:sp macro="" textlink="">
          <xdr:nvSpPr>
            <xdr:cNvPr id="89140" name="Check Box 52" hidden="1">
              <a:extLst>
                <a:ext uri="{63B3BB69-23CF-44E3-9099-C40C66FF867C}">
                  <a14:compatExt spid="_x0000_s89140"/>
                </a:ext>
                <a:ext uri="{FF2B5EF4-FFF2-40B4-BE49-F238E27FC236}">
                  <a16:creationId xmlns:a16="http://schemas.microsoft.com/office/drawing/2014/main" id="{00000000-0008-0000-2700-00003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20</xdr:col>
          <xdr:colOff>209550</xdr:colOff>
          <xdr:row>47</xdr:row>
          <xdr:rowOff>200025</xdr:rowOff>
        </xdr:to>
        <xdr:sp macro="" textlink="">
          <xdr:nvSpPr>
            <xdr:cNvPr id="89141" name="Check Box 53" hidden="1">
              <a:extLst>
                <a:ext uri="{63B3BB69-23CF-44E3-9099-C40C66FF867C}">
                  <a14:compatExt spid="_x0000_s89141"/>
                </a:ext>
                <a:ext uri="{FF2B5EF4-FFF2-40B4-BE49-F238E27FC236}">
                  <a16:creationId xmlns:a16="http://schemas.microsoft.com/office/drawing/2014/main" id="{00000000-0008-0000-2700-00003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0</xdr:rowOff>
        </xdr:from>
        <xdr:to>
          <xdr:col>20</xdr:col>
          <xdr:colOff>209550</xdr:colOff>
          <xdr:row>48</xdr:row>
          <xdr:rowOff>200025</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27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0</xdr:rowOff>
        </xdr:from>
        <xdr:to>
          <xdr:col>19</xdr:col>
          <xdr:colOff>209550</xdr:colOff>
          <xdr:row>48</xdr:row>
          <xdr:rowOff>200025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27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0</xdr:rowOff>
        </xdr:from>
        <xdr:to>
          <xdr:col>20</xdr:col>
          <xdr:colOff>209550</xdr:colOff>
          <xdr:row>48</xdr:row>
          <xdr:rowOff>200025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27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0</xdr:rowOff>
        </xdr:from>
        <xdr:to>
          <xdr:col>19</xdr:col>
          <xdr:colOff>209550</xdr:colOff>
          <xdr:row>48</xdr:row>
          <xdr:rowOff>200025</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27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209550</xdr:colOff>
          <xdr:row>49</xdr:row>
          <xdr:rowOff>200025</xdr:rowOff>
        </xdr:to>
        <xdr:sp macro="" textlink="">
          <xdr:nvSpPr>
            <xdr:cNvPr id="89146" name="Check Box 58" hidden="1">
              <a:extLst>
                <a:ext uri="{63B3BB69-23CF-44E3-9099-C40C66FF867C}">
                  <a14:compatExt spid="_x0000_s89146"/>
                </a:ext>
                <a:ext uri="{FF2B5EF4-FFF2-40B4-BE49-F238E27FC236}">
                  <a16:creationId xmlns:a16="http://schemas.microsoft.com/office/drawing/2014/main" id="{00000000-0008-0000-2700-00003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0</xdr:rowOff>
        </xdr:from>
        <xdr:to>
          <xdr:col>20</xdr:col>
          <xdr:colOff>209550</xdr:colOff>
          <xdr:row>48</xdr:row>
          <xdr:rowOff>200025</xdr:rowOff>
        </xdr:to>
        <xdr:sp macro="" textlink="">
          <xdr:nvSpPr>
            <xdr:cNvPr id="89147" name="Check Box 59" hidden="1">
              <a:extLst>
                <a:ext uri="{63B3BB69-23CF-44E3-9099-C40C66FF867C}">
                  <a14:compatExt spid="_x0000_s89147"/>
                </a:ext>
                <a:ext uri="{FF2B5EF4-FFF2-40B4-BE49-F238E27FC236}">
                  <a16:creationId xmlns:a16="http://schemas.microsoft.com/office/drawing/2014/main" id="{00000000-0008-0000-2700-00003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209550</xdr:colOff>
          <xdr:row>49</xdr:row>
          <xdr:rowOff>200025</xdr:rowOff>
        </xdr:to>
        <xdr:sp macro="" textlink="">
          <xdr:nvSpPr>
            <xdr:cNvPr id="89148" name="Check Box 60" hidden="1">
              <a:extLst>
                <a:ext uri="{63B3BB69-23CF-44E3-9099-C40C66FF867C}">
                  <a14:compatExt spid="_x0000_s89148"/>
                </a:ext>
                <a:ext uri="{FF2B5EF4-FFF2-40B4-BE49-F238E27FC236}">
                  <a16:creationId xmlns:a16="http://schemas.microsoft.com/office/drawing/2014/main" id="{00000000-0008-0000-2700-00003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209550</xdr:colOff>
          <xdr:row>49</xdr:row>
          <xdr:rowOff>200025</xdr:rowOff>
        </xdr:to>
        <xdr:sp macro="" textlink="">
          <xdr:nvSpPr>
            <xdr:cNvPr id="89149" name="Check Box 61" hidden="1">
              <a:extLst>
                <a:ext uri="{63B3BB69-23CF-44E3-9099-C40C66FF867C}">
                  <a14:compatExt spid="_x0000_s89149"/>
                </a:ext>
                <a:ext uri="{FF2B5EF4-FFF2-40B4-BE49-F238E27FC236}">
                  <a16:creationId xmlns:a16="http://schemas.microsoft.com/office/drawing/2014/main" id="{00000000-0008-0000-2700-00003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209550</xdr:colOff>
          <xdr:row>49</xdr:row>
          <xdr:rowOff>200025</xdr:rowOff>
        </xdr:to>
        <xdr:sp macro="" textlink="">
          <xdr:nvSpPr>
            <xdr:cNvPr id="89150" name="Check Box 62" hidden="1">
              <a:extLst>
                <a:ext uri="{63B3BB69-23CF-44E3-9099-C40C66FF867C}">
                  <a14:compatExt spid="_x0000_s89150"/>
                </a:ext>
                <a:ext uri="{FF2B5EF4-FFF2-40B4-BE49-F238E27FC236}">
                  <a16:creationId xmlns:a16="http://schemas.microsoft.com/office/drawing/2014/main" id="{00000000-0008-0000-2700-00003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209550</xdr:colOff>
          <xdr:row>49</xdr:row>
          <xdr:rowOff>200025</xdr:rowOff>
        </xdr:to>
        <xdr:sp macro="" textlink="">
          <xdr:nvSpPr>
            <xdr:cNvPr id="89151" name="Check Box 63" hidden="1">
              <a:extLst>
                <a:ext uri="{63B3BB69-23CF-44E3-9099-C40C66FF867C}">
                  <a14:compatExt spid="_x0000_s89151"/>
                </a:ext>
                <a:ext uri="{FF2B5EF4-FFF2-40B4-BE49-F238E27FC236}">
                  <a16:creationId xmlns:a16="http://schemas.microsoft.com/office/drawing/2014/main" id="{00000000-0008-0000-2700-00003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209550</xdr:colOff>
          <xdr:row>50</xdr:row>
          <xdr:rowOff>200025</xdr:rowOff>
        </xdr:to>
        <xdr:sp macro="" textlink="">
          <xdr:nvSpPr>
            <xdr:cNvPr id="89152" name="Check Box 64" hidden="1">
              <a:extLst>
                <a:ext uri="{63B3BB69-23CF-44E3-9099-C40C66FF867C}">
                  <a14:compatExt spid="_x0000_s89152"/>
                </a:ext>
                <a:ext uri="{FF2B5EF4-FFF2-40B4-BE49-F238E27FC236}">
                  <a16:creationId xmlns:a16="http://schemas.microsoft.com/office/drawing/2014/main" id="{00000000-0008-0000-2700-00004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209550</xdr:colOff>
          <xdr:row>49</xdr:row>
          <xdr:rowOff>200025</xdr:rowOff>
        </xdr:to>
        <xdr:sp macro="" textlink="">
          <xdr:nvSpPr>
            <xdr:cNvPr id="89153" name="Check Box 65" hidden="1">
              <a:extLst>
                <a:ext uri="{63B3BB69-23CF-44E3-9099-C40C66FF867C}">
                  <a14:compatExt spid="_x0000_s89153"/>
                </a:ext>
                <a:ext uri="{FF2B5EF4-FFF2-40B4-BE49-F238E27FC236}">
                  <a16:creationId xmlns:a16="http://schemas.microsoft.com/office/drawing/2014/main" id="{00000000-0008-0000-2700-00004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209550</xdr:colOff>
          <xdr:row>50</xdr:row>
          <xdr:rowOff>200025</xdr:rowOff>
        </xdr:to>
        <xdr:sp macro="" textlink="">
          <xdr:nvSpPr>
            <xdr:cNvPr id="89154" name="Check Box 66" hidden="1">
              <a:extLst>
                <a:ext uri="{63B3BB69-23CF-44E3-9099-C40C66FF867C}">
                  <a14:compatExt spid="_x0000_s89154"/>
                </a:ext>
                <a:ext uri="{FF2B5EF4-FFF2-40B4-BE49-F238E27FC236}">
                  <a16:creationId xmlns:a16="http://schemas.microsoft.com/office/drawing/2014/main" id="{00000000-0008-0000-2700-00004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209550</xdr:colOff>
          <xdr:row>50</xdr:row>
          <xdr:rowOff>200025</xdr:rowOff>
        </xdr:to>
        <xdr:sp macro="" textlink="">
          <xdr:nvSpPr>
            <xdr:cNvPr id="89155" name="Check Box 67" hidden="1">
              <a:extLst>
                <a:ext uri="{63B3BB69-23CF-44E3-9099-C40C66FF867C}">
                  <a14:compatExt spid="_x0000_s89155"/>
                </a:ext>
                <a:ext uri="{FF2B5EF4-FFF2-40B4-BE49-F238E27FC236}">
                  <a16:creationId xmlns:a16="http://schemas.microsoft.com/office/drawing/2014/main" id="{00000000-0008-0000-2700-00004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209550</xdr:colOff>
          <xdr:row>50</xdr:row>
          <xdr:rowOff>200025</xdr:rowOff>
        </xdr:to>
        <xdr:sp macro="" textlink="">
          <xdr:nvSpPr>
            <xdr:cNvPr id="89156" name="Check Box 68" hidden="1">
              <a:extLst>
                <a:ext uri="{63B3BB69-23CF-44E3-9099-C40C66FF867C}">
                  <a14:compatExt spid="_x0000_s89156"/>
                </a:ext>
                <a:ext uri="{FF2B5EF4-FFF2-40B4-BE49-F238E27FC236}">
                  <a16:creationId xmlns:a16="http://schemas.microsoft.com/office/drawing/2014/main" id="{00000000-0008-0000-2700-00004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209550</xdr:colOff>
          <xdr:row>50</xdr:row>
          <xdr:rowOff>200025</xdr:rowOff>
        </xdr:to>
        <xdr:sp macro="" textlink="">
          <xdr:nvSpPr>
            <xdr:cNvPr id="89157" name="Check Box 69" hidden="1">
              <a:extLst>
                <a:ext uri="{63B3BB69-23CF-44E3-9099-C40C66FF867C}">
                  <a14:compatExt spid="_x0000_s89157"/>
                </a:ext>
                <a:ext uri="{FF2B5EF4-FFF2-40B4-BE49-F238E27FC236}">
                  <a16:creationId xmlns:a16="http://schemas.microsoft.com/office/drawing/2014/main" id="{00000000-0008-0000-2700-00004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209550</xdr:colOff>
          <xdr:row>50</xdr:row>
          <xdr:rowOff>200025</xdr:rowOff>
        </xdr:to>
        <xdr:sp macro="" textlink="">
          <xdr:nvSpPr>
            <xdr:cNvPr id="89158" name="Check Box 70" hidden="1">
              <a:extLst>
                <a:ext uri="{63B3BB69-23CF-44E3-9099-C40C66FF867C}">
                  <a14:compatExt spid="_x0000_s89158"/>
                </a:ext>
                <a:ext uri="{FF2B5EF4-FFF2-40B4-BE49-F238E27FC236}">
                  <a16:creationId xmlns:a16="http://schemas.microsoft.com/office/drawing/2014/main" id="{00000000-0008-0000-2700-00004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209550</xdr:colOff>
          <xdr:row>50</xdr:row>
          <xdr:rowOff>200025</xdr:rowOff>
        </xdr:to>
        <xdr:sp macro="" textlink="">
          <xdr:nvSpPr>
            <xdr:cNvPr id="89159" name="Check Box 71" hidden="1">
              <a:extLst>
                <a:ext uri="{63B3BB69-23CF-44E3-9099-C40C66FF867C}">
                  <a14:compatExt spid="_x0000_s89159"/>
                </a:ext>
                <a:ext uri="{FF2B5EF4-FFF2-40B4-BE49-F238E27FC236}">
                  <a16:creationId xmlns:a16="http://schemas.microsoft.com/office/drawing/2014/main" id="{00000000-0008-0000-2700-00004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209550</xdr:colOff>
          <xdr:row>50</xdr:row>
          <xdr:rowOff>200025</xdr:rowOff>
        </xdr:to>
        <xdr:sp macro="" textlink="">
          <xdr:nvSpPr>
            <xdr:cNvPr id="89160" name="Check Box 72" hidden="1">
              <a:extLst>
                <a:ext uri="{63B3BB69-23CF-44E3-9099-C40C66FF867C}">
                  <a14:compatExt spid="_x0000_s89160"/>
                </a:ext>
                <a:ext uri="{FF2B5EF4-FFF2-40B4-BE49-F238E27FC236}">
                  <a16:creationId xmlns:a16="http://schemas.microsoft.com/office/drawing/2014/main" id="{00000000-0008-0000-2700-00004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209550</xdr:colOff>
          <xdr:row>50</xdr:row>
          <xdr:rowOff>200025</xdr:rowOff>
        </xdr:to>
        <xdr:sp macro="" textlink="">
          <xdr:nvSpPr>
            <xdr:cNvPr id="89161" name="Check Box 73" hidden="1">
              <a:extLst>
                <a:ext uri="{63B3BB69-23CF-44E3-9099-C40C66FF867C}">
                  <a14:compatExt spid="_x0000_s89161"/>
                </a:ext>
                <a:ext uri="{FF2B5EF4-FFF2-40B4-BE49-F238E27FC236}">
                  <a16:creationId xmlns:a16="http://schemas.microsoft.com/office/drawing/2014/main" id="{00000000-0008-0000-2700-00004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19</xdr:col>
          <xdr:colOff>209550</xdr:colOff>
          <xdr:row>51</xdr:row>
          <xdr:rowOff>200025</xdr:rowOff>
        </xdr:to>
        <xdr:sp macro="" textlink="">
          <xdr:nvSpPr>
            <xdr:cNvPr id="89162" name="Check Box 74" hidden="1">
              <a:extLst>
                <a:ext uri="{63B3BB69-23CF-44E3-9099-C40C66FF867C}">
                  <a14:compatExt spid="_x0000_s89162"/>
                </a:ext>
                <a:ext uri="{FF2B5EF4-FFF2-40B4-BE49-F238E27FC236}">
                  <a16:creationId xmlns:a16="http://schemas.microsoft.com/office/drawing/2014/main" id="{00000000-0008-0000-2700-00004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209550</xdr:colOff>
          <xdr:row>50</xdr:row>
          <xdr:rowOff>200025</xdr:rowOff>
        </xdr:to>
        <xdr:sp macro="" textlink="">
          <xdr:nvSpPr>
            <xdr:cNvPr id="89163" name="Check Box 75" hidden="1">
              <a:extLst>
                <a:ext uri="{63B3BB69-23CF-44E3-9099-C40C66FF867C}">
                  <a14:compatExt spid="_x0000_s89163"/>
                </a:ext>
                <a:ext uri="{FF2B5EF4-FFF2-40B4-BE49-F238E27FC236}">
                  <a16:creationId xmlns:a16="http://schemas.microsoft.com/office/drawing/2014/main" id="{00000000-0008-0000-2700-00004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20</xdr:col>
          <xdr:colOff>209550</xdr:colOff>
          <xdr:row>51</xdr:row>
          <xdr:rowOff>200025</xdr:rowOff>
        </xdr:to>
        <xdr:sp macro="" textlink="">
          <xdr:nvSpPr>
            <xdr:cNvPr id="89164" name="Check Box 76" hidden="1">
              <a:extLst>
                <a:ext uri="{63B3BB69-23CF-44E3-9099-C40C66FF867C}">
                  <a14:compatExt spid="_x0000_s89164"/>
                </a:ext>
                <a:ext uri="{FF2B5EF4-FFF2-40B4-BE49-F238E27FC236}">
                  <a16:creationId xmlns:a16="http://schemas.microsoft.com/office/drawing/2014/main" id="{00000000-0008-0000-2700-00004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19</xdr:col>
          <xdr:colOff>209550</xdr:colOff>
          <xdr:row>51</xdr:row>
          <xdr:rowOff>200025</xdr:rowOff>
        </xdr:to>
        <xdr:sp macro="" textlink="">
          <xdr:nvSpPr>
            <xdr:cNvPr id="89165" name="Check Box 77" hidden="1">
              <a:extLst>
                <a:ext uri="{63B3BB69-23CF-44E3-9099-C40C66FF867C}">
                  <a14:compatExt spid="_x0000_s89165"/>
                </a:ext>
                <a:ext uri="{FF2B5EF4-FFF2-40B4-BE49-F238E27FC236}">
                  <a16:creationId xmlns:a16="http://schemas.microsoft.com/office/drawing/2014/main" id="{00000000-0008-0000-2700-00004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20</xdr:col>
          <xdr:colOff>209550</xdr:colOff>
          <xdr:row>51</xdr:row>
          <xdr:rowOff>200025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27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19</xdr:col>
          <xdr:colOff>209550</xdr:colOff>
          <xdr:row>51</xdr:row>
          <xdr:rowOff>200025</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27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20</xdr:col>
          <xdr:colOff>209550</xdr:colOff>
          <xdr:row>51</xdr:row>
          <xdr:rowOff>200025</xdr:rowOff>
        </xdr:to>
        <xdr:sp macro="" textlink="">
          <xdr:nvSpPr>
            <xdr:cNvPr id="89168" name="Check Box 80" hidden="1">
              <a:extLst>
                <a:ext uri="{63B3BB69-23CF-44E3-9099-C40C66FF867C}">
                  <a14:compatExt spid="_x0000_s89168"/>
                </a:ext>
                <a:ext uri="{FF2B5EF4-FFF2-40B4-BE49-F238E27FC236}">
                  <a16:creationId xmlns:a16="http://schemas.microsoft.com/office/drawing/2014/main" id="{00000000-0008-0000-2700-00005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19</xdr:col>
          <xdr:colOff>209550</xdr:colOff>
          <xdr:row>51</xdr:row>
          <xdr:rowOff>200025</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27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20</xdr:col>
          <xdr:colOff>209550</xdr:colOff>
          <xdr:row>51</xdr:row>
          <xdr:rowOff>200025</xdr:rowOff>
        </xdr:to>
        <xdr:sp macro="" textlink="">
          <xdr:nvSpPr>
            <xdr:cNvPr id="89170" name="Check Box 82" hidden="1">
              <a:extLst>
                <a:ext uri="{63B3BB69-23CF-44E3-9099-C40C66FF867C}">
                  <a14:compatExt spid="_x0000_s89170"/>
                </a:ext>
                <a:ext uri="{FF2B5EF4-FFF2-40B4-BE49-F238E27FC236}">
                  <a16:creationId xmlns:a16="http://schemas.microsoft.com/office/drawing/2014/main" id="{00000000-0008-0000-2700-00005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19</xdr:col>
          <xdr:colOff>209550</xdr:colOff>
          <xdr:row>51</xdr:row>
          <xdr:rowOff>200025</xdr:rowOff>
        </xdr:to>
        <xdr:sp macro="" textlink="">
          <xdr:nvSpPr>
            <xdr:cNvPr id="89171" name="Check Box 83" hidden="1">
              <a:extLst>
                <a:ext uri="{63B3BB69-23CF-44E3-9099-C40C66FF867C}">
                  <a14:compatExt spid="_x0000_s89171"/>
                </a:ext>
                <a:ext uri="{FF2B5EF4-FFF2-40B4-BE49-F238E27FC236}">
                  <a16:creationId xmlns:a16="http://schemas.microsoft.com/office/drawing/2014/main" id="{00000000-0008-0000-2700-00005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72" name="Check Box 84" hidden="1">
              <a:extLst>
                <a:ext uri="{63B3BB69-23CF-44E3-9099-C40C66FF867C}">
                  <a14:compatExt spid="_x0000_s89172"/>
                </a:ext>
                <a:ext uri="{FF2B5EF4-FFF2-40B4-BE49-F238E27FC236}">
                  <a16:creationId xmlns:a16="http://schemas.microsoft.com/office/drawing/2014/main" id="{00000000-0008-0000-2700-00005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20</xdr:col>
          <xdr:colOff>209550</xdr:colOff>
          <xdr:row>51</xdr:row>
          <xdr:rowOff>200025</xdr:rowOff>
        </xdr:to>
        <xdr:sp macro="" textlink="">
          <xdr:nvSpPr>
            <xdr:cNvPr id="89173" name="Check Box 85" hidden="1">
              <a:extLst>
                <a:ext uri="{63B3BB69-23CF-44E3-9099-C40C66FF867C}">
                  <a14:compatExt spid="_x0000_s89173"/>
                </a:ext>
                <a:ext uri="{FF2B5EF4-FFF2-40B4-BE49-F238E27FC236}">
                  <a16:creationId xmlns:a16="http://schemas.microsoft.com/office/drawing/2014/main" id="{00000000-0008-0000-2700-00005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74" name="Check Box 86" hidden="1">
              <a:extLst>
                <a:ext uri="{63B3BB69-23CF-44E3-9099-C40C66FF867C}">
                  <a14:compatExt spid="_x0000_s89174"/>
                </a:ext>
                <a:ext uri="{FF2B5EF4-FFF2-40B4-BE49-F238E27FC236}">
                  <a16:creationId xmlns:a16="http://schemas.microsoft.com/office/drawing/2014/main" id="{00000000-0008-0000-2700-00005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75" name="Check Box 87" hidden="1">
              <a:extLst>
                <a:ext uri="{63B3BB69-23CF-44E3-9099-C40C66FF867C}">
                  <a14:compatExt spid="_x0000_s89175"/>
                </a:ext>
                <a:ext uri="{FF2B5EF4-FFF2-40B4-BE49-F238E27FC236}">
                  <a16:creationId xmlns:a16="http://schemas.microsoft.com/office/drawing/2014/main" id="{00000000-0008-0000-2700-00005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76" name="Check Box 88" hidden="1">
              <a:extLst>
                <a:ext uri="{63B3BB69-23CF-44E3-9099-C40C66FF867C}">
                  <a14:compatExt spid="_x0000_s89176"/>
                </a:ext>
                <a:ext uri="{FF2B5EF4-FFF2-40B4-BE49-F238E27FC236}">
                  <a16:creationId xmlns:a16="http://schemas.microsoft.com/office/drawing/2014/main" id="{00000000-0008-0000-2700-00005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77" name="Check Box 89" hidden="1">
              <a:extLst>
                <a:ext uri="{63B3BB69-23CF-44E3-9099-C40C66FF867C}">
                  <a14:compatExt spid="_x0000_s89177"/>
                </a:ext>
                <a:ext uri="{FF2B5EF4-FFF2-40B4-BE49-F238E27FC236}">
                  <a16:creationId xmlns:a16="http://schemas.microsoft.com/office/drawing/2014/main" id="{00000000-0008-0000-2700-00005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78" name="Check Box 90" hidden="1">
              <a:extLst>
                <a:ext uri="{63B3BB69-23CF-44E3-9099-C40C66FF867C}">
                  <a14:compatExt spid="_x0000_s89178"/>
                </a:ext>
                <a:ext uri="{FF2B5EF4-FFF2-40B4-BE49-F238E27FC236}">
                  <a16:creationId xmlns:a16="http://schemas.microsoft.com/office/drawing/2014/main" id="{00000000-0008-0000-2700-00005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79" name="Check Box 91" hidden="1">
              <a:extLst>
                <a:ext uri="{63B3BB69-23CF-44E3-9099-C40C66FF867C}">
                  <a14:compatExt spid="_x0000_s89179"/>
                </a:ext>
                <a:ext uri="{FF2B5EF4-FFF2-40B4-BE49-F238E27FC236}">
                  <a16:creationId xmlns:a16="http://schemas.microsoft.com/office/drawing/2014/main" id="{00000000-0008-0000-2700-00005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80" name="Check Box 92" hidden="1">
              <a:extLst>
                <a:ext uri="{63B3BB69-23CF-44E3-9099-C40C66FF867C}">
                  <a14:compatExt spid="_x0000_s89180"/>
                </a:ext>
                <a:ext uri="{FF2B5EF4-FFF2-40B4-BE49-F238E27FC236}">
                  <a16:creationId xmlns:a16="http://schemas.microsoft.com/office/drawing/2014/main" id="{00000000-0008-0000-2700-00005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81" name="Check Box 93" hidden="1">
              <a:extLst>
                <a:ext uri="{63B3BB69-23CF-44E3-9099-C40C66FF867C}">
                  <a14:compatExt spid="_x0000_s89181"/>
                </a:ext>
                <a:ext uri="{FF2B5EF4-FFF2-40B4-BE49-F238E27FC236}">
                  <a16:creationId xmlns:a16="http://schemas.microsoft.com/office/drawing/2014/main" id="{00000000-0008-0000-2700-00005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82" name="Check Box 94" hidden="1">
              <a:extLst>
                <a:ext uri="{63B3BB69-23CF-44E3-9099-C40C66FF867C}">
                  <a14:compatExt spid="_x0000_s89182"/>
                </a:ext>
                <a:ext uri="{FF2B5EF4-FFF2-40B4-BE49-F238E27FC236}">
                  <a16:creationId xmlns:a16="http://schemas.microsoft.com/office/drawing/2014/main" id="{00000000-0008-0000-2700-00005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83" name="Check Box 95" hidden="1">
              <a:extLst>
                <a:ext uri="{63B3BB69-23CF-44E3-9099-C40C66FF867C}">
                  <a14:compatExt spid="_x0000_s89183"/>
                </a:ext>
                <a:ext uri="{FF2B5EF4-FFF2-40B4-BE49-F238E27FC236}">
                  <a16:creationId xmlns:a16="http://schemas.microsoft.com/office/drawing/2014/main" id="{00000000-0008-0000-2700-00005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84" name="Check Box 96" hidden="1">
              <a:extLst>
                <a:ext uri="{63B3BB69-23CF-44E3-9099-C40C66FF867C}">
                  <a14:compatExt spid="_x0000_s89184"/>
                </a:ext>
                <a:ext uri="{FF2B5EF4-FFF2-40B4-BE49-F238E27FC236}">
                  <a16:creationId xmlns:a16="http://schemas.microsoft.com/office/drawing/2014/main" id="{00000000-0008-0000-2700-00006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85" name="Check Box 97" hidden="1">
              <a:extLst>
                <a:ext uri="{63B3BB69-23CF-44E3-9099-C40C66FF867C}">
                  <a14:compatExt spid="_x0000_s89185"/>
                </a:ext>
                <a:ext uri="{FF2B5EF4-FFF2-40B4-BE49-F238E27FC236}">
                  <a16:creationId xmlns:a16="http://schemas.microsoft.com/office/drawing/2014/main" id="{00000000-0008-0000-2700-00006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86" name="Check Box 98" hidden="1">
              <a:extLst>
                <a:ext uri="{63B3BB69-23CF-44E3-9099-C40C66FF867C}">
                  <a14:compatExt spid="_x0000_s89186"/>
                </a:ext>
                <a:ext uri="{FF2B5EF4-FFF2-40B4-BE49-F238E27FC236}">
                  <a16:creationId xmlns:a16="http://schemas.microsoft.com/office/drawing/2014/main" id="{00000000-0008-0000-2700-00006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209550</xdr:colOff>
          <xdr:row>52</xdr:row>
          <xdr:rowOff>200025</xdr:rowOff>
        </xdr:to>
        <xdr:sp macro="" textlink="">
          <xdr:nvSpPr>
            <xdr:cNvPr id="89187" name="Check Box 99" hidden="1">
              <a:extLst>
                <a:ext uri="{63B3BB69-23CF-44E3-9099-C40C66FF867C}">
                  <a14:compatExt spid="_x0000_s89187"/>
                </a:ext>
                <a:ext uri="{FF2B5EF4-FFF2-40B4-BE49-F238E27FC236}">
                  <a16:creationId xmlns:a16="http://schemas.microsoft.com/office/drawing/2014/main" id="{00000000-0008-0000-2700-00006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88" name="Check Box 100" hidden="1">
              <a:extLst>
                <a:ext uri="{63B3BB69-23CF-44E3-9099-C40C66FF867C}">
                  <a14:compatExt spid="_x0000_s89188"/>
                </a:ext>
                <a:ext uri="{FF2B5EF4-FFF2-40B4-BE49-F238E27FC236}">
                  <a16:creationId xmlns:a16="http://schemas.microsoft.com/office/drawing/2014/main" id="{00000000-0008-0000-2700-00006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209550</xdr:colOff>
          <xdr:row>52</xdr:row>
          <xdr:rowOff>200025</xdr:rowOff>
        </xdr:to>
        <xdr:sp macro="" textlink="">
          <xdr:nvSpPr>
            <xdr:cNvPr id="89189" name="Check Box 101" hidden="1">
              <a:extLst>
                <a:ext uri="{63B3BB69-23CF-44E3-9099-C40C66FF867C}">
                  <a14:compatExt spid="_x0000_s89189"/>
                </a:ext>
                <a:ext uri="{FF2B5EF4-FFF2-40B4-BE49-F238E27FC236}">
                  <a16:creationId xmlns:a16="http://schemas.microsoft.com/office/drawing/2014/main" id="{00000000-0008-0000-2700-00006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190" name="Check Box 102" hidden="1">
              <a:extLst>
                <a:ext uri="{63B3BB69-23CF-44E3-9099-C40C66FF867C}">
                  <a14:compatExt spid="_x0000_s89190"/>
                </a:ext>
                <a:ext uri="{FF2B5EF4-FFF2-40B4-BE49-F238E27FC236}">
                  <a16:creationId xmlns:a16="http://schemas.microsoft.com/office/drawing/2014/main" id="{00000000-0008-0000-2700-00006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91" name="Check Box 103" hidden="1">
              <a:extLst>
                <a:ext uri="{63B3BB69-23CF-44E3-9099-C40C66FF867C}">
                  <a14:compatExt spid="_x0000_s89191"/>
                </a:ext>
                <a:ext uri="{FF2B5EF4-FFF2-40B4-BE49-F238E27FC236}">
                  <a16:creationId xmlns:a16="http://schemas.microsoft.com/office/drawing/2014/main" id="{00000000-0008-0000-2700-00006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192" name="Check Box 104" hidden="1">
              <a:extLst>
                <a:ext uri="{63B3BB69-23CF-44E3-9099-C40C66FF867C}">
                  <a14:compatExt spid="_x0000_s89192"/>
                </a:ext>
                <a:ext uri="{FF2B5EF4-FFF2-40B4-BE49-F238E27FC236}">
                  <a16:creationId xmlns:a16="http://schemas.microsoft.com/office/drawing/2014/main" id="{00000000-0008-0000-2700-00006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93" name="Check Box 105" hidden="1">
              <a:extLst>
                <a:ext uri="{63B3BB69-23CF-44E3-9099-C40C66FF867C}">
                  <a14:compatExt spid="_x0000_s89193"/>
                </a:ext>
                <a:ext uri="{FF2B5EF4-FFF2-40B4-BE49-F238E27FC236}">
                  <a16:creationId xmlns:a16="http://schemas.microsoft.com/office/drawing/2014/main" id="{00000000-0008-0000-2700-00006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194" name="Check Box 106" hidden="1">
              <a:extLst>
                <a:ext uri="{63B3BB69-23CF-44E3-9099-C40C66FF867C}">
                  <a14:compatExt spid="_x0000_s89194"/>
                </a:ext>
                <a:ext uri="{FF2B5EF4-FFF2-40B4-BE49-F238E27FC236}">
                  <a16:creationId xmlns:a16="http://schemas.microsoft.com/office/drawing/2014/main" id="{00000000-0008-0000-2700-00006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95" name="Check Box 107" hidden="1">
              <a:extLst>
                <a:ext uri="{63B3BB69-23CF-44E3-9099-C40C66FF867C}">
                  <a14:compatExt spid="_x0000_s89195"/>
                </a:ext>
                <a:ext uri="{FF2B5EF4-FFF2-40B4-BE49-F238E27FC236}">
                  <a16:creationId xmlns:a16="http://schemas.microsoft.com/office/drawing/2014/main" id="{00000000-0008-0000-2700-00006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196" name="Check Box 108" hidden="1">
              <a:extLst>
                <a:ext uri="{63B3BB69-23CF-44E3-9099-C40C66FF867C}">
                  <a14:compatExt spid="_x0000_s89196"/>
                </a:ext>
                <a:ext uri="{FF2B5EF4-FFF2-40B4-BE49-F238E27FC236}">
                  <a16:creationId xmlns:a16="http://schemas.microsoft.com/office/drawing/2014/main" id="{00000000-0008-0000-2700-00006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97" name="Check Box 109" hidden="1">
              <a:extLst>
                <a:ext uri="{63B3BB69-23CF-44E3-9099-C40C66FF867C}">
                  <a14:compatExt spid="_x0000_s89197"/>
                </a:ext>
                <a:ext uri="{FF2B5EF4-FFF2-40B4-BE49-F238E27FC236}">
                  <a16:creationId xmlns:a16="http://schemas.microsoft.com/office/drawing/2014/main" id="{00000000-0008-0000-2700-00006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198" name="Check Box 110" hidden="1">
              <a:extLst>
                <a:ext uri="{63B3BB69-23CF-44E3-9099-C40C66FF867C}">
                  <a14:compatExt spid="_x0000_s89198"/>
                </a:ext>
                <a:ext uri="{FF2B5EF4-FFF2-40B4-BE49-F238E27FC236}">
                  <a16:creationId xmlns:a16="http://schemas.microsoft.com/office/drawing/2014/main" id="{00000000-0008-0000-2700-00006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199" name="Check Box 111" hidden="1">
              <a:extLst>
                <a:ext uri="{63B3BB69-23CF-44E3-9099-C40C66FF867C}">
                  <a14:compatExt spid="_x0000_s89199"/>
                </a:ext>
                <a:ext uri="{FF2B5EF4-FFF2-40B4-BE49-F238E27FC236}">
                  <a16:creationId xmlns:a16="http://schemas.microsoft.com/office/drawing/2014/main" id="{00000000-0008-0000-2700-00006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200" name="Check Box 112" hidden="1">
              <a:extLst>
                <a:ext uri="{63B3BB69-23CF-44E3-9099-C40C66FF867C}">
                  <a14:compatExt spid="_x0000_s89200"/>
                </a:ext>
                <a:ext uri="{FF2B5EF4-FFF2-40B4-BE49-F238E27FC236}">
                  <a16:creationId xmlns:a16="http://schemas.microsoft.com/office/drawing/2014/main" id="{00000000-0008-0000-2700-00007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201" name="Check Box 113" hidden="1">
              <a:extLst>
                <a:ext uri="{63B3BB69-23CF-44E3-9099-C40C66FF867C}">
                  <a14:compatExt spid="_x0000_s89201"/>
                </a:ext>
                <a:ext uri="{FF2B5EF4-FFF2-40B4-BE49-F238E27FC236}">
                  <a16:creationId xmlns:a16="http://schemas.microsoft.com/office/drawing/2014/main" id="{00000000-0008-0000-2700-00007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202" name="Check Box 114" hidden="1">
              <a:extLst>
                <a:ext uri="{63B3BB69-23CF-44E3-9099-C40C66FF867C}">
                  <a14:compatExt spid="_x0000_s89202"/>
                </a:ext>
                <a:ext uri="{FF2B5EF4-FFF2-40B4-BE49-F238E27FC236}">
                  <a16:creationId xmlns:a16="http://schemas.microsoft.com/office/drawing/2014/main" id="{00000000-0008-0000-2700-00007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0</xdr:rowOff>
        </xdr:from>
        <xdr:to>
          <xdr:col>19</xdr:col>
          <xdr:colOff>209550</xdr:colOff>
          <xdr:row>53</xdr:row>
          <xdr:rowOff>200025</xdr:rowOff>
        </xdr:to>
        <xdr:sp macro="" textlink="">
          <xdr:nvSpPr>
            <xdr:cNvPr id="89203" name="Check Box 115" hidden="1">
              <a:extLst>
                <a:ext uri="{63B3BB69-23CF-44E3-9099-C40C66FF867C}">
                  <a14:compatExt spid="_x0000_s89203"/>
                </a:ext>
                <a:ext uri="{FF2B5EF4-FFF2-40B4-BE49-F238E27FC236}">
                  <a16:creationId xmlns:a16="http://schemas.microsoft.com/office/drawing/2014/main" id="{00000000-0008-0000-2700-00007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04" name="Check Box 116" hidden="1">
              <a:extLst>
                <a:ext uri="{63B3BB69-23CF-44E3-9099-C40C66FF867C}">
                  <a14:compatExt spid="_x0000_s89204"/>
                </a:ext>
                <a:ext uri="{FF2B5EF4-FFF2-40B4-BE49-F238E27FC236}">
                  <a16:creationId xmlns:a16="http://schemas.microsoft.com/office/drawing/2014/main" id="{00000000-0008-0000-2700-00007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20</xdr:col>
          <xdr:colOff>209550</xdr:colOff>
          <xdr:row>53</xdr:row>
          <xdr:rowOff>200025</xdr:rowOff>
        </xdr:to>
        <xdr:sp macro="" textlink="">
          <xdr:nvSpPr>
            <xdr:cNvPr id="89205" name="Check Box 117" hidden="1">
              <a:extLst>
                <a:ext uri="{63B3BB69-23CF-44E3-9099-C40C66FF867C}">
                  <a14:compatExt spid="_x0000_s89205"/>
                </a:ext>
                <a:ext uri="{FF2B5EF4-FFF2-40B4-BE49-F238E27FC236}">
                  <a16:creationId xmlns:a16="http://schemas.microsoft.com/office/drawing/2014/main" id="{00000000-0008-0000-2700-00007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06" name="Check Box 118" hidden="1">
              <a:extLst>
                <a:ext uri="{63B3BB69-23CF-44E3-9099-C40C66FF867C}">
                  <a14:compatExt spid="_x0000_s89206"/>
                </a:ext>
                <a:ext uri="{FF2B5EF4-FFF2-40B4-BE49-F238E27FC236}">
                  <a16:creationId xmlns:a16="http://schemas.microsoft.com/office/drawing/2014/main" id="{00000000-0008-0000-2700-00007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07" name="Check Box 119" hidden="1">
              <a:extLst>
                <a:ext uri="{63B3BB69-23CF-44E3-9099-C40C66FF867C}">
                  <a14:compatExt spid="_x0000_s89207"/>
                </a:ext>
                <a:ext uri="{FF2B5EF4-FFF2-40B4-BE49-F238E27FC236}">
                  <a16:creationId xmlns:a16="http://schemas.microsoft.com/office/drawing/2014/main" id="{00000000-0008-0000-2700-00007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08" name="Check Box 120" hidden="1">
              <a:extLst>
                <a:ext uri="{63B3BB69-23CF-44E3-9099-C40C66FF867C}">
                  <a14:compatExt spid="_x0000_s89208"/>
                </a:ext>
                <a:ext uri="{FF2B5EF4-FFF2-40B4-BE49-F238E27FC236}">
                  <a16:creationId xmlns:a16="http://schemas.microsoft.com/office/drawing/2014/main" id="{00000000-0008-0000-2700-00007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09" name="Check Box 121" hidden="1">
              <a:extLst>
                <a:ext uri="{63B3BB69-23CF-44E3-9099-C40C66FF867C}">
                  <a14:compatExt spid="_x0000_s89209"/>
                </a:ext>
                <a:ext uri="{FF2B5EF4-FFF2-40B4-BE49-F238E27FC236}">
                  <a16:creationId xmlns:a16="http://schemas.microsoft.com/office/drawing/2014/main" id="{00000000-0008-0000-2700-00007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10" name="Check Box 122" hidden="1">
              <a:extLst>
                <a:ext uri="{63B3BB69-23CF-44E3-9099-C40C66FF867C}">
                  <a14:compatExt spid="_x0000_s89210"/>
                </a:ext>
                <a:ext uri="{FF2B5EF4-FFF2-40B4-BE49-F238E27FC236}">
                  <a16:creationId xmlns:a16="http://schemas.microsoft.com/office/drawing/2014/main" id="{00000000-0008-0000-2700-00007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11" name="Check Box 123" hidden="1">
              <a:extLst>
                <a:ext uri="{63B3BB69-23CF-44E3-9099-C40C66FF867C}">
                  <a14:compatExt spid="_x0000_s89211"/>
                </a:ext>
                <a:ext uri="{FF2B5EF4-FFF2-40B4-BE49-F238E27FC236}">
                  <a16:creationId xmlns:a16="http://schemas.microsoft.com/office/drawing/2014/main" id="{00000000-0008-0000-2700-00007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12" name="Check Box 124" hidden="1">
              <a:extLst>
                <a:ext uri="{63B3BB69-23CF-44E3-9099-C40C66FF867C}">
                  <a14:compatExt spid="_x0000_s89212"/>
                </a:ext>
                <a:ext uri="{FF2B5EF4-FFF2-40B4-BE49-F238E27FC236}">
                  <a16:creationId xmlns:a16="http://schemas.microsoft.com/office/drawing/2014/main" id="{00000000-0008-0000-2700-00007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13" name="Check Box 125" hidden="1">
              <a:extLst>
                <a:ext uri="{63B3BB69-23CF-44E3-9099-C40C66FF867C}">
                  <a14:compatExt spid="_x0000_s89213"/>
                </a:ext>
                <a:ext uri="{FF2B5EF4-FFF2-40B4-BE49-F238E27FC236}">
                  <a16:creationId xmlns:a16="http://schemas.microsoft.com/office/drawing/2014/main" id="{00000000-0008-0000-2700-00007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14" name="Check Box 126" hidden="1">
              <a:extLst>
                <a:ext uri="{63B3BB69-23CF-44E3-9099-C40C66FF867C}">
                  <a14:compatExt spid="_x0000_s89214"/>
                </a:ext>
                <a:ext uri="{FF2B5EF4-FFF2-40B4-BE49-F238E27FC236}">
                  <a16:creationId xmlns:a16="http://schemas.microsoft.com/office/drawing/2014/main" id="{00000000-0008-0000-2700-00007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15" name="Check Box 127" hidden="1">
              <a:extLst>
                <a:ext uri="{63B3BB69-23CF-44E3-9099-C40C66FF867C}">
                  <a14:compatExt spid="_x0000_s89215"/>
                </a:ext>
                <a:ext uri="{FF2B5EF4-FFF2-40B4-BE49-F238E27FC236}">
                  <a16:creationId xmlns:a16="http://schemas.microsoft.com/office/drawing/2014/main" id="{00000000-0008-0000-2700-00007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16" name="Check Box 128" hidden="1">
              <a:extLst>
                <a:ext uri="{63B3BB69-23CF-44E3-9099-C40C66FF867C}">
                  <a14:compatExt spid="_x0000_s89216"/>
                </a:ext>
                <a:ext uri="{FF2B5EF4-FFF2-40B4-BE49-F238E27FC236}">
                  <a16:creationId xmlns:a16="http://schemas.microsoft.com/office/drawing/2014/main" id="{00000000-0008-0000-2700-00008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17" name="Check Box 129" hidden="1">
              <a:extLst>
                <a:ext uri="{63B3BB69-23CF-44E3-9099-C40C66FF867C}">
                  <a14:compatExt spid="_x0000_s89217"/>
                </a:ext>
                <a:ext uri="{FF2B5EF4-FFF2-40B4-BE49-F238E27FC236}">
                  <a16:creationId xmlns:a16="http://schemas.microsoft.com/office/drawing/2014/main" id="{00000000-0008-0000-2700-00008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18" name="Check Box 130" hidden="1">
              <a:extLst>
                <a:ext uri="{63B3BB69-23CF-44E3-9099-C40C66FF867C}">
                  <a14:compatExt spid="_x0000_s89218"/>
                </a:ext>
                <a:ext uri="{FF2B5EF4-FFF2-40B4-BE49-F238E27FC236}">
                  <a16:creationId xmlns:a16="http://schemas.microsoft.com/office/drawing/2014/main" id="{00000000-0008-0000-2700-00008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209550</xdr:colOff>
          <xdr:row>54</xdr:row>
          <xdr:rowOff>200025</xdr:rowOff>
        </xdr:to>
        <xdr:sp macro="" textlink="">
          <xdr:nvSpPr>
            <xdr:cNvPr id="89219" name="Check Box 131" hidden="1">
              <a:extLst>
                <a:ext uri="{63B3BB69-23CF-44E3-9099-C40C66FF867C}">
                  <a14:compatExt spid="_x0000_s89219"/>
                </a:ext>
                <a:ext uri="{FF2B5EF4-FFF2-40B4-BE49-F238E27FC236}">
                  <a16:creationId xmlns:a16="http://schemas.microsoft.com/office/drawing/2014/main" id="{00000000-0008-0000-2700-00008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20" name="Check Box 132" hidden="1">
              <a:extLst>
                <a:ext uri="{63B3BB69-23CF-44E3-9099-C40C66FF867C}">
                  <a14:compatExt spid="_x0000_s89220"/>
                </a:ext>
                <a:ext uri="{FF2B5EF4-FFF2-40B4-BE49-F238E27FC236}">
                  <a16:creationId xmlns:a16="http://schemas.microsoft.com/office/drawing/2014/main" id="{00000000-0008-0000-2700-00008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209550</xdr:colOff>
          <xdr:row>54</xdr:row>
          <xdr:rowOff>200025</xdr:rowOff>
        </xdr:to>
        <xdr:sp macro="" textlink="">
          <xdr:nvSpPr>
            <xdr:cNvPr id="89221" name="Check Box 133" hidden="1">
              <a:extLst>
                <a:ext uri="{63B3BB69-23CF-44E3-9099-C40C66FF867C}">
                  <a14:compatExt spid="_x0000_s89221"/>
                </a:ext>
                <a:ext uri="{FF2B5EF4-FFF2-40B4-BE49-F238E27FC236}">
                  <a16:creationId xmlns:a16="http://schemas.microsoft.com/office/drawing/2014/main" id="{00000000-0008-0000-2700-00008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22" name="Check Box 134" hidden="1">
              <a:extLst>
                <a:ext uri="{63B3BB69-23CF-44E3-9099-C40C66FF867C}">
                  <a14:compatExt spid="_x0000_s89222"/>
                </a:ext>
                <a:ext uri="{FF2B5EF4-FFF2-40B4-BE49-F238E27FC236}">
                  <a16:creationId xmlns:a16="http://schemas.microsoft.com/office/drawing/2014/main" id="{00000000-0008-0000-2700-00008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23" name="Check Box 135" hidden="1">
              <a:extLst>
                <a:ext uri="{63B3BB69-23CF-44E3-9099-C40C66FF867C}">
                  <a14:compatExt spid="_x0000_s89223"/>
                </a:ext>
                <a:ext uri="{FF2B5EF4-FFF2-40B4-BE49-F238E27FC236}">
                  <a16:creationId xmlns:a16="http://schemas.microsoft.com/office/drawing/2014/main" id="{00000000-0008-0000-2700-00008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24" name="Check Box 136" hidden="1">
              <a:extLst>
                <a:ext uri="{63B3BB69-23CF-44E3-9099-C40C66FF867C}">
                  <a14:compatExt spid="_x0000_s89224"/>
                </a:ext>
                <a:ext uri="{FF2B5EF4-FFF2-40B4-BE49-F238E27FC236}">
                  <a16:creationId xmlns:a16="http://schemas.microsoft.com/office/drawing/2014/main" id="{00000000-0008-0000-2700-00008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25" name="Check Box 137" hidden="1">
              <a:extLst>
                <a:ext uri="{63B3BB69-23CF-44E3-9099-C40C66FF867C}">
                  <a14:compatExt spid="_x0000_s89225"/>
                </a:ext>
                <a:ext uri="{FF2B5EF4-FFF2-40B4-BE49-F238E27FC236}">
                  <a16:creationId xmlns:a16="http://schemas.microsoft.com/office/drawing/2014/main" id="{00000000-0008-0000-2700-00008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26" name="Check Box 138" hidden="1">
              <a:extLst>
                <a:ext uri="{63B3BB69-23CF-44E3-9099-C40C66FF867C}">
                  <a14:compatExt spid="_x0000_s89226"/>
                </a:ext>
                <a:ext uri="{FF2B5EF4-FFF2-40B4-BE49-F238E27FC236}">
                  <a16:creationId xmlns:a16="http://schemas.microsoft.com/office/drawing/2014/main" id="{00000000-0008-0000-2700-00008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27" name="Check Box 139" hidden="1">
              <a:extLst>
                <a:ext uri="{63B3BB69-23CF-44E3-9099-C40C66FF867C}">
                  <a14:compatExt spid="_x0000_s89227"/>
                </a:ext>
                <a:ext uri="{FF2B5EF4-FFF2-40B4-BE49-F238E27FC236}">
                  <a16:creationId xmlns:a16="http://schemas.microsoft.com/office/drawing/2014/main" id="{00000000-0008-0000-2700-00008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28" name="Check Box 140" hidden="1">
              <a:extLst>
                <a:ext uri="{63B3BB69-23CF-44E3-9099-C40C66FF867C}">
                  <a14:compatExt spid="_x0000_s89228"/>
                </a:ext>
                <a:ext uri="{FF2B5EF4-FFF2-40B4-BE49-F238E27FC236}">
                  <a16:creationId xmlns:a16="http://schemas.microsoft.com/office/drawing/2014/main" id="{00000000-0008-0000-2700-00008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29" name="Check Box 141" hidden="1">
              <a:extLst>
                <a:ext uri="{63B3BB69-23CF-44E3-9099-C40C66FF867C}">
                  <a14:compatExt spid="_x0000_s89229"/>
                </a:ext>
                <a:ext uri="{FF2B5EF4-FFF2-40B4-BE49-F238E27FC236}">
                  <a16:creationId xmlns:a16="http://schemas.microsoft.com/office/drawing/2014/main" id="{00000000-0008-0000-2700-00008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30" name="Check Box 142" hidden="1">
              <a:extLst>
                <a:ext uri="{63B3BB69-23CF-44E3-9099-C40C66FF867C}">
                  <a14:compatExt spid="_x0000_s89230"/>
                </a:ext>
                <a:ext uri="{FF2B5EF4-FFF2-40B4-BE49-F238E27FC236}">
                  <a16:creationId xmlns:a16="http://schemas.microsoft.com/office/drawing/2014/main" id="{00000000-0008-0000-2700-00008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31" name="Check Box 143" hidden="1">
              <a:extLst>
                <a:ext uri="{63B3BB69-23CF-44E3-9099-C40C66FF867C}">
                  <a14:compatExt spid="_x0000_s89231"/>
                </a:ext>
                <a:ext uri="{FF2B5EF4-FFF2-40B4-BE49-F238E27FC236}">
                  <a16:creationId xmlns:a16="http://schemas.microsoft.com/office/drawing/2014/main" id="{00000000-0008-0000-2700-00008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32" name="Check Box 144" hidden="1">
              <a:extLst>
                <a:ext uri="{63B3BB69-23CF-44E3-9099-C40C66FF867C}">
                  <a14:compatExt spid="_x0000_s89232"/>
                </a:ext>
                <a:ext uri="{FF2B5EF4-FFF2-40B4-BE49-F238E27FC236}">
                  <a16:creationId xmlns:a16="http://schemas.microsoft.com/office/drawing/2014/main" id="{00000000-0008-0000-2700-00009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33" name="Check Box 145" hidden="1">
              <a:extLst>
                <a:ext uri="{63B3BB69-23CF-44E3-9099-C40C66FF867C}">
                  <a14:compatExt spid="_x0000_s89233"/>
                </a:ext>
                <a:ext uri="{FF2B5EF4-FFF2-40B4-BE49-F238E27FC236}">
                  <a16:creationId xmlns:a16="http://schemas.microsoft.com/office/drawing/2014/main" id="{00000000-0008-0000-2700-00009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34" name="Check Box 146" hidden="1">
              <a:extLst>
                <a:ext uri="{63B3BB69-23CF-44E3-9099-C40C66FF867C}">
                  <a14:compatExt spid="_x0000_s89234"/>
                </a:ext>
                <a:ext uri="{FF2B5EF4-FFF2-40B4-BE49-F238E27FC236}">
                  <a16:creationId xmlns:a16="http://schemas.microsoft.com/office/drawing/2014/main" id="{00000000-0008-0000-2700-00009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209550</xdr:colOff>
          <xdr:row>55</xdr:row>
          <xdr:rowOff>200025</xdr:rowOff>
        </xdr:to>
        <xdr:sp macro="" textlink="">
          <xdr:nvSpPr>
            <xdr:cNvPr id="89235" name="Check Box 147" hidden="1">
              <a:extLst>
                <a:ext uri="{63B3BB69-23CF-44E3-9099-C40C66FF867C}">
                  <a14:compatExt spid="_x0000_s89235"/>
                </a:ext>
                <a:ext uri="{FF2B5EF4-FFF2-40B4-BE49-F238E27FC236}">
                  <a16:creationId xmlns:a16="http://schemas.microsoft.com/office/drawing/2014/main" id="{00000000-0008-0000-2700-00009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36" name="Check Box 148" hidden="1">
              <a:extLst>
                <a:ext uri="{63B3BB69-23CF-44E3-9099-C40C66FF867C}">
                  <a14:compatExt spid="_x0000_s89236"/>
                </a:ext>
                <a:ext uri="{FF2B5EF4-FFF2-40B4-BE49-F238E27FC236}">
                  <a16:creationId xmlns:a16="http://schemas.microsoft.com/office/drawing/2014/main" id="{00000000-0008-0000-2700-00009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209550</xdr:colOff>
          <xdr:row>55</xdr:row>
          <xdr:rowOff>200025</xdr:rowOff>
        </xdr:to>
        <xdr:sp macro="" textlink="">
          <xdr:nvSpPr>
            <xdr:cNvPr id="89237" name="Check Box 149" hidden="1">
              <a:extLst>
                <a:ext uri="{63B3BB69-23CF-44E3-9099-C40C66FF867C}">
                  <a14:compatExt spid="_x0000_s89237"/>
                </a:ext>
                <a:ext uri="{FF2B5EF4-FFF2-40B4-BE49-F238E27FC236}">
                  <a16:creationId xmlns:a16="http://schemas.microsoft.com/office/drawing/2014/main" id="{00000000-0008-0000-2700-00009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38" name="Check Box 150" hidden="1">
              <a:extLst>
                <a:ext uri="{63B3BB69-23CF-44E3-9099-C40C66FF867C}">
                  <a14:compatExt spid="_x0000_s89238"/>
                </a:ext>
                <a:ext uri="{FF2B5EF4-FFF2-40B4-BE49-F238E27FC236}">
                  <a16:creationId xmlns:a16="http://schemas.microsoft.com/office/drawing/2014/main" id="{00000000-0008-0000-2700-00009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39" name="Check Box 151" hidden="1">
              <a:extLst>
                <a:ext uri="{63B3BB69-23CF-44E3-9099-C40C66FF867C}">
                  <a14:compatExt spid="_x0000_s89239"/>
                </a:ext>
                <a:ext uri="{FF2B5EF4-FFF2-40B4-BE49-F238E27FC236}">
                  <a16:creationId xmlns:a16="http://schemas.microsoft.com/office/drawing/2014/main" id="{00000000-0008-0000-2700-00009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40" name="Check Box 152" hidden="1">
              <a:extLst>
                <a:ext uri="{63B3BB69-23CF-44E3-9099-C40C66FF867C}">
                  <a14:compatExt spid="_x0000_s89240"/>
                </a:ext>
                <a:ext uri="{FF2B5EF4-FFF2-40B4-BE49-F238E27FC236}">
                  <a16:creationId xmlns:a16="http://schemas.microsoft.com/office/drawing/2014/main" id="{00000000-0008-0000-2700-00009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41" name="Check Box 153" hidden="1">
              <a:extLst>
                <a:ext uri="{63B3BB69-23CF-44E3-9099-C40C66FF867C}">
                  <a14:compatExt spid="_x0000_s89241"/>
                </a:ext>
                <a:ext uri="{FF2B5EF4-FFF2-40B4-BE49-F238E27FC236}">
                  <a16:creationId xmlns:a16="http://schemas.microsoft.com/office/drawing/2014/main" id="{00000000-0008-0000-2700-00009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42" name="Check Box 154" hidden="1">
              <a:extLst>
                <a:ext uri="{63B3BB69-23CF-44E3-9099-C40C66FF867C}">
                  <a14:compatExt spid="_x0000_s89242"/>
                </a:ext>
                <a:ext uri="{FF2B5EF4-FFF2-40B4-BE49-F238E27FC236}">
                  <a16:creationId xmlns:a16="http://schemas.microsoft.com/office/drawing/2014/main" id="{00000000-0008-0000-2700-00009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43" name="Check Box 155" hidden="1">
              <a:extLst>
                <a:ext uri="{63B3BB69-23CF-44E3-9099-C40C66FF867C}">
                  <a14:compatExt spid="_x0000_s89243"/>
                </a:ext>
                <a:ext uri="{FF2B5EF4-FFF2-40B4-BE49-F238E27FC236}">
                  <a16:creationId xmlns:a16="http://schemas.microsoft.com/office/drawing/2014/main" id="{00000000-0008-0000-2700-00009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44" name="Check Box 156" hidden="1">
              <a:extLst>
                <a:ext uri="{63B3BB69-23CF-44E3-9099-C40C66FF867C}">
                  <a14:compatExt spid="_x0000_s89244"/>
                </a:ext>
                <a:ext uri="{FF2B5EF4-FFF2-40B4-BE49-F238E27FC236}">
                  <a16:creationId xmlns:a16="http://schemas.microsoft.com/office/drawing/2014/main" id="{00000000-0008-0000-2700-00009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45" name="Check Box 157" hidden="1">
              <a:extLst>
                <a:ext uri="{63B3BB69-23CF-44E3-9099-C40C66FF867C}">
                  <a14:compatExt spid="_x0000_s89245"/>
                </a:ext>
                <a:ext uri="{FF2B5EF4-FFF2-40B4-BE49-F238E27FC236}">
                  <a16:creationId xmlns:a16="http://schemas.microsoft.com/office/drawing/2014/main" id="{00000000-0008-0000-2700-00009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46" name="Check Box 158" hidden="1">
              <a:extLst>
                <a:ext uri="{63B3BB69-23CF-44E3-9099-C40C66FF867C}">
                  <a14:compatExt spid="_x0000_s89246"/>
                </a:ext>
                <a:ext uri="{FF2B5EF4-FFF2-40B4-BE49-F238E27FC236}">
                  <a16:creationId xmlns:a16="http://schemas.microsoft.com/office/drawing/2014/main" id="{00000000-0008-0000-2700-00009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47" name="Check Box 159" hidden="1">
              <a:extLst>
                <a:ext uri="{63B3BB69-23CF-44E3-9099-C40C66FF867C}">
                  <a14:compatExt spid="_x0000_s89247"/>
                </a:ext>
                <a:ext uri="{FF2B5EF4-FFF2-40B4-BE49-F238E27FC236}">
                  <a16:creationId xmlns:a16="http://schemas.microsoft.com/office/drawing/2014/main" id="{00000000-0008-0000-2700-00009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48" name="Check Box 160" hidden="1">
              <a:extLst>
                <a:ext uri="{63B3BB69-23CF-44E3-9099-C40C66FF867C}">
                  <a14:compatExt spid="_x0000_s89248"/>
                </a:ext>
                <a:ext uri="{FF2B5EF4-FFF2-40B4-BE49-F238E27FC236}">
                  <a16:creationId xmlns:a16="http://schemas.microsoft.com/office/drawing/2014/main" id="{00000000-0008-0000-2700-0000A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49" name="Check Box 161" hidden="1">
              <a:extLst>
                <a:ext uri="{63B3BB69-23CF-44E3-9099-C40C66FF867C}">
                  <a14:compatExt spid="_x0000_s89249"/>
                </a:ext>
                <a:ext uri="{FF2B5EF4-FFF2-40B4-BE49-F238E27FC236}">
                  <a16:creationId xmlns:a16="http://schemas.microsoft.com/office/drawing/2014/main" id="{00000000-0008-0000-2700-0000A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50" name="Check Box 162" hidden="1">
              <a:extLst>
                <a:ext uri="{63B3BB69-23CF-44E3-9099-C40C66FF867C}">
                  <a14:compatExt spid="_x0000_s89250"/>
                </a:ext>
                <a:ext uri="{FF2B5EF4-FFF2-40B4-BE49-F238E27FC236}">
                  <a16:creationId xmlns:a16="http://schemas.microsoft.com/office/drawing/2014/main" id="{00000000-0008-0000-2700-0000A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19</xdr:col>
          <xdr:colOff>209550</xdr:colOff>
          <xdr:row>56</xdr:row>
          <xdr:rowOff>200025</xdr:rowOff>
        </xdr:to>
        <xdr:sp macro="" textlink="">
          <xdr:nvSpPr>
            <xdr:cNvPr id="89251" name="Check Box 163" hidden="1">
              <a:extLst>
                <a:ext uri="{63B3BB69-23CF-44E3-9099-C40C66FF867C}">
                  <a14:compatExt spid="_x0000_s89251"/>
                </a:ext>
                <a:ext uri="{FF2B5EF4-FFF2-40B4-BE49-F238E27FC236}">
                  <a16:creationId xmlns:a16="http://schemas.microsoft.com/office/drawing/2014/main" id="{00000000-0008-0000-2700-0000A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52" name="Check Box 164" hidden="1">
              <a:extLst>
                <a:ext uri="{63B3BB69-23CF-44E3-9099-C40C66FF867C}">
                  <a14:compatExt spid="_x0000_s89252"/>
                </a:ext>
                <a:ext uri="{FF2B5EF4-FFF2-40B4-BE49-F238E27FC236}">
                  <a16:creationId xmlns:a16="http://schemas.microsoft.com/office/drawing/2014/main" id="{00000000-0008-0000-2700-0000A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0</xdr:rowOff>
        </xdr:from>
        <xdr:to>
          <xdr:col>20</xdr:col>
          <xdr:colOff>209550</xdr:colOff>
          <xdr:row>56</xdr:row>
          <xdr:rowOff>200025</xdr:rowOff>
        </xdr:to>
        <xdr:sp macro="" textlink="">
          <xdr:nvSpPr>
            <xdr:cNvPr id="89253" name="Check Box 165" hidden="1">
              <a:extLst>
                <a:ext uri="{63B3BB69-23CF-44E3-9099-C40C66FF867C}">
                  <a14:compatExt spid="_x0000_s89253"/>
                </a:ext>
                <a:ext uri="{FF2B5EF4-FFF2-40B4-BE49-F238E27FC236}">
                  <a16:creationId xmlns:a16="http://schemas.microsoft.com/office/drawing/2014/main" id="{00000000-0008-0000-2700-0000A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54" name="Check Box 166" hidden="1">
              <a:extLst>
                <a:ext uri="{63B3BB69-23CF-44E3-9099-C40C66FF867C}">
                  <a14:compatExt spid="_x0000_s89254"/>
                </a:ext>
                <a:ext uri="{FF2B5EF4-FFF2-40B4-BE49-F238E27FC236}">
                  <a16:creationId xmlns:a16="http://schemas.microsoft.com/office/drawing/2014/main" id="{00000000-0008-0000-2700-0000A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55" name="Check Box 167" hidden="1">
              <a:extLst>
                <a:ext uri="{63B3BB69-23CF-44E3-9099-C40C66FF867C}">
                  <a14:compatExt spid="_x0000_s89255"/>
                </a:ext>
                <a:ext uri="{FF2B5EF4-FFF2-40B4-BE49-F238E27FC236}">
                  <a16:creationId xmlns:a16="http://schemas.microsoft.com/office/drawing/2014/main" id="{00000000-0008-0000-2700-0000A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56" name="Check Box 168" hidden="1">
              <a:extLst>
                <a:ext uri="{63B3BB69-23CF-44E3-9099-C40C66FF867C}">
                  <a14:compatExt spid="_x0000_s89256"/>
                </a:ext>
                <a:ext uri="{FF2B5EF4-FFF2-40B4-BE49-F238E27FC236}">
                  <a16:creationId xmlns:a16="http://schemas.microsoft.com/office/drawing/2014/main" id="{00000000-0008-0000-2700-0000A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57" name="Check Box 169" hidden="1">
              <a:extLst>
                <a:ext uri="{63B3BB69-23CF-44E3-9099-C40C66FF867C}">
                  <a14:compatExt spid="_x0000_s89257"/>
                </a:ext>
                <a:ext uri="{FF2B5EF4-FFF2-40B4-BE49-F238E27FC236}">
                  <a16:creationId xmlns:a16="http://schemas.microsoft.com/office/drawing/2014/main" id="{00000000-0008-0000-2700-0000A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58" name="Check Box 170" hidden="1">
              <a:extLst>
                <a:ext uri="{63B3BB69-23CF-44E3-9099-C40C66FF867C}">
                  <a14:compatExt spid="_x0000_s89258"/>
                </a:ext>
                <a:ext uri="{FF2B5EF4-FFF2-40B4-BE49-F238E27FC236}">
                  <a16:creationId xmlns:a16="http://schemas.microsoft.com/office/drawing/2014/main" id="{00000000-0008-0000-2700-0000A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59" name="Check Box 171" hidden="1">
              <a:extLst>
                <a:ext uri="{63B3BB69-23CF-44E3-9099-C40C66FF867C}">
                  <a14:compatExt spid="_x0000_s89259"/>
                </a:ext>
                <a:ext uri="{FF2B5EF4-FFF2-40B4-BE49-F238E27FC236}">
                  <a16:creationId xmlns:a16="http://schemas.microsoft.com/office/drawing/2014/main" id="{00000000-0008-0000-2700-0000A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60" name="Check Box 172" hidden="1">
              <a:extLst>
                <a:ext uri="{63B3BB69-23CF-44E3-9099-C40C66FF867C}">
                  <a14:compatExt spid="_x0000_s89260"/>
                </a:ext>
                <a:ext uri="{FF2B5EF4-FFF2-40B4-BE49-F238E27FC236}">
                  <a16:creationId xmlns:a16="http://schemas.microsoft.com/office/drawing/2014/main" id="{00000000-0008-0000-2700-0000A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61" name="Check Box 173" hidden="1">
              <a:extLst>
                <a:ext uri="{63B3BB69-23CF-44E3-9099-C40C66FF867C}">
                  <a14:compatExt spid="_x0000_s89261"/>
                </a:ext>
                <a:ext uri="{FF2B5EF4-FFF2-40B4-BE49-F238E27FC236}">
                  <a16:creationId xmlns:a16="http://schemas.microsoft.com/office/drawing/2014/main" id="{00000000-0008-0000-2700-0000A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62" name="Check Box 174" hidden="1">
              <a:extLst>
                <a:ext uri="{63B3BB69-23CF-44E3-9099-C40C66FF867C}">
                  <a14:compatExt spid="_x0000_s89262"/>
                </a:ext>
                <a:ext uri="{FF2B5EF4-FFF2-40B4-BE49-F238E27FC236}">
                  <a16:creationId xmlns:a16="http://schemas.microsoft.com/office/drawing/2014/main" id="{00000000-0008-0000-2700-0000A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63" name="Check Box 175" hidden="1">
              <a:extLst>
                <a:ext uri="{63B3BB69-23CF-44E3-9099-C40C66FF867C}">
                  <a14:compatExt spid="_x0000_s89263"/>
                </a:ext>
                <a:ext uri="{FF2B5EF4-FFF2-40B4-BE49-F238E27FC236}">
                  <a16:creationId xmlns:a16="http://schemas.microsoft.com/office/drawing/2014/main" id="{00000000-0008-0000-2700-0000A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64" name="Check Box 176" hidden="1">
              <a:extLst>
                <a:ext uri="{63B3BB69-23CF-44E3-9099-C40C66FF867C}">
                  <a14:compatExt spid="_x0000_s89264"/>
                </a:ext>
                <a:ext uri="{FF2B5EF4-FFF2-40B4-BE49-F238E27FC236}">
                  <a16:creationId xmlns:a16="http://schemas.microsoft.com/office/drawing/2014/main" id="{00000000-0008-0000-2700-0000B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65" name="Check Box 177" hidden="1">
              <a:extLst>
                <a:ext uri="{63B3BB69-23CF-44E3-9099-C40C66FF867C}">
                  <a14:compatExt spid="_x0000_s89265"/>
                </a:ext>
                <a:ext uri="{FF2B5EF4-FFF2-40B4-BE49-F238E27FC236}">
                  <a16:creationId xmlns:a16="http://schemas.microsoft.com/office/drawing/2014/main" id="{00000000-0008-0000-2700-0000B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66" name="Check Box 178" hidden="1">
              <a:extLst>
                <a:ext uri="{63B3BB69-23CF-44E3-9099-C40C66FF867C}">
                  <a14:compatExt spid="_x0000_s89266"/>
                </a:ext>
                <a:ext uri="{FF2B5EF4-FFF2-40B4-BE49-F238E27FC236}">
                  <a16:creationId xmlns:a16="http://schemas.microsoft.com/office/drawing/2014/main" id="{00000000-0008-0000-2700-0000B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209550</xdr:colOff>
          <xdr:row>57</xdr:row>
          <xdr:rowOff>200025</xdr:rowOff>
        </xdr:to>
        <xdr:sp macro="" textlink="">
          <xdr:nvSpPr>
            <xdr:cNvPr id="89267" name="Check Box 179" hidden="1">
              <a:extLst>
                <a:ext uri="{63B3BB69-23CF-44E3-9099-C40C66FF867C}">
                  <a14:compatExt spid="_x0000_s89267"/>
                </a:ext>
                <a:ext uri="{FF2B5EF4-FFF2-40B4-BE49-F238E27FC236}">
                  <a16:creationId xmlns:a16="http://schemas.microsoft.com/office/drawing/2014/main" id="{00000000-0008-0000-2700-0000B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68" name="Check Box 180" hidden="1">
              <a:extLst>
                <a:ext uri="{63B3BB69-23CF-44E3-9099-C40C66FF867C}">
                  <a14:compatExt spid="_x0000_s89268"/>
                </a:ext>
                <a:ext uri="{FF2B5EF4-FFF2-40B4-BE49-F238E27FC236}">
                  <a16:creationId xmlns:a16="http://schemas.microsoft.com/office/drawing/2014/main" id="{00000000-0008-0000-2700-0000B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20</xdr:col>
          <xdr:colOff>209550</xdr:colOff>
          <xdr:row>57</xdr:row>
          <xdr:rowOff>200025</xdr:rowOff>
        </xdr:to>
        <xdr:sp macro="" textlink="">
          <xdr:nvSpPr>
            <xdr:cNvPr id="89269" name="Check Box 181" hidden="1">
              <a:extLst>
                <a:ext uri="{63B3BB69-23CF-44E3-9099-C40C66FF867C}">
                  <a14:compatExt spid="_x0000_s89269"/>
                </a:ext>
                <a:ext uri="{FF2B5EF4-FFF2-40B4-BE49-F238E27FC236}">
                  <a16:creationId xmlns:a16="http://schemas.microsoft.com/office/drawing/2014/main" id="{00000000-0008-0000-2700-0000B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70" name="Check Box 182" hidden="1">
              <a:extLst>
                <a:ext uri="{63B3BB69-23CF-44E3-9099-C40C66FF867C}">
                  <a14:compatExt spid="_x0000_s89270"/>
                </a:ext>
                <a:ext uri="{FF2B5EF4-FFF2-40B4-BE49-F238E27FC236}">
                  <a16:creationId xmlns:a16="http://schemas.microsoft.com/office/drawing/2014/main" id="{00000000-0008-0000-2700-0000B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71" name="Check Box 183" hidden="1">
              <a:extLst>
                <a:ext uri="{63B3BB69-23CF-44E3-9099-C40C66FF867C}">
                  <a14:compatExt spid="_x0000_s89271"/>
                </a:ext>
                <a:ext uri="{FF2B5EF4-FFF2-40B4-BE49-F238E27FC236}">
                  <a16:creationId xmlns:a16="http://schemas.microsoft.com/office/drawing/2014/main" id="{00000000-0008-0000-2700-0000B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72" name="Check Box 184" hidden="1">
              <a:extLst>
                <a:ext uri="{63B3BB69-23CF-44E3-9099-C40C66FF867C}">
                  <a14:compatExt spid="_x0000_s89272"/>
                </a:ext>
                <a:ext uri="{FF2B5EF4-FFF2-40B4-BE49-F238E27FC236}">
                  <a16:creationId xmlns:a16="http://schemas.microsoft.com/office/drawing/2014/main" id="{00000000-0008-0000-2700-0000B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73" name="Check Box 185" hidden="1">
              <a:extLst>
                <a:ext uri="{63B3BB69-23CF-44E3-9099-C40C66FF867C}">
                  <a14:compatExt spid="_x0000_s89273"/>
                </a:ext>
                <a:ext uri="{FF2B5EF4-FFF2-40B4-BE49-F238E27FC236}">
                  <a16:creationId xmlns:a16="http://schemas.microsoft.com/office/drawing/2014/main" id="{00000000-0008-0000-2700-0000B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74" name="Check Box 186" hidden="1">
              <a:extLst>
                <a:ext uri="{63B3BB69-23CF-44E3-9099-C40C66FF867C}">
                  <a14:compatExt spid="_x0000_s89274"/>
                </a:ext>
                <a:ext uri="{FF2B5EF4-FFF2-40B4-BE49-F238E27FC236}">
                  <a16:creationId xmlns:a16="http://schemas.microsoft.com/office/drawing/2014/main" id="{00000000-0008-0000-2700-0000B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75" name="Check Box 187" hidden="1">
              <a:extLst>
                <a:ext uri="{63B3BB69-23CF-44E3-9099-C40C66FF867C}">
                  <a14:compatExt spid="_x0000_s89275"/>
                </a:ext>
                <a:ext uri="{FF2B5EF4-FFF2-40B4-BE49-F238E27FC236}">
                  <a16:creationId xmlns:a16="http://schemas.microsoft.com/office/drawing/2014/main" id="{00000000-0008-0000-2700-0000B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76" name="Check Box 188" hidden="1">
              <a:extLst>
                <a:ext uri="{63B3BB69-23CF-44E3-9099-C40C66FF867C}">
                  <a14:compatExt spid="_x0000_s89276"/>
                </a:ext>
                <a:ext uri="{FF2B5EF4-FFF2-40B4-BE49-F238E27FC236}">
                  <a16:creationId xmlns:a16="http://schemas.microsoft.com/office/drawing/2014/main" id="{00000000-0008-0000-2700-0000B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77" name="Check Box 189" hidden="1">
              <a:extLst>
                <a:ext uri="{63B3BB69-23CF-44E3-9099-C40C66FF867C}">
                  <a14:compatExt spid="_x0000_s89277"/>
                </a:ext>
                <a:ext uri="{FF2B5EF4-FFF2-40B4-BE49-F238E27FC236}">
                  <a16:creationId xmlns:a16="http://schemas.microsoft.com/office/drawing/2014/main" id="{00000000-0008-0000-2700-0000B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78" name="Check Box 190" hidden="1">
              <a:extLst>
                <a:ext uri="{63B3BB69-23CF-44E3-9099-C40C66FF867C}">
                  <a14:compatExt spid="_x0000_s89278"/>
                </a:ext>
                <a:ext uri="{FF2B5EF4-FFF2-40B4-BE49-F238E27FC236}">
                  <a16:creationId xmlns:a16="http://schemas.microsoft.com/office/drawing/2014/main" id="{00000000-0008-0000-2700-0000B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79" name="Check Box 191" hidden="1">
              <a:extLst>
                <a:ext uri="{63B3BB69-23CF-44E3-9099-C40C66FF867C}">
                  <a14:compatExt spid="_x0000_s89279"/>
                </a:ext>
                <a:ext uri="{FF2B5EF4-FFF2-40B4-BE49-F238E27FC236}">
                  <a16:creationId xmlns:a16="http://schemas.microsoft.com/office/drawing/2014/main" id="{00000000-0008-0000-2700-0000B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80" name="Check Box 192" hidden="1">
              <a:extLst>
                <a:ext uri="{63B3BB69-23CF-44E3-9099-C40C66FF867C}">
                  <a14:compatExt spid="_x0000_s89280"/>
                </a:ext>
                <a:ext uri="{FF2B5EF4-FFF2-40B4-BE49-F238E27FC236}">
                  <a16:creationId xmlns:a16="http://schemas.microsoft.com/office/drawing/2014/main" id="{00000000-0008-0000-2700-0000C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81" name="Check Box 193" hidden="1">
              <a:extLst>
                <a:ext uri="{63B3BB69-23CF-44E3-9099-C40C66FF867C}">
                  <a14:compatExt spid="_x0000_s89281"/>
                </a:ext>
                <a:ext uri="{FF2B5EF4-FFF2-40B4-BE49-F238E27FC236}">
                  <a16:creationId xmlns:a16="http://schemas.microsoft.com/office/drawing/2014/main" id="{00000000-0008-0000-2700-0000C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82" name="Check Box 194" hidden="1">
              <a:extLst>
                <a:ext uri="{63B3BB69-23CF-44E3-9099-C40C66FF867C}">
                  <a14:compatExt spid="_x0000_s89282"/>
                </a:ext>
                <a:ext uri="{FF2B5EF4-FFF2-40B4-BE49-F238E27FC236}">
                  <a16:creationId xmlns:a16="http://schemas.microsoft.com/office/drawing/2014/main" id="{00000000-0008-0000-2700-0000C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209550</xdr:colOff>
          <xdr:row>58</xdr:row>
          <xdr:rowOff>200025</xdr:rowOff>
        </xdr:to>
        <xdr:sp macro="" textlink="">
          <xdr:nvSpPr>
            <xdr:cNvPr id="89283" name="Check Box 195" hidden="1">
              <a:extLst>
                <a:ext uri="{63B3BB69-23CF-44E3-9099-C40C66FF867C}">
                  <a14:compatExt spid="_x0000_s89283"/>
                </a:ext>
                <a:ext uri="{FF2B5EF4-FFF2-40B4-BE49-F238E27FC236}">
                  <a16:creationId xmlns:a16="http://schemas.microsoft.com/office/drawing/2014/main" id="{00000000-0008-0000-2700-0000C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84" name="Check Box 196" hidden="1">
              <a:extLst>
                <a:ext uri="{63B3BB69-23CF-44E3-9099-C40C66FF867C}">
                  <a14:compatExt spid="_x0000_s89284"/>
                </a:ext>
                <a:ext uri="{FF2B5EF4-FFF2-40B4-BE49-F238E27FC236}">
                  <a16:creationId xmlns:a16="http://schemas.microsoft.com/office/drawing/2014/main" id="{00000000-0008-0000-2700-0000C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209550</xdr:colOff>
          <xdr:row>58</xdr:row>
          <xdr:rowOff>200025</xdr:rowOff>
        </xdr:to>
        <xdr:sp macro="" textlink="">
          <xdr:nvSpPr>
            <xdr:cNvPr id="89285" name="Check Box 197" hidden="1">
              <a:extLst>
                <a:ext uri="{63B3BB69-23CF-44E3-9099-C40C66FF867C}">
                  <a14:compatExt spid="_x0000_s89285"/>
                </a:ext>
                <a:ext uri="{FF2B5EF4-FFF2-40B4-BE49-F238E27FC236}">
                  <a16:creationId xmlns:a16="http://schemas.microsoft.com/office/drawing/2014/main" id="{00000000-0008-0000-2700-0000C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86" name="Check Box 198" hidden="1">
              <a:extLst>
                <a:ext uri="{63B3BB69-23CF-44E3-9099-C40C66FF867C}">
                  <a14:compatExt spid="_x0000_s89286"/>
                </a:ext>
                <a:ext uri="{FF2B5EF4-FFF2-40B4-BE49-F238E27FC236}">
                  <a16:creationId xmlns:a16="http://schemas.microsoft.com/office/drawing/2014/main" id="{00000000-0008-0000-2700-0000C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87" name="Check Box 199" hidden="1">
              <a:extLst>
                <a:ext uri="{63B3BB69-23CF-44E3-9099-C40C66FF867C}">
                  <a14:compatExt spid="_x0000_s89287"/>
                </a:ext>
                <a:ext uri="{FF2B5EF4-FFF2-40B4-BE49-F238E27FC236}">
                  <a16:creationId xmlns:a16="http://schemas.microsoft.com/office/drawing/2014/main" id="{00000000-0008-0000-2700-0000C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88" name="Check Box 200" hidden="1">
              <a:extLst>
                <a:ext uri="{63B3BB69-23CF-44E3-9099-C40C66FF867C}">
                  <a14:compatExt spid="_x0000_s89288"/>
                </a:ext>
                <a:ext uri="{FF2B5EF4-FFF2-40B4-BE49-F238E27FC236}">
                  <a16:creationId xmlns:a16="http://schemas.microsoft.com/office/drawing/2014/main" id="{00000000-0008-0000-2700-0000C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89" name="Check Box 201" hidden="1">
              <a:extLst>
                <a:ext uri="{63B3BB69-23CF-44E3-9099-C40C66FF867C}">
                  <a14:compatExt spid="_x0000_s89289"/>
                </a:ext>
                <a:ext uri="{FF2B5EF4-FFF2-40B4-BE49-F238E27FC236}">
                  <a16:creationId xmlns:a16="http://schemas.microsoft.com/office/drawing/2014/main" id="{00000000-0008-0000-2700-0000C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90" name="Check Box 202" hidden="1">
              <a:extLst>
                <a:ext uri="{63B3BB69-23CF-44E3-9099-C40C66FF867C}">
                  <a14:compatExt spid="_x0000_s89290"/>
                </a:ext>
                <a:ext uri="{FF2B5EF4-FFF2-40B4-BE49-F238E27FC236}">
                  <a16:creationId xmlns:a16="http://schemas.microsoft.com/office/drawing/2014/main" id="{00000000-0008-0000-2700-0000C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91" name="Check Box 203" hidden="1">
              <a:extLst>
                <a:ext uri="{63B3BB69-23CF-44E3-9099-C40C66FF867C}">
                  <a14:compatExt spid="_x0000_s89291"/>
                </a:ext>
                <a:ext uri="{FF2B5EF4-FFF2-40B4-BE49-F238E27FC236}">
                  <a16:creationId xmlns:a16="http://schemas.microsoft.com/office/drawing/2014/main" id="{00000000-0008-0000-2700-0000C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92" name="Check Box 204" hidden="1">
              <a:extLst>
                <a:ext uri="{63B3BB69-23CF-44E3-9099-C40C66FF867C}">
                  <a14:compatExt spid="_x0000_s89292"/>
                </a:ext>
                <a:ext uri="{FF2B5EF4-FFF2-40B4-BE49-F238E27FC236}">
                  <a16:creationId xmlns:a16="http://schemas.microsoft.com/office/drawing/2014/main" id="{00000000-0008-0000-2700-0000C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93" name="Check Box 205" hidden="1">
              <a:extLst>
                <a:ext uri="{63B3BB69-23CF-44E3-9099-C40C66FF867C}">
                  <a14:compatExt spid="_x0000_s89293"/>
                </a:ext>
                <a:ext uri="{FF2B5EF4-FFF2-40B4-BE49-F238E27FC236}">
                  <a16:creationId xmlns:a16="http://schemas.microsoft.com/office/drawing/2014/main" id="{00000000-0008-0000-2700-0000C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94" name="Check Box 206" hidden="1">
              <a:extLst>
                <a:ext uri="{63B3BB69-23CF-44E3-9099-C40C66FF867C}">
                  <a14:compatExt spid="_x0000_s89294"/>
                </a:ext>
                <a:ext uri="{FF2B5EF4-FFF2-40B4-BE49-F238E27FC236}">
                  <a16:creationId xmlns:a16="http://schemas.microsoft.com/office/drawing/2014/main" id="{00000000-0008-0000-2700-0000C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95" name="Check Box 207" hidden="1">
              <a:extLst>
                <a:ext uri="{63B3BB69-23CF-44E3-9099-C40C66FF867C}">
                  <a14:compatExt spid="_x0000_s89295"/>
                </a:ext>
                <a:ext uri="{FF2B5EF4-FFF2-40B4-BE49-F238E27FC236}">
                  <a16:creationId xmlns:a16="http://schemas.microsoft.com/office/drawing/2014/main" id="{00000000-0008-0000-2700-0000C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96" name="Check Box 208" hidden="1">
              <a:extLst>
                <a:ext uri="{63B3BB69-23CF-44E3-9099-C40C66FF867C}">
                  <a14:compatExt spid="_x0000_s89296"/>
                </a:ext>
                <a:ext uri="{FF2B5EF4-FFF2-40B4-BE49-F238E27FC236}">
                  <a16:creationId xmlns:a16="http://schemas.microsoft.com/office/drawing/2014/main" id="{00000000-0008-0000-2700-0000D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97" name="Check Box 209" hidden="1">
              <a:extLst>
                <a:ext uri="{63B3BB69-23CF-44E3-9099-C40C66FF867C}">
                  <a14:compatExt spid="_x0000_s89297"/>
                </a:ext>
                <a:ext uri="{FF2B5EF4-FFF2-40B4-BE49-F238E27FC236}">
                  <a16:creationId xmlns:a16="http://schemas.microsoft.com/office/drawing/2014/main" id="{00000000-0008-0000-2700-0000D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298" name="Check Box 210" hidden="1">
              <a:extLst>
                <a:ext uri="{63B3BB69-23CF-44E3-9099-C40C66FF867C}">
                  <a14:compatExt spid="_x0000_s89298"/>
                </a:ext>
                <a:ext uri="{FF2B5EF4-FFF2-40B4-BE49-F238E27FC236}">
                  <a16:creationId xmlns:a16="http://schemas.microsoft.com/office/drawing/2014/main" id="{00000000-0008-0000-2700-0000D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0</xdr:rowOff>
        </xdr:from>
        <xdr:to>
          <xdr:col>19</xdr:col>
          <xdr:colOff>209550</xdr:colOff>
          <xdr:row>59</xdr:row>
          <xdr:rowOff>200025</xdr:rowOff>
        </xdr:to>
        <xdr:sp macro="" textlink="">
          <xdr:nvSpPr>
            <xdr:cNvPr id="89299" name="Check Box 211" hidden="1">
              <a:extLst>
                <a:ext uri="{63B3BB69-23CF-44E3-9099-C40C66FF867C}">
                  <a14:compatExt spid="_x0000_s89299"/>
                </a:ext>
                <a:ext uri="{FF2B5EF4-FFF2-40B4-BE49-F238E27FC236}">
                  <a16:creationId xmlns:a16="http://schemas.microsoft.com/office/drawing/2014/main" id="{00000000-0008-0000-2700-0000D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00" name="Check Box 212" hidden="1">
              <a:extLst>
                <a:ext uri="{63B3BB69-23CF-44E3-9099-C40C66FF867C}">
                  <a14:compatExt spid="_x0000_s89300"/>
                </a:ext>
                <a:ext uri="{FF2B5EF4-FFF2-40B4-BE49-F238E27FC236}">
                  <a16:creationId xmlns:a16="http://schemas.microsoft.com/office/drawing/2014/main" id="{00000000-0008-0000-2700-0000D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0</xdr:rowOff>
        </xdr:from>
        <xdr:to>
          <xdr:col>20</xdr:col>
          <xdr:colOff>209550</xdr:colOff>
          <xdr:row>59</xdr:row>
          <xdr:rowOff>200025</xdr:rowOff>
        </xdr:to>
        <xdr:sp macro="" textlink="">
          <xdr:nvSpPr>
            <xdr:cNvPr id="89301" name="Check Box 213" hidden="1">
              <a:extLst>
                <a:ext uri="{63B3BB69-23CF-44E3-9099-C40C66FF867C}">
                  <a14:compatExt spid="_x0000_s89301"/>
                </a:ext>
                <a:ext uri="{FF2B5EF4-FFF2-40B4-BE49-F238E27FC236}">
                  <a16:creationId xmlns:a16="http://schemas.microsoft.com/office/drawing/2014/main" id="{00000000-0008-0000-2700-0000D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02" name="Check Box 214" hidden="1">
              <a:extLst>
                <a:ext uri="{63B3BB69-23CF-44E3-9099-C40C66FF867C}">
                  <a14:compatExt spid="_x0000_s89302"/>
                </a:ext>
                <a:ext uri="{FF2B5EF4-FFF2-40B4-BE49-F238E27FC236}">
                  <a16:creationId xmlns:a16="http://schemas.microsoft.com/office/drawing/2014/main" id="{00000000-0008-0000-2700-0000D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03" name="Check Box 215" hidden="1">
              <a:extLst>
                <a:ext uri="{63B3BB69-23CF-44E3-9099-C40C66FF867C}">
                  <a14:compatExt spid="_x0000_s89303"/>
                </a:ext>
                <a:ext uri="{FF2B5EF4-FFF2-40B4-BE49-F238E27FC236}">
                  <a16:creationId xmlns:a16="http://schemas.microsoft.com/office/drawing/2014/main" id="{00000000-0008-0000-2700-0000D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04" name="Check Box 216" hidden="1">
              <a:extLst>
                <a:ext uri="{63B3BB69-23CF-44E3-9099-C40C66FF867C}">
                  <a14:compatExt spid="_x0000_s89304"/>
                </a:ext>
                <a:ext uri="{FF2B5EF4-FFF2-40B4-BE49-F238E27FC236}">
                  <a16:creationId xmlns:a16="http://schemas.microsoft.com/office/drawing/2014/main" id="{00000000-0008-0000-2700-0000D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05" name="Check Box 217" hidden="1">
              <a:extLst>
                <a:ext uri="{63B3BB69-23CF-44E3-9099-C40C66FF867C}">
                  <a14:compatExt spid="_x0000_s89305"/>
                </a:ext>
                <a:ext uri="{FF2B5EF4-FFF2-40B4-BE49-F238E27FC236}">
                  <a16:creationId xmlns:a16="http://schemas.microsoft.com/office/drawing/2014/main" id="{00000000-0008-0000-2700-0000D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06" name="Check Box 218" hidden="1">
              <a:extLst>
                <a:ext uri="{63B3BB69-23CF-44E3-9099-C40C66FF867C}">
                  <a14:compatExt spid="_x0000_s89306"/>
                </a:ext>
                <a:ext uri="{FF2B5EF4-FFF2-40B4-BE49-F238E27FC236}">
                  <a16:creationId xmlns:a16="http://schemas.microsoft.com/office/drawing/2014/main" id="{00000000-0008-0000-2700-0000D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07" name="Check Box 219" hidden="1">
              <a:extLst>
                <a:ext uri="{63B3BB69-23CF-44E3-9099-C40C66FF867C}">
                  <a14:compatExt spid="_x0000_s89307"/>
                </a:ext>
                <a:ext uri="{FF2B5EF4-FFF2-40B4-BE49-F238E27FC236}">
                  <a16:creationId xmlns:a16="http://schemas.microsoft.com/office/drawing/2014/main" id="{00000000-0008-0000-2700-0000D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08" name="Check Box 220" hidden="1">
              <a:extLst>
                <a:ext uri="{63B3BB69-23CF-44E3-9099-C40C66FF867C}">
                  <a14:compatExt spid="_x0000_s89308"/>
                </a:ext>
                <a:ext uri="{FF2B5EF4-FFF2-40B4-BE49-F238E27FC236}">
                  <a16:creationId xmlns:a16="http://schemas.microsoft.com/office/drawing/2014/main" id="{00000000-0008-0000-2700-0000D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09" name="Check Box 221" hidden="1">
              <a:extLst>
                <a:ext uri="{63B3BB69-23CF-44E3-9099-C40C66FF867C}">
                  <a14:compatExt spid="_x0000_s89309"/>
                </a:ext>
                <a:ext uri="{FF2B5EF4-FFF2-40B4-BE49-F238E27FC236}">
                  <a16:creationId xmlns:a16="http://schemas.microsoft.com/office/drawing/2014/main" id="{00000000-0008-0000-2700-0000D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10" name="Check Box 222" hidden="1">
              <a:extLst>
                <a:ext uri="{63B3BB69-23CF-44E3-9099-C40C66FF867C}">
                  <a14:compatExt spid="_x0000_s89310"/>
                </a:ext>
                <a:ext uri="{FF2B5EF4-FFF2-40B4-BE49-F238E27FC236}">
                  <a16:creationId xmlns:a16="http://schemas.microsoft.com/office/drawing/2014/main" id="{00000000-0008-0000-2700-0000D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11" name="Check Box 223" hidden="1">
              <a:extLst>
                <a:ext uri="{63B3BB69-23CF-44E3-9099-C40C66FF867C}">
                  <a14:compatExt spid="_x0000_s89311"/>
                </a:ext>
                <a:ext uri="{FF2B5EF4-FFF2-40B4-BE49-F238E27FC236}">
                  <a16:creationId xmlns:a16="http://schemas.microsoft.com/office/drawing/2014/main" id="{00000000-0008-0000-2700-0000D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12" name="Check Box 224" hidden="1">
              <a:extLst>
                <a:ext uri="{63B3BB69-23CF-44E3-9099-C40C66FF867C}">
                  <a14:compatExt spid="_x0000_s89312"/>
                </a:ext>
                <a:ext uri="{FF2B5EF4-FFF2-40B4-BE49-F238E27FC236}">
                  <a16:creationId xmlns:a16="http://schemas.microsoft.com/office/drawing/2014/main" id="{00000000-0008-0000-2700-0000E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13" name="Check Box 225" hidden="1">
              <a:extLst>
                <a:ext uri="{63B3BB69-23CF-44E3-9099-C40C66FF867C}">
                  <a14:compatExt spid="_x0000_s89313"/>
                </a:ext>
                <a:ext uri="{FF2B5EF4-FFF2-40B4-BE49-F238E27FC236}">
                  <a16:creationId xmlns:a16="http://schemas.microsoft.com/office/drawing/2014/main" id="{00000000-0008-0000-2700-0000E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14" name="Check Box 226" hidden="1">
              <a:extLst>
                <a:ext uri="{63B3BB69-23CF-44E3-9099-C40C66FF867C}">
                  <a14:compatExt spid="_x0000_s89314"/>
                </a:ext>
                <a:ext uri="{FF2B5EF4-FFF2-40B4-BE49-F238E27FC236}">
                  <a16:creationId xmlns:a16="http://schemas.microsoft.com/office/drawing/2014/main" id="{00000000-0008-0000-2700-0000E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60</xdr:row>
          <xdr:rowOff>0</xdr:rowOff>
        </xdr:from>
        <xdr:to>
          <xdr:col>19</xdr:col>
          <xdr:colOff>209550</xdr:colOff>
          <xdr:row>60</xdr:row>
          <xdr:rowOff>200025</xdr:rowOff>
        </xdr:to>
        <xdr:sp macro="" textlink="">
          <xdr:nvSpPr>
            <xdr:cNvPr id="89315" name="Check Box 227" hidden="1">
              <a:extLst>
                <a:ext uri="{63B3BB69-23CF-44E3-9099-C40C66FF867C}">
                  <a14:compatExt spid="_x0000_s89315"/>
                </a:ext>
                <a:ext uri="{FF2B5EF4-FFF2-40B4-BE49-F238E27FC236}">
                  <a16:creationId xmlns:a16="http://schemas.microsoft.com/office/drawing/2014/main" id="{00000000-0008-0000-2700-0000E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16" name="Check Box 228" hidden="1">
              <a:extLst>
                <a:ext uri="{63B3BB69-23CF-44E3-9099-C40C66FF867C}">
                  <a14:compatExt spid="_x0000_s89316"/>
                </a:ext>
                <a:ext uri="{FF2B5EF4-FFF2-40B4-BE49-F238E27FC236}">
                  <a16:creationId xmlns:a16="http://schemas.microsoft.com/office/drawing/2014/main" id="{00000000-0008-0000-2700-0000E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0</xdr:rowOff>
        </xdr:from>
        <xdr:to>
          <xdr:col>20</xdr:col>
          <xdr:colOff>209550</xdr:colOff>
          <xdr:row>60</xdr:row>
          <xdr:rowOff>200025</xdr:rowOff>
        </xdr:to>
        <xdr:sp macro="" textlink="">
          <xdr:nvSpPr>
            <xdr:cNvPr id="89317" name="Check Box 229" hidden="1">
              <a:extLst>
                <a:ext uri="{63B3BB69-23CF-44E3-9099-C40C66FF867C}">
                  <a14:compatExt spid="_x0000_s89317"/>
                </a:ext>
                <a:ext uri="{FF2B5EF4-FFF2-40B4-BE49-F238E27FC236}">
                  <a16:creationId xmlns:a16="http://schemas.microsoft.com/office/drawing/2014/main" id="{00000000-0008-0000-2700-0000E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18" name="Check Box 230" hidden="1">
              <a:extLst>
                <a:ext uri="{63B3BB69-23CF-44E3-9099-C40C66FF867C}">
                  <a14:compatExt spid="_x0000_s89318"/>
                </a:ext>
                <a:ext uri="{FF2B5EF4-FFF2-40B4-BE49-F238E27FC236}">
                  <a16:creationId xmlns:a16="http://schemas.microsoft.com/office/drawing/2014/main" id="{00000000-0008-0000-2700-0000E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19" name="Check Box 231" hidden="1">
              <a:extLst>
                <a:ext uri="{63B3BB69-23CF-44E3-9099-C40C66FF867C}">
                  <a14:compatExt spid="_x0000_s89319"/>
                </a:ext>
                <a:ext uri="{FF2B5EF4-FFF2-40B4-BE49-F238E27FC236}">
                  <a16:creationId xmlns:a16="http://schemas.microsoft.com/office/drawing/2014/main" id="{00000000-0008-0000-2700-0000E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20" name="Check Box 232" hidden="1">
              <a:extLst>
                <a:ext uri="{63B3BB69-23CF-44E3-9099-C40C66FF867C}">
                  <a14:compatExt spid="_x0000_s89320"/>
                </a:ext>
                <a:ext uri="{FF2B5EF4-FFF2-40B4-BE49-F238E27FC236}">
                  <a16:creationId xmlns:a16="http://schemas.microsoft.com/office/drawing/2014/main" id="{00000000-0008-0000-2700-0000E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21" name="Check Box 233" hidden="1">
              <a:extLst>
                <a:ext uri="{63B3BB69-23CF-44E3-9099-C40C66FF867C}">
                  <a14:compatExt spid="_x0000_s89321"/>
                </a:ext>
                <a:ext uri="{FF2B5EF4-FFF2-40B4-BE49-F238E27FC236}">
                  <a16:creationId xmlns:a16="http://schemas.microsoft.com/office/drawing/2014/main" id="{00000000-0008-0000-2700-0000E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22" name="Check Box 234" hidden="1">
              <a:extLst>
                <a:ext uri="{63B3BB69-23CF-44E3-9099-C40C66FF867C}">
                  <a14:compatExt spid="_x0000_s89322"/>
                </a:ext>
                <a:ext uri="{FF2B5EF4-FFF2-40B4-BE49-F238E27FC236}">
                  <a16:creationId xmlns:a16="http://schemas.microsoft.com/office/drawing/2014/main" id="{00000000-0008-0000-2700-0000E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23" name="Check Box 235" hidden="1">
              <a:extLst>
                <a:ext uri="{63B3BB69-23CF-44E3-9099-C40C66FF867C}">
                  <a14:compatExt spid="_x0000_s89323"/>
                </a:ext>
                <a:ext uri="{FF2B5EF4-FFF2-40B4-BE49-F238E27FC236}">
                  <a16:creationId xmlns:a16="http://schemas.microsoft.com/office/drawing/2014/main" id="{00000000-0008-0000-2700-0000E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24" name="Check Box 236" hidden="1">
              <a:extLst>
                <a:ext uri="{63B3BB69-23CF-44E3-9099-C40C66FF867C}">
                  <a14:compatExt spid="_x0000_s89324"/>
                </a:ext>
                <a:ext uri="{FF2B5EF4-FFF2-40B4-BE49-F238E27FC236}">
                  <a16:creationId xmlns:a16="http://schemas.microsoft.com/office/drawing/2014/main" id="{00000000-0008-0000-2700-0000E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25" name="Check Box 237" hidden="1">
              <a:extLst>
                <a:ext uri="{63B3BB69-23CF-44E3-9099-C40C66FF867C}">
                  <a14:compatExt spid="_x0000_s89325"/>
                </a:ext>
                <a:ext uri="{FF2B5EF4-FFF2-40B4-BE49-F238E27FC236}">
                  <a16:creationId xmlns:a16="http://schemas.microsoft.com/office/drawing/2014/main" id="{00000000-0008-0000-2700-0000E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26" name="Check Box 238" hidden="1">
              <a:extLst>
                <a:ext uri="{63B3BB69-23CF-44E3-9099-C40C66FF867C}">
                  <a14:compatExt spid="_x0000_s89326"/>
                </a:ext>
                <a:ext uri="{FF2B5EF4-FFF2-40B4-BE49-F238E27FC236}">
                  <a16:creationId xmlns:a16="http://schemas.microsoft.com/office/drawing/2014/main" id="{00000000-0008-0000-2700-0000E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27" name="Check Box 239" hidden="1">
              <a:extLst>
                <a:ext uri="{63B3BB69-23CF-44E3-9099-C40C66FF867C}">
                  <a14:compatExt spid="_x0000_s89327"/>
                </a:ext>
                <a:ext uri="{FF2B5EF4-FFF2-40B4-BE49-F238E27FC236}">
                  <a16:creationId xmlns:a16="http://schemas.microsoft.com/office/drawing/2014/main" id="{00000000-0008-0000-2700-0000E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28" name="Check Box 240" hidden="1">
              <a:extLst>
                <a:ext uri="{63B3BB69-23CF-44E3-9099-C40C66FF867C}">
                  <a14:compatExt spid="_x0000_s89328"/>
                </a:ext>
                <a:ext uri="{FF2B5EF4-FFF2-40B4-BE49-F238E27FC236}">
                  <a16:creationId xmlns:a16="http://schemas.microsoft.com/office/drawing/2014/main" id="{00000000-0008-0000-2700-0000F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29" name="Check Box 241" hidden="1">
              <a:extLst>
                <a:ext uri="{63B3BB69-23CF-44E3-9099-C40C66FF867C}">
                  <a14:compatExt spid="_x0000_s89329"/>
                </a:ext>
                <a:ext uri="{FF2B5EF4-FFF2-40B4-BE49-F238E27FC236}">
                  <a16:creationId xmlns:a16="http://schemas.microsoft.com/office/drawing/2014/main" id="{00000000-0008-0000-2700-0000F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30" name="Check Box 242" hidden="1">
              <a:extLst>
                <a:ext uri="{63B3BB69-23CF-44E3-9099-C40C66FF867C}">
                  <a14:compatExt spid="_x0000_s89330"/>
                </a:ext>
                <a:ext uri="{FF2B5EF4-FFF2-40B4-BE49-F238E27FC236}">
                  <a16:creationId xmlns:a16="http://schemas.microsoft.com/office/drawing/2014/main" id="{00000000-0008-0000-2700-0000F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209550</xdr:colOff>
          <xdr:row>61</xdr:row>
          <xdr:rowOff>200025</xdr:rowOff>
        </xdr:to>
        <xdr:sp macro="" textlink="">
          <xdr:nvSpPr>
            <xdr:cNvPr id="89331" name="Check Box 243" hidden="1">
              <a:extLst>
                <a:ext uri="{63B3BB69-23CF-44E3-9099-C40C66FF867C}">
                  <a14:compatExt spid="_x0000_s89331"/>
                </a:ext>
                <a:ext uri="{FF2B5EF4-FFF2-40B4-BE49-F238E27FC236}">
                  <a16:creationId xmlns:a16="http://schemas.microsoft.com/office/drawing/2014/main" id="{00000000-0008-0000-2700-0000F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32" name="Check Box 244" hidden="1">
              <a:extLst>
                <a:ext uri="{63B3BB69-23CF-44E3-9099-C40C66FF867C}">
                  <a14:compatExt spid="_x0000_s89332"/>
                </a:ext>
                <a:ext uri="{FF2B5EF4-FFF2-40B4-BE49-F238E27FC236}">
                  <a16:creationId xmlns:a16="http://schemas.microsoft.com/office/drawing/2014/main" id="{00000000-0008-0000-2700-0000F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209550</xdr:colOff>
          <xdr:row>61</xdr:row>
          <xdr:rowOff>200025</xdr:rowOff>
        </xdr:to>
        <xdr:sp macro="" textlink="">
          <xdr:nvSpPr>
            <xdr:cNvPr id="89333" name="Check Box 245" hidden="1">
              <a:extLst>
                <a:ext uri="{63B3BB69-23CF-44E3-9099-C40C66FF867C}">
                  <a14:compatExt spid="_x0000_s89333"/>
                </a:ext>
                <a:ext uri="{FF2B5EF4-FFF2-40B4-BE49-F238E27FC236}">
                  <a16:creationId xmlns:a16="http://schemas.microsoft.com/office/drawing/2014/main" id="{00000000-0008-0000-2700-0000F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34" name="Check Box 246" hidden="1">
              <a:extLst>
                <a:ext uri="{63B3BB69-23CF-44E3-9099-C40C66FF867C}">
                  <a14:compatExt spid="_x0000_s89334"/>
                </a:ext>
                <a:ext uri="{FF2B5EF4-FFF2-40B4-BE49-F238E27FC236}">
                  <a16:creationId xmlns:a16="http://schemas.microsoft.com/office/drawing/2014/main" id="{00000000-0008-0000-2700-0000F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35" name="Check Box 247" hidden="1">
              <a:extLst>
                <a:ext uri="{63B3BB69-23CF-44E3-9099-C40C66FF867C}">
                  <a14:compatExt spid="_x0000_s89335"/>
                </a:ext>
                <a:ext uri="{FF2B5EF4-FFF2-40B4-BE49-F238E27FC236}">
                  <a16:creationId xmlns:a16="http://schemas.microsoft.com/office/drawing/2014/main" id="{00000000-0008-0000-2700-0000F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36" name="Check Box 248" hidden="1">
              <a:extLst>
                <a:ext uri="{63B3BB69-23CF-44E3-9099-C40C66FF867C}">
                  <a14:compatExt spid="_x0000_s89336"/>
                </a:ext>
                <a:ext uri="{FF2B5EF4-FFF2-40B4-BE49-F238E27FC236}">
                  <a16:creationId xmlns:a16="http://schemas.microsoft.com/office/drawing/2014/main" id="{00000000-0008-0000-2700-0000F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37" name="Check Box 249" hidden="1">
              <a:extLst>
                <a:ext uri="{63B3BB69-23CF-44E3-9099-C40C66FF867C}">
                  <a14:compatExt spid="_x0000_s89337"/>
                </a:ext>
                <a:ext uri="{FF2B5EF4-FFF2-40B4-BE49-F238E27FC236}">
                  <a16:creationId xmlns:a16="http://schemas.microsoft.com/office/drawing/2014/main" id="{00000000-0008-0000-2700-0000F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38" name="Check Box 250" hidden="1">
              <a:extLst>
                <a:ext uri="{63B3BB69-23CF-44E3-9099-C40C66FF867C}">
                  <a14:compatExt spid="_x0000_s89338"/>
                </a:ext>
                <a:ext uri="{FF2B5EF4-FFF2-40B4-BE49-F238E27FC236}">
                  <a16:creationId xmlns:a16="http://schemas.microsoft.com/office/drawing/2014/main" id="{00000000-0008-0000-2700-0000F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39" name="Check Box 251" hidden="1">
              <a:extLst>
                <a:ext uri="{63B3BB69-23CF-44E3-9099-C40C66FF867C}">
                  <a14:compatExt spid="_x0000_s89339"/>
                </a:ext>
                <a:ext uri="{FF2B5EF4-FFF2-40B4-BE49-F238E27FC236}">
                  <a16:creationId xmlns:a16="http://schemas.microsoft.com/office/drawing/2014/main" id="{00000000-0008-0000-2700-0000F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40" name="Check Box 252" hidden="1">
              <a:extLst>
                <a:ext uri="{63B3BB69-23CF-44E3-9099-C40C66FF867C}">
                  <a14:compatExt spid="_x0000_s89340"/>
                </a:ext>
                <a:ext uri="{FF2B5EF4-FFF2-40B4-BE49-F238E27FC236}">
                  <a16:creationId xmlns:a16="http://schemas.microsoft.com/office/drawing/2014/main" id="{00000000-0008-0000-2700-0000F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41" name="Check Box 253" hidden="1">
              <a:extLst>
                <a:ext uri="{63B3BB69-23CF-44E3-9099-C40C66FF867C}">
                  <a14:compatExt spid="_x0000_s89341"/>
                </a:ext>
                <a:ext uri="{FF2B5EF4-FFF2-40B4-BE49-F238E27FC236}">
                  <a16:creationId xmlns:a16="http://schemas.microsoft.com/office/drawing/2014/main" id="{00000000-0008-0000-2700-0000F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42" name="Check Box 254" hidden="1">
              <a:extLst>
                <a:ext uri="{63B3BB69-23CF-44E3-9099-C40C66FF867C}">
                  <a14:compatExt spid="_x0000_s89342"/>
                </a:ext>
                <a:ext uri="{FF2B5EF4-FFF2-40B4-BE49-F238E27FC236}">
                  <a16:creationId xmlns:a16="http://schemas.microsoft.com/office/drawing/2014/main" id="{00000000-0008-0000-2700-0000F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43" name="Check Box 255" hidden="1">
              <a:extLst>
                <a:ext uri="{63B3BB69-23CF-44E3-9099-C40C66FF867C}">
                  <a14:compatExt spid="_x0000_s89343"/>
                </a:ext>
                <a:ext uri="{FF2B5EF4-FFF2-40B4-BE49-F238E27FC236}">
                  <a16:creationId xmlns:a16="http://schemas.microsoft.com/office/drawing/2014/main" id="{00000000-0008-0000-2700-0000F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44" name="Check Box 256" hidden="1">
              <a:extLst>
                <a:ext uri="{63B3BB69-23CF-44E3-9099-C40C66FF867C}">
                  <a14:compatExt spid="_x0000_s89344"/>
                </a:ext>
                <a:ext uri="{FF2B5EF4-FFF2-40B4-BE49-F238E27FC236}">
                  <a16:creationId xmlns:a16="http://schemas.microsoft.com/office/drawing/2014/main" id="{00000000-0008-0000-2700-00000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45" name="Check Box 257" hidden="1">
              <a:extLst>
                <a:ext uri="{63B3BB69-23CF-44E3-9099-C40C66FF867C}">
                  <a14:compatExt spid="_x0000_s89345"/>
                </a:ext>
                <a:ext uri="{FF2B5EF4-FFF2-40B4-BE49-F238E27FC236}">
                  <a16:creationId xmlns:a16="http://schemas.microsoft.com/office/drawing/2014/main" id="{00000000-0008-0000-2700-00000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46" name="Check Box 258" hidden="1">
              <a:extLst>
                <a:ext uri="{63B3BB69-23CF-44E3-9099-C40C66FF867C}">
                  <a14:compatExt spid="_x0000_s89346"/>
                </a:ext>
                <a:ext uri="{FF2B5EF4-FFF2-40B4-BE49-F238E27FC236}">
                  <a16:creationId xmlns:a16="http://schemas.microsoft.com/office/drawing/2014/main" id="{00000000-0008-0000-2700-00000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62</xdr:row>
          <xdr:rowOff>0</xdr:rowOff>
        </xdr:from>
        <xdr:to>
          <xdr:col>19</xdr:col>
          <xdr:colOff>209550</xdr:colOff>
          <xdr:row>62</xdr:row>
          <xdr:rowOff>200025</xdr:rowOff>
        </xdr:to>
        <xdr:sp macro="" textlink="">
          <xdr:nvSpPr>
            <xdr:cNvPr id="89347" name="Check Box 259" hidden="1">
              <a:extLst>
                <a:ext uri="{63B3BB69-23CF-44E3-9099-C40C66FF867C}">
                  <a14:compatExt spid="_x0000_s89347"/>
                </a:ext>
                <a:ext uri="{FF2B5EF4-FFF2-40B4-BE49-F238E27FC236}">
                  <a16:creationId xmlns:a16="http://schemas.microsoft.com/office/drawing/2014/main" id="{00000000-0008-0000-2700-00000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48" name="Check Box 260" hidden="1">
              <a:extLst>
                <a:ext uri="{63B3BB69-23CF-44E3-9099-C40C66FF867C}">
                  <a14:compatExt spid="_x0000_s89348"/>
                </a:ext>
                <a:ext uri="{FF2B5EF4-FFF2-40B4-BE49-F238E27FC236}">
                  <a16:creationId xmlns:a16="http://schemas.microsoft.com/office/drawing/2014/main" id="{00000000-0008-0000-2700-00000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20</xdr:col>
          <xdr:colOff>209550</xdr:colOff>
          <xdr:row>62</xdr:row>
          <xdr:rowOff>200025</xdr:rowOff>
        </xdr:to>
        <xdr:sp macro="" textlink="">
          <xdr:nvSpPr>
            <xdr:cNvPr id="89349" name="Check Box 261" hidden="1">
              <a:extLst>
                <a:ext uri="{63B3BB69-23CF-44E3-9099-C40C66FF867C}">
                  <a14:compatExt spid="_x0000_s89349"/>
                </a:ext>
                <a:ext uri="{FF2B5EF4-FFF2-40B4-BE49-F238E27FC236}">
                  <a16:creationId xmlns:a16="http://schemas.microsoft.com/office/drawing/2014/main" id="{00000000-0008-0000-2700-00000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50" name="Check Box 262" hidden="1">
              <a:extLst>
                <a:ext uri="{63B3BB69-23CF-44E3-9099-C40C66FF867C}">
                  <a14:compatExt spid="_x0000_s89350"/>
                </a:ext>
                <a:ext uri="{FF2B5EF4-FFF2-40B4-BE49-F238E27FC236}">
                  <a16:creationId xmlns:a16="http://schemas.microsoft.com/office/drawing/2014/main" id="{00000000-0008-0000-2700-00000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51" name="Check Box 263" hidden="1">
              <a:extLst>
                <a:ext uri="{63B3BB69-23CF-44E3-9099-C40C66FF867C}">
                  <a14:compatExt spid="_x0000_s89351"/>
                </a:ext>
                <a:ext uri="{FF2B5EF4-FFF2-40B4-BE49-F238E27FC236}">
                  <a16:creationId xmlns:a16="http://schemas.microsoft.com/office/drawing/2014/main" id="{00000000-0008-0000-2700-00000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52" name="Check Box 264" hidden="1">
              <a:extLst>
                <a:ext uri="{63B3BB69-23CF-44E3-9099-C40C66FF867C}">
                  <a14:compatExt spid="_x0000_s89352"/>
                </a:ext>
                <a:ext uri="{FF2B5EF4-FFF2-40B4-BE49-F238E27FC236}">
                  <a16:creationId xmlns:a16="http://schemas.microsoft.com/office/drawing/2014/main" id="{00000000-0008-0000-2700-00000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53" name="Check Box 265" hidden="1">
              <a:extLst>
                <a:ext uri="{63B3BB69-23CF-44E3-9099-C40C66FF867C}">
                  <a14:compatExt spid="_x0000_s89353"/>
                </a:ext>
                <a:ext uri="{FF2B5EF4-FFF2-40B4-BE49-F238E27FC236}">
                  <a16:creationId xmlns:a16="http://schemas.microsoft.com/office/drawing/2014/main" id="{00000000-0008-0000-2700-00000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54" name="Check Box 266" hidden="1">
              <a:extLst>
                <a:ext uri="{63B3BB69-23CF-44E3-9099-C40C66FF867C}">
                  <a14:compatExt spid="_x0000_s89354"/>
                </a:ext>
                <a:ext uri="{FF2B5EF4-FFF2-40B4-BE49-F238E27FC236}">
                  <a16:creationId xmlns:a16="http://schemas.microsoft.com/office/drawing/2014/main" id="{00000000-0008-0000-2700-00000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55" name="Check Box 267" hidden="1">
              <a:extLst>
                <a:ext uri="{63B3BB69-23CF-44E3-9099-C40C66FF867C}">
                  <a14:compatExt spid="_x0000_s89355"/>
                </a:ext>
                <a:ext uri="{FF2B5EF4-FFF2-40B4-BE49-F238E27FC236}">
                  <a16:creationId xmlns:a16="http://schemas.microsoft.com/office/drawing/2014/main" id="{00000000-0008-0000-2700-00000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56" name="Check Box 268" hidden="1">
              <a:extLst>
                <a:ext uri="{63B3BB69-23CF-44E3-9099-C40C66FF867C}">
                  <a14:compatExt spid="_x0000_s89356"/>
                </a:ext>
                <a:ext uri="{FF2B5EF4-FFF2-40B4-BE49-F238E27FC236}">
                  <a16:creationId xmlns:a16="http://schemas.microsoft.com/office/drawing/2014/main" id="{00000000-0008-0000-2700-00000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57" name="Check Box 269" hidden="1">
              <a:extLst>
                <a:ext uri="{63B3BB69-23CF-44E3-9099-C40C66FF867C}">
                  <a14:compatExt spid="_x0000_s89357"/>
                </a:ext>
                <a:ext uri="{FF2B5EF4-FFF2-40B4-BE49-F238E27FC236}">
                  <a16:creationId xmlns:a16="http://schemas.microsoft.com/office/drawing/2014/main" id="{00000000-0008-0000-2700-00000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58" name="Check Box 270" hidden="1">
              <a:extLst>
                <a:ext uri="{63B3BB69-23CF-44E3-9099-C40C66FF867C}">
                  <a14:compatExt spid="_x0000_s89358"/>
                </a:ext>
                <a:ext uri="{FF2B5EF4-FFF2-40B4-BE49-F238E27FC236}">
                  <a16:creationId xmlns:a16="http://schemas.microsoft.com/office/drawing/2014/main" id="{00000000-0008-0000-2700-00000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59" name="Check Box 271" hidden="1">
              <a:extLst>
                <a:ext uri="{63B3BB69-23CF-44E3-9099-C40C66FF867C}">
                  <a14:compatExt spid="_x0000_s89359"/>
                </a:ext>
                <a:ext uri="{FF2B5EF4-FFF2-40B4-BE49-F238E27FC236}">
                  <a16:creationId xmlns:a16="http://schemas.microsoft.com/office/drawing/2014/main" id="{00000000-0008-0000-2700-00000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60" name="Check Box 272" hidden="1">
              <a:extLst>
                <a:ext uri="{63B3BB69-23CF-44E3-9099-C40C66FF867C}">
                  <a14:compatExt spid="_x0000_s89360"/>
                </a:ext>
                <a:ext uri="{FF2B5EF4-FFF2-40B4-BE49-F238E27FC236}">
                  <a16:creationId xmlns:a16="http://schemas.microsoft.com/office/drawing/2014/main" id="{00000000-0008-0000-2700-00001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61" name="Check Box 273" hidden="1">
              <a:extLst>
                <a:ext uri="{63B3BB69-23CF-44E3-9099-C40C66FF867C}">
                  <a14:compatExt spid="_x0000_s89361"/>
                </a:ext>
                <a:ext uri="{FF2B5EF4-FFF2-40B4-BE49-F238E27FC236}">
                  <a16:creationId xmlns:a16="http://schemas.microsoft.com/office/drawing/2014/main" id="{00000000-0008-0000-2700-00001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62" name="Check Box 274" hidden="1">
              <a:extLst>
                <a:ext uri="{63B3BB69-23CF-44E3-9099-C40C66FF867C}">
                  <a14:compatExt spid="_x0000_s89362"/>
                </a:ext>
                <a:ext uri="{FF2B5EF4-FFF2-40B4-BE49-F238E27FC236}">
                  <a16:creationId xmlns:a16="http://schemas.microsoft.com/office/drawing/2014/main" id="{00000000-0008-0000-2700-00001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0</xdr:rowOff>
        </xdr:from>
        <xdr:to>
          <xdr:col>19</xdr:col>
          <xdr:colOff>209550</xdr:colOff>
          <xdr:row>63</xdr:row>
          <xdr:rowOff>200025</xdr:rowOff>
        </xdr:to>
        <xdr:sp macro="" textlink="">
          <xdr:nvSpPr>
            <xdr:cNvPr id="89363" name="Check Box 275" hidden="1">
              <a:extLst>
                <a:ext uri="{63B3BB69-23CF-44E3-9099-C40C66FF867C}">
                  <a14:compatExt spid="_x0000_s89363"/>
                </a:ext>
                <a:ext uri="{FF2B5EF4-FFF2-40B4-BE49-F238E27FC236}">
                  <a16:creationId xmlns:a16="http://schemas.microsoft.com/office/drawing/2014/main" id="{00000000-0008-0000-2700-00001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209550</xdr:colOff>
          <xdr:row>64</xdr:row>
          <xdr:rowOff>200025</xdr:rowOff>
        </xdr:to>
        <xdr:sp macro="" textlink="">
          <xdr:nvSpPr>
            <xdr:cNvPr id="89364" name="Check Box 276" hidden="1">
              <a:extLst>
                <a:ext uri="{63B3BB69-23CF-44E3-9099-C40C66FF867C}">
                  <a14:compatExt spid="_x0000_s89364"/>
                </a:ext>
                <a:ext uri="{FF2B5EF4-FFF2-40B4-BE49-F238E27FC236}">
                  <a16:creationId xmlns:a16="http://schemas.microsoft.com/office/drawing/2014/main" id="{00000000-0008-0000-2700-00001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0</xdr:rowOff>
        </xdr:from>
        <xdr:to>
          <xdr:col>20</xdr:col>
          <xdr:colOff>209550</xdr:colOff>
          <xdr:row>63</xdr:row>
          <xdr:rowOff>200025</xdr:rowOff>
        </xdr:to>
        <xdr:sp macro="" textlink="">
          <xdr:nvSpPr>
            <xdr:cNvPr id="89365" name="Check Box 277" hidden="1">
              <a:extLst>
                <a:ext uri="{63B3BB69-23CF-44E3-9099-C40C66FF867C}">
                  <a14:compatExt spid="_x0000_s89365"/>
                </a:ext>
                <a:ext uri="{FF2B5EF4-FFF2-40B4-BE49-F238E27FC236}">
                  <a16:creationId xmlns:a16="http://schemas.microsoft.com/office/drawing/2014/main" id="{00000000-0008-0000-2700-00001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209550</xdr:colOff>
          <xdr:row>64</xdr:row>
          <xdr:rowOff>200025</xdr:rowOff>
        </xdr:to>
        <xdr:sp macro="" textlink="">
          <xdr:nvSpPr>
            <xdr:cNvPr id="89366" name="Check Box 278" hidden="1">
              <a:extLst>
                <a:ext uri="{63B3BB69-23CF-44E3-9099-C40C66FF867C}">
                  <a14:compatExt spid="_x0000_s89366"/>
                </a:ext>
                <a:ext uri="{FF2B5EF4-FFF2-40B4-BE49-F238E27FC236}">
                  <a16:creationId xmlns:a16="http://schemas.microsoft.com/office/drawing/2014/main" id="{00000000-0008-0000-2700-00001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209550</xdr:colOff>
          <xdr:row>64</xdr:row>
          <xdr:rowOff>200025</xdr:rowOff>
        </xdr:to>
        <xdr:sp macro="" textlink="">
          <xdr:nvSpPr>
            <xdr:cNvPr id="89367" name="Check Box 279" hidden="1">
              <a:extLst>
                <a:ext uri="{63B3BB69-23CF-44E3-9099-C40C66FF867C}">
                  <a14:compatExt spid="_x0000_s89367"/>
                </a:ext>
                <a:ext uri="{FF2B5EF4-FFF2-40B4-BE49-F238E27FC236}">
                  <a16:creationId xmlns:a16="http://schemas.microsoft.com/office/drawing/2014/main" id="{00000000-0008-0000-2700-00001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209550</xdr:colOff>
          <xdr:row>64</xdr:row>
          <xdr:rowOff>200025</xdr:rowOff>
        </xdr:to>
        <xdr:sp macro="" textlink="">
          <xdr:nvSpPr>
            <xdr:cNvPr id="89368" name="Check Box 280" hidden="1">
              <a:extLst>
                <a:ext uri="{63B3BB69-23CF-44E3-9099-C40C66FF867C}">
                  <a14:compatExt spid="_x0000_s89368"/>
                </a:ext>
                <a:ext uri="{FF2B5EF4-FFF2-40B4-BE49-F238E27FC236}">
                  <a16:creationId xmlns:a16="http://schemas.microsoft.com/office/drawing/2014/main" id="{00000000-0008-0000-2700-00001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209550</xdr:colOff>
          <xdr:row>64</xdr:row>
          <xdr:rowOff>200025</xdr:rowOff>
        </xdr:to>
        <xdr:sp macro="" textlink="">
          <xdr:nvSpPr>
            <xdr:cNvPr id="89369" name="Check Box 281" hidden="1">
              <a:extLst>
                <a:ext uri="{63B3BB69-23CF-44E3-9099-C40C66FF867C}">
                  <a14:compatExt spid="_x0000_s89369"/>
                </a:ext>
                <a:ext uri="{FF2B5EF4-FFF2-40B4-BE49-F238E27FC236}">
                  <a16:creationId xmlns:a16="http://schemas.microsoft.com/office/drawing/2014/main" id="{00000000-0008-0000-2700-00001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209550</xdr:colOff>
          <xdr:row>64</xdr:row>
          <xdr:rowOff>200025</xdr:rowOff>
        </xdr:to>
        <xdr:sp macro="" textlink="">
          <xdr:nvSpPr>
            <xdr:cNvPr id="89370" name="Check Box 282" hidden="1">
              <a:extLst>
                <a:ext uri="{63B3BB69-23CF-44E3-9099-C40C66FF867C}">
                  <a14:compatExt spid="_x0000_s89370"/>
                </a:ext>
                <a:ext uri="{FF2B5EF4-FFF2-40B4-BE49-F238E27FC236}">
                  <a16:creationId xmlns:a16="http://schemas.microsoft.com/office/drawing/2014/main" id="{00000000-0008-0000-2700-00001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209550</xdr:colOff>
          <xdr:row>64</xdr:row>
          <xdr:rowOff>200025</xdr:rowOff>
        </xdr:to>
        <xdr:sp macro="" textlink="">
          <xdr:nvSpPr>
            <xdr:cNvPr id="89371" name="Check Box 283" hidden="1">
              <a:extLst>
                <a:ext uri="{63B3BB69-23CF-44E3-9099-C40C66FF867C}">
                  <a14:compatExt spid="_x0000_s89371"/>
                </a:ext>
                <a:ext uri="{FF2B5EF4-FFF2-40B4-BE49-F238E27FC236}">
                  <a16:creationId xmlns:a16="http://schemas.microsoft.com/office/drawing/2014/main" id="{00000000-0008-0000-2700-00001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209550</xdr:colOff>
          <xdr:row>64</xdr:row>
          <xdr:rowOff>200025</xdr:rowOff>
        </xdr:to>
        <xdr:sp macro="" textlink="">
          <xdr:nvSpPr>
            <xdr:cNvPr id="89372" name="Check Box 284" hidden="1">
              <a:extLst>
                <a:ext uri="{63B3BB69-23CF-44E3-9099-C40C66FF867C}">
                  <a14:compatExt spid="_x0000_s89372"/>
                </a:ext>
                <a:ext uri="{FF2B5EF4-FFF2-40B4-BE49-F238E27FC236}">
                  <a16:creationId xmlns:a16="http://schemas.microsoft.com/office/drawing/2014/main" id="{00000000-0008-0000-2700-00001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209550</xdr:colOff>
          <xdr:row>64</xdr:row>
          <xdr:rowOff>200025</xdr:rowOff>
        </xdr:to>
        <xdr:sp macro="" textlink="">
          <xdr:nvSpPr>
            <xdr:cNvPr id="89373" name="Check Box 285" hidden="1">
              <a:extLst>
                <a:ext uri="{63B3BB69-23CF-44E3-9099-C40C66FF867C}">
                  <a14:compatExt spid="_x0000_s89373"/>
                </a:ext>
                <a:ext uri="{FF2B5EF4-FFF2-40B4-BE49-F238E27FC236}">
                  <a16:creationId xmlns:a16="http://schemas.microsoft.com/office/drawing/2014/main" id="{00000000-0008-0000-2700-00001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209550</xdr:colOff>
          <xdr:row>64</xdr:row>
          <xdr:rowOff>200025</xdr:rowOff>
        </xdr:to>
        <xdr:sp macro="" textlink="">
          <xdr:nvSpPr>
            <xdr:cNvPr id="89374" name="Check Box 286" hidden="1">
              <a:extLst>
                <a:ext uri="{63B3BB69-23CF-44E3-9099-C40C66FF867C}">
                  <a14:compatExt spid="_x0000_s89374"/>
                </a:ext>
                <a:ext uri="{FF2B5EF4-FFF2-40B4-BE49-F238E27FC236}">
                  <a16:creationId xmlns:a16="http://schemas.microsoft.com/office/drawing/2014/main" id="{00000000-0008-0000-2700-00001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190500</xdr:rowOff>
        </xdr:from>
        <xdr:to>
          <xdr:col>2</xdr:col>
          <xdr:colOff>19050</xdr:colOff>
          <xdr:row>26</xdr:row>
          <xdr:rowOff>0</xdr:rowOff>
        </xdr:to>
        <xdr:sp macro="" textlink="">
          <xdr:nvSpPr>
            <xdr:cNvPr id="89375" name="Check Box 287" hidden="1">
              <a:extLst>
                <a:ext uri="{63B3BB69-23CF-44E3-9099-C40C66FF867C}">
                  <a14:compatExt spid="_x0000_s89375"/>
                </a:ext>
                <a:ext uri="{FF2B5EF4-FFF2-40B4-BE49-F238E27FC236}">
                  <a16:creationId xmlns:a16="http://schemas.microsoft.com/office/drawing/2014/main" id="{00000000-0008-0000-2700-00001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161925</xdr:rowOff>
        </xdr:from>
        <xdr:to>
          <xdr:col>5</xdr:col>
          <xdr:colOff>28575</xdr:colOff>
          <xdr:row>37</xdr:row>
          <xdr:rowOff>180975</xdr:rowOff>
        </xdr:to>
        <xdr:sp macro="" textlink="">
          <xdr:nvSpPr>
            <xdr:cNvPr id="89376" name="Check Box 288" hidden="1">
              <a:extLst>
                <a:ext uri="{63B3BB69-23CF-44E3-9099-C40C66FF867C}">
                  <a14:compatExt spid="_x0000_s89376"/>
                </a:ext>
                <a:ext uri="{FF2B5EF4-FFF2-40B4-BE49-F238E27FC236}">
                  <a16:creationId xmlns:a16="http://schemas.microsoft.com/office/drawing/2014/main" id="{00000000-0008-0000-2700-00002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190500</xdr:rowOff>
        </xdr:from>
        <xdr:to>
          <xdr:col>2</xdr:col>
          <xdr:colOff>19050</xdr:colOff>
          <xdr:row>37</xdr:row>
          <xdr:rowOff>9525</xdr:rowOff>
        </xdr:to>
        <xdr:sp macro="" textlink="">
          <xdr:nvSpPr>
            <xdr:cNvPr id="89377" name="Check Box 289" hidden="1">
              <a:extLst>
                <a:ext uri="{63B3BB69-23CF-44E3-9099-C40C66FF867C}">
                  <a14:compatExt spid="_x0000_s89377"/>
                </a:ext>
                <a:ext uri="{FF2B5EF4-FFF2-40B4-BE49-F238E27FC236}">
                  <a16:creationId xmlns:a16="http://schemas.microsoft.com/office/drawing/2014/main" id="{00000000-0008-0000-2700-00002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19050</xdr:colOff>
          <xdr:row>38</xdr:row>
          <xdr:rowOff>9525</xdr:rowOff>
        </xdr:to>
        <xdr:sp macro="" textlink="">
          <xdr:nvSpPr>
            <xdr:cNvPr id="89378" name="Check Box 290" hidden="1">
              <a:extLst>
                <a:ext uri="{63B3BB69-23CF-44E3-9099-C40C66FF867C}">
                  <a14:compatExt spid="_x0000_s89378"/>
                </a:ext>
                <a:ext uri="{FF2B5EF4-FFF2-40B4-BE49-F238E27FC236}">
                  <a16:creationId xmlns:a16="http://schemas.microsoft.com/office/drawing/2014/main" id="{00000000-0008-0000-2700-00002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190500</xdr:rowOff>
        </xdr:from>
        <xdr:to>
          <xdr:col>2</xdr:col>
          <xdr:colOff>19050</xdr:colOff>
          <xdr:row>39</xdr:row>
          <xdr:rowOff>0</xdr:rowOff>
        </xdr:to>
        <xdr:sp macro="" textlink="">
          <xdr:nvSpPr>
            <xdr:cNvPr id="89379" name="Check Box 291" hidden="1">
              <a:extLst>
                <a:ext uri="{63B3BB69-23CF-44E3-9099-C40C66FF867C}">
                  <a14:compatExt spid="_x0000_s89379"/>
                </a:ext>
                <a:ext uri="{FF2B5EF4-FFF2-40B4-BE49-F238E27FC236}">
                  <a16:creationId xmlns:a16="http://schemas.microsoft.com/office/drawing/2014/main" id="{00000000-0008-0000-2700-00002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0</xdr:rowOff>
        </xdr:to>
        <xdr:sp macro="" textlink="">
          <xdr:nvSpPr>
            <xdr:cNvPr id="89380" name="Check Box 292" hidden="1">
              <a:extLst>
                <a:ext uri="{63B3BB69-23CF-44E3-9099-C40C66FF867C}">
                  <a14:compatExt spid="_x0000_s89380"/>
                </a:ext>
                <a:ext uri="{FF2B5EF4-FFF2-40B4-BE49-F238E27FC236}">
                  <a16:creationId xmlns:a16="http://schemas.microsoft.com/office/drawing/2014/main" id="{00000000-0008-0000-2700-00002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28575</xdr:colOff>
          <xdr:row>31</xdr:row>
          <xdr:rowOff>9525</xdr:rowOff>
        </xdr:to>
        <xdr:sp macro="" textlink="">
          <xdr:nvSpPr>
            <xdr:cNvPr id="89381" name="Check Box 293" hidden="1">
              <a:extLst>
                <a:ext uri="{63B3BB69-23CF-44E3-9099-C40C66FF867C}">
                  <a14:compatExt spid="_x0000_s89381"/>
                </a:ext>
                <a:ext uri="{FF2B5EF4-FFF2-40B4-BE49-F238E27FC236}">
                  <a16:creationId xmlns:a16="http://schemas.microsoft.com/office/drawing/2014/main" id="{00000000-0008-0000-2700-00002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19050</xdr:colOff>
          <xdr:row>31</xdr:row>
          <xdr:rowOff>0</xdr:rowOff>
        </xdr:to>
        <xdr:sp macro="" textlink="">
          <xdr:nvSpPr>
            <xdr:cNvPr id="89382" name="Check Box 294" hidden="1">
              <a:extLst>
                <a:ext uri="{63B3BB69-23CF-44E3-9099-C40C66FF867C}">
                  <a14:compatExt spid="_x0000_s89382"/>
                </a:ext>
                <a:ext uri="{FF2B5EF4-FFF2-40B4-BE49-F238E27FC236}">
                  <a16:creationId xmlns:a16="http://schemas.microsoft.com/office/drawing/2014/main" id="{00000000-0008-0000-2700-00002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0</xdr:rowOff>
        </xdr:to>
        <xdr:sp macro="" textlink="">
          <xdr:nvSpPr>
            <xdr:cNvPr id="89383" name="Check Box 295" hidden="1">
              <a:extLst>
                <a:ext uri="{63B3BB69-23CF-44E3-9099-C40C66FF867C}">
                  <a14:compatExt spid="_x0000_s89383"/>
                </a:ext>
                <a:ext uri="{FF2B5EF4-FFF2-40B4-BE49-F238E27FC236}">
                  <a16:creationId xmlns:a16="http://schemas.microsoft.com/office/drawing/2014/main" id="{00000000-0008-0000-2700-00002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xdr:colOff>
          <xdr:row>24</xdr:row>
          <xdr:rowOff>9525</xdr:rowOff>
        </xdr:to>
        <xdr:sp macro="" textlink="">
          <xdr:nvSpPr>
            <xdr:cNvPr id="89384" name="Check Box 296" hidden="1">
              <a:extLst>
                <a:ext uri="{63B3BB69-23CF-44E3-9099-C40C66FF867C}">
                  <a14:compatExt spid="_x0000_s89384"/>
                </a:ext>
                <a:ext uri="{FF2B5EF4-FFF2-40B4-BE49-F238E27FC236}">
                  <a16:creationId xmlns:a16="http://schemas.microsoft.com/office/drawing/2014/main" id="{00000000-0008-0000-2700-00002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0</xdr:rowOff>
        </xdr:from>
        <xdr:to>
          <xdr:col>4</xdr:col>
          <xdr:colOff>38100</xdr:colOff>
          <xdr:row>17</xdr:row>
          <xdr:rowOff>9525</xdr:rowOff>
        </xdr:to>
        <xdr:sp macro="" textlink="">
          <xdr:nvSpPr>
            <xdr:cNvPr id="89385" name="Check Box 297" hidden="1">
              <a:extLst>
                <a:ext uri="{63B3BB69-23CF-44E3-9099-C40C66FF867C}">
                  <a14:compatExt spid="_x0000_s89385"/>
                </a:ext>
                <a:ext uri="{FF2B5EF4-FFF2-40B4-BE49-F238E27FC236}">
                  <a16:creationId xmlns:a16="http://schemas.microsoft.com/office/drawing/2014/main" id="{00000000-0008-0000-2700-00002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12</xdr:row>
          <xdr:rowOff>190500</xdr:rowOff>
        </xdr:from>
        <xdr:to>
          <xdr:col>4</xdr:col>
          <xdr:colOff>28575</xdr:colOff>
          <xdr:row>14</xdr:row>
          <xdr:rowOff>0</xdr:rowOff>
        </xdr:to>
        <xdr:sp macro="" textlink="">
          <xdr:nvSpPr>
            <xdr:cNvPr id="89386" name="Check Box 298" hidden="1">
              <a:extLst>
                <a:ext uri="{63B3BB69-23CF-44E3-9099-C40C66FF867C}">
                  <a14:compatExt spid="_x0000_s89386"/>
                </a:ext>
                <a:ext uri="{FF2B5EF4-FFF2-40B4-BE49-F238E27FC236}">
                  <a16:creationId xmlns:a16="http://schemas.microsoft.com/office/drawing/2014/main" id="{00000000-0008-0000-2700-00002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13</xdr:row>
          <xdr:rowOff>190500</xdr:rowOff>
        </xdr:from>
        <xdr:to>
          <xdr:col>4</xdr:col>
          <xdr:colOff>28575</xdr:colOff>
          <xdr:row>15</xdr:row>
          <xdr:rowOff>0</xdr:rowOff>
        </xdr:to>
        <xdr:sp macro="" textlink="">
          <xdr:nvSpPr>
            <xdr:cNvPr id="89387" name="Check Box 299" hidden="1">
              <a:extLst>
                <a:ext uri="{63B3BB69-23CF-44E3-9099-C40C66FF867C}">
                  <a14:compatExt spid="_x0000_s89387"/>
                </a:ext>
                <a:ext uri="{FF2B5EF4-FFF2-40B4-BE49-F238E27FC236}">
                  <a16:creationId xmlns:a16="http://schemas.microsoft.com/office/drawing/2014/main" id="{00000000-0008-0000-2700-00002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190500</xdr:rowOff>
        </xdr:from>
        <xdr:to>
          <xdr:col>4</xdr:col>
          <xdr:colOff>28575</xdr:colOff>
          <xdr:row>22</xdr:row>
          <xdr:rowOff>0</xdr:rowOff>
        </xdr:to>
        <xdr:sp macro="" textlink="">
          <xdr:nvSpPr>
            <xdr:cNvPr id="89388" name="Check Box 300" hidden="1">
              <a:extLst>
                <a:ext uri="{63B3BB69-23CF-44E3-9099-C40C66FF867C}">
                  <a14:compatExt spid="_x0000_s89388"/>
                </a:ext>
                <a:ext uri="{FF2B5EF4-FFF2-40B4-BE49-F238E27FC236}">
                  <a16:creationId xmlns:a16="http://schemas.microsoft.com/office/drawing/2014/main" id="{00000000-0008-0000-2700-00002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9525</xdr:rowOff>
        </xdr:to>
        <xdr:sp macro="" textlink="">
          <xdr:nvSpPr>
            <xdr:cNvPr id="89389" name="Check Box 301" hidden="1">
              <a:extLst>
                <a:ext uri="{63B3BB69-23CF-44E3-9099-C40C66FF867C}">
                  <a14:compatExt spid="_x0000_s89389"/>
                </a:ext>
                <a:ext uri="{FF2B5EF4-FFF2-40B4-BE49-F238E27FC236}">
                  <a16:creationId xmlns:a16="http://schemas.microsoft.com/office/drawing/2014/main" id="{00000000-0008-0000-2700-00002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4</xdr:col>
          <xdr:colOff>28575</xdr:colOff>
          <xdr:row>32</xdr:row>
          <xdr:rowOff>180975</xdr:rowOff>
        </xdr:to>
        <xdr:sp macro="" textlink="">
          <xdr:nvSpPr>
            <xdr:cNvPr id="89390" name="Check Box 302" hidden="1">
              <a:extLst>
                <a:ext uri="{63B3BB69-23CF-44E3-9099-C40C66FF867C}">
                  <a14:compatExt spid="_x0000_s89390"/>
                </a:ext>
                <a:ext uri="{FF2B5EF4-FFF2-40B4-BE49-F238E27FC236}">
                  <a16:creationId xmlns:a16="http://schemas.microsoft.com/office/drawing/2014/main" id="{00000000-0008-0000-2700-00002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171450</xdr:rowOff>
        </xdr:from>
        <xdr:to>
          <xdr:col>5</xdr:col>
          <xdr:colOff>28575</xdr:colOff>
          <xdr:row>36</xdr:row>
          <xdr:rowOff>180975</xdr:rowOff>
        </xdr:to>
        <xdr:sp macro="" textlink="">
          <xdr:nvSpPr>
            <xdr:cNvPr id="89391" name="Check Box 303" hidden="1">
              <a:extLst>
                <a:ext uri="{63B3BB69-23CF-44E3-9099-C40C66FF867C}">
                  <a14:compatExt spid="_x0000_s89391"/>
                </a:ext>
                <a:ext uri="{FF2B5EF4-FFF2-40B4-BE49-F238E27FC236}">
                  <a16:creationId xmlns:a16="http://schemas.microsoft.com/office/drawing/2014/main" id="{00000000-0008-0000-2700-00002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25</xdr:row>
          <xdr:rowOff>190500</xdr:rowOff>
        </xdr:from>
        <xdr:to>
          <xdr:col>2</xdr:col>
          <xdr:colOff>19050</xdr:colOff>
          <xdr:row>27</xdr:row>
          <xdr:rowOff>0</xdr:rowOff>
        </xdr:to>
        <xdr:sp macro="" textlink="">
          <xdr:nvSpPr>
            <xdr:cNvPr id="89392" name="Check Box 304" hidden="1">
              <a:extLst>
                <a:ext uri="{63B3BB69-23CF-44E3-9099-C40C66FF867C}">
                  <a14:compatExt spid="_x0000_s89392"/>
                </a:ext>
                <a:ext uri="{FF2B5EF4-FFF2-40B4-BE49-F238E27FC236}">
                  <a16:creationId xmlns:a16="http://schemas.microsoft.com/office/drawing/2014/main" id="{00000000-0008-0000-2700-00003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180975</xdr:rowOff>
        </xdr:from>
        <xdr:to>
          <xdr:col>5</xdr:col>
          <xdr:colOff>28575</xdr:colOff>
          <xdr:row>38</xdr:row>
          <xdr:rowOff>190500</xdr:rowOff>
        </xdr:to>
        <xdr:sp macro="" textlink="">
          <xdr:nvSpPr>
            <xdr:cNvPr id="89393" name="Check Box 305" hidden="1">
              <a:extLst>
                <a:ext uri="{63B3BB69-23CF-44E3-9099-C40C66FF867C}">
                  <a14:compatExt spid="_x0000_s89393"/>
                </a:ext>
                <a:ext uri="{FF2B5EF4-FFF2-40B4-BE49-F238E27FC236}">
                  <a16:creationId xmlns:a16="http://schemas.microsoft.com/office/drawing/2014/main" id="{00000000-0008-0000-2700-00003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19050</xdr:colOff>
          <xdr:row>37</xdr:row>
          <xdr:rowOff>19050</xdr:rowOff>
        </xdr:to>
        <xdr:sp macro="" textlink="">
          <xdr:nvSpPr>
            <xdr:cNvPr id="89394" name="Check Box 306" hidden="1">
              <a:extLst>
                <a:ext uri="{63B3BB69-23CF-44E3-9099-C40C66FF867C}">
                  <a14:compatExt spid="_x0000_s89394"/>
                </a:ext>
                <a:ext uri="{FF2B5EF4-FFF2-40B4-BE49-F238E27FC236}">
                  <a16:creationId xmlns:a16="http://schemas.microsoft.com/office/drawing/2014/main" id="{00000000-0008-0000-2700-00003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7</xdr:col>
          <xdr:colOff>19050</xdr:colOff>
          <xdr:row>38</xdr:row>
          <xdr:rowOff>9525</xdr:rowOff>
        </xdr:to>
        <xdr:sp macro="" textlink="">
          <xdr:nvSpPr>
            <xdr:cNvPr id="89395" name="Check Box 307" hidden="1">
              <a:extLst>
                <a:ext uri="{63B3BB69-23CF-44E3-9099-C40C66FF867C}">
                  <a14:compatExt spid="_x0000_s89395"/>
                </a:ext>
                <a:ext uri="{FF2B5EF4-FFF2-40B4-BE49-F238E27FC236}">
                  <a16:creationId xmlns:a16="http://schemas.microsoft.com/office/drawing/2014/main" id="{00000000-0008-0000-2700-00003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19050</xdr:colOff>
          <xdr:row>35</xdr:row>
          <xdr:rowOff>9525</xdr:rowOff>
        </xdr:to>
        <xdr:sp macro="" textlink="">
          <xdr:nvSpPr>
            <xdr:cNvPr id="89396" name="Check Box 308" hidden="1">
              <a:extLst>
                <a:ext uri="{63B3BB69-23CF-44E3-9099-C40C66FF867C}">
                  <a14:compatExt spid="_x0000_s89396"/>
                </a:ext>
                <a:ext uri="{FF2B5EF4-FFF2-40B4-BE49-F238E27FC236}">
                  <a16:creationId xmlns:a16="http://schemas.microsoft.com/office/drawing/2014/main" id="{00000000-0008-0000-2700-00003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190500</xdr:rowOff>
        </xdr:from>
        <xdr:to>
          <xdr:col>7</xdr:col>
          <xdr:colOff>19050</xdr:colOff>
          <xdr:row>39</xdr:row>
          <xdr:rowOff>0</xdr:rowOff>
        </xdr:to>
        <xdr:sp macro="" textlink="">
          <xdr:nvSpPr>
            <xdr:cNvPr id="89397" name="Check Box 309" hidden="1">
              <a:extLst>
                <a:ext uri="{63B3BB69-23CF-44E3-9099-C40C66FF867C}">
                  <a14:compatExt spid="_x0000_s89397"/>
                </a:ext>
                <a:ext uri="{FF2B5EF4-FFF2-40B4-BE49-F238E27FC236}">
                  <a16:creationId xmlns:a16="http://schemas.microsoft.com/office/drawing/2014/main" id="{00000000-0008-0000-2700-00003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7</xdr:col>
          <xdr:colOff>19050</xdr:colOff>
          <xdr:row>11</xdr:row>
          <xdr:rowOff>9525</xdr:rowOff>
        </xdr:to>
        <xdr:sp macro="" textlink="">
          <xdr:nvSpPr>
            <xdr:cNvPr id="89398" name="Check Box 310" hidden="1">
              <a:extLst>
                <a:ext uri="{63B3BB69-23CF-44E3-9099-C40C66FF867C}">
                  <a14:compatExt spid="_x0000_s89398"/>
                </a:ext>
                <a:ext uri="{FF2B5EF4-FFF2-40B4-BE49-F238E27FC236}">
                  <a16:creationId xmlns:a16="http://schemas.microsoft.com/office/drawing/2014/main" id="{00000000-0008-0000-2700-00003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19050</xdr:colOff>
          <xdr:row>17</xdr:row>
          <xdr:rowOff>9525</xdr:rowOff>
        </xdr:to>
        <xdr:sp macro="" textlink="">
          <xdr:nvSpPr>
            <xdr:cNvPr id="89399" name="Check Box 311" hidden="1">
              <a:extLst>
                <a:ext uri="{63B3BB69-23CF-44E3-9099-C40C66FF867C}">
                  <a14:compatExt spid="_x0000_s89399"/>
                </a:ext>
                <a:ext uri="{FF2B5EF4-FFF2-40B4-BE49-F238E27FC236}">
                  <a16:creationId xmlns:a16="http://schemas.microsoft.com/office/drawing/2014/main" id="{00000000-0008-0000-2700-00003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7</xdr:col>
          <xdr:colOff>19050</xdr:colOff>
          <xdr:row>13</xdr:row>
          <xdr:rowOff>9525</xdr:rowOff>
        </xdr:to>
        <xdr:sp macro="" textlink="">
          <xdr:nvSpPr>
            <xdr:cNvPr id="89400" name="Check Box 312" hidden="1">
              <a:extLst>
                <a:ext uri="{63B3BB69-23CF-44E3-9099-C40C66FF867C}">
                  <a14:compatExt spid="_x0000_s89400"/>
                </a:ext>
                <a:ext uri="{FF2B5EF4-FFF2-40B4-BE49-F238E27FC236}">
                  <a16:creationId xmlns:a16="http://schemas.microsoft.com/office/drawing/2014/main" id="{00000000-0008-0000-2700-00003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19050</xdr:colOff>
          <xdr:row>14</xdr:row>
          <xdr:rowOff>9525</xdr:rowOff>
        </xdr:to>
        <xdr:sp macro="" textlink="">
          <xdr:nvSpPr>
            <xdr:cNvPr id="89401" name="Check Box 313" hidden="1">
              <a:extLst>
                <a:ext uri="{63B3BB69-23CF-44E3-9099-C40C66FF867C}">
                  <a14:compatExt spid="_x0000_s89401"/>
                </a:ext>
                <a:ext uri="{FF2B5EF4-FFF2-40B4-BE49-F238E27FC236}">
                  <a16:creationId xmlns:a16="http://schemas.microsoft.com/office/drawing/2014/main" id="{00000000-0008-0000-2700-00003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19050</xdr:colOff>
          <xdr:row>15</xdr:row>
          <xdr:rowOff>9525</xdr:rowOff>
        </xdr:to>
        <xdr:sp macro="" textlink="">
          <xdr:nvSpPr>
            <xdr:cNvPr id="89402" name="Check Box 314" hidden="1">
              <a:extLst>
                <a:ext uri="{63B3BB69-23CF-44E3-9099-C40C66FF867C}">
                  <a14:compatExt spid="_x0000_s89402"/>
                </a:ext>
                <a:ext uri="{FF2B5EF4-FFF2-40B4-BE49-F238E27FC236}">
                  <a16:creationId xmlns:a16="http://schemas.microsoft.com/office/drawing/2014/main" id="{00000000-0008-0000-2700-00003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9525</xdr:rowOff>
        </xdr:to>
        <xdr:sp macro="" textlink="">
          <xdr:nvSpPr>
            <xdr:cNvPr id="89403" name="Check Box 315" hidden="1">
              <a:extLst>
                <a:ext uri="{63B3BB69-23CF-44E3-9099-C40C66FF867C}">
                  <a14:compatExt spid="_x0000_s89403"/>
                </a:ext>
                <a:ext uri="{FF2B5EF4-FFF2-40B4-BE49-F238E27FC236}">
                  <a16:creationId xmlns:a16="http://schemas.microsoft.com/office/drawing/2014/main" id="{00000000-0008-0000-2700-00003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9525</xdr:rowOff>
        </xdr:to>
        <xdr:sp macro="" textlink="">
          <xdr:nvSpPr>
            <xdr:cNvPr id="89404" name="Check Box 316" hidden="1">
              <a:extLst>
                <a:ext uri="{63B3BB69-23CF-44E3-9099-C40C66FF867C}">
                  <a14:compatExt spid="_x0000_s89404"/>
                </a:ext>
                <a:ext uri="{FF2B5EF4-FFF2-40B4-BE49-F238E27FC236}">
                  <a16:creationId xmlns:a16="http://schemas.microsoft.com/office/drawing/2014/main" id="{00000000-0008-0000-2700-00003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19050</xdr:colOff>
          <xdr:row>29</xdr:row>
          <xdr:rowOff>9525</xdr:rowOff>
        </xdr:to>
        <xdr:sp macro="" textlink="">
          <xdr:nvSpPr>
            <xdr:cNvPr id="89405" name="Check Box 317" hidden="1">
              <a:extLst>
                <a:ext uri="{63B3BB69-23CF-44E3-9099-C40C66FF867C}">
                  <a14:compatExt spid="_x0000_s89405"/>
                </a:ext>
                <a:ext uri="{FF2B5EF4-FFF2-40B4-BE49-F238E27FC236}">
                  <a16:creationId xmlns:a16="http://schemas.microsoft.com/office/drawing/2014/main" id="{00000000-0008-0000-2700-00003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19050</xdr:colOff>
          <xdr:row>25</xdr:row>
          <xdr:rowOff>9525</xdr:rowOff>
        </xdr:to>
        <xdr:sp macro="" textlink="">
          <xdr:nvSpPr>
            <xdr:cNvPr id="89406" name="Check Box 318" hidden="1">
              <a:extLst>
                <a:ext uri="{63B3BB69-23CF-44E3-9099-C40C66FF867C}">
                  <a14:compatExt spid="_x0000_s89406"/>
                </a:ext>
                <a:ext uri="{FF2B5EF4-FFF2-40B4-BE49-F238E27FC236}">
                  <a16:creationId xmlns:a16="http://schemas.microsoft.com/office/drawing/2014/main" id="{00000000-0008-0000-2700-00003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19050</xdr:colOff>
          <xdr:row>30</xdr:row>
          <xdr:rowOff>9525</xdr:rowOff>
        </xdr:to>
        <xdr:sp macro="" textlink="">
          <xdr:nvSpPr>
            <xdr:cNvPr id="89407" name="Check Box 319" hidden="1">
              <a:extLst>
                <a:ext uri="{63B3BB69-23CF-44E3-9099-C40C66FF867C}">
                  <a14:compatExt spid="_x0000_s89407"/>
                </a:ext>
                <a:ext uri="{FF2B5EF4-FFF2-40B4-BE49-F238E27FC236}">
                  <a16:creationId xmlns:a16="http://schemas.microsoft.com/office/drawing/2014/main" id="{00000000-0008-0000-2700-00003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19050</xdr:colOff>
          <xdr:row>28</xdr:row>
          <xdr:rowOff>9525</xdr:rowOff>
        </xdr:to>
        <xdr:sp macro="" textlink="">
          <xdr:nvSpPr>
            <xdr:cNvPr id="89408" name="Check Box 320" hidden="1">
              <a:extLst>
                <a:ext uri="{63B3BB69-23CF-44E3-9099-C40C66FF867C}">
                  <a14:compatExt spid="_x0000_s89408"/>
                </a:ext>
                <a:ext uri="{FF2B5EF4-FFF2-40B4-BE49-F238E27FC236}">
                  <a16:creationId xmlns:a16="http://schemas.microsoft.com/office/drawing/2014/main" id="{00000000-0008-0000-2700-00004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19050</xdr:colOff>
          <xdr:row>26</xdr:row>
          <xdr:rowOff>9525</xdr:rowOff>
        </xdr:to>
        <xdr:sp macro="" textlink="">
          <xdr:nvSpPr>
            <xdr:cNvPr id="89409" name="Check Box 321" hidden="1">
              <a:extLst>
                <a:ext uri="{63B3BB69-23CF-44E3-9099-C40C66FF867C}">
                  <a14:compatExt spid="_x0000_s89409"/>
                </a:ext>
                <a:ext uri="{FF2B5EF4-FFF2-40B4-BE49-F238E27FC236}">
                  <a16:creationId xmlns:a16="http://schemas.microsoft.com/office/drawing/2014/main" id="{00000000-0008-0000-2700-00004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19050</xdr:colOff>
          <xdr:row>24</xdr:row>
          <xdr:rowOff>9525</xdr:rowOff>
        </xdr:to>
        <xdr:sp macro="" textlink="">
          <xdr:nvSpPr>
            <xdr:cNvPr id="89410" name="Check Box 322" hidden="1">
              <a:extLst>
                <a:ext uri="{63B3BB69-23CF-44E3-9099-C40C66FF867C}">
                  <a14:compatExt spid="_x0000_s89410"/>
                </a:ext>
                <a:ext uri="{FF2B5EF4-FFF2-40B4-BE49-F238E27FC236}">
                  <a16:creationId xmlns:a16="http://schemas.microsoft.com/office/drawing/2014/main" id="{00000000-0008-0000-2700-00004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190500</xdr:rowOff>
        </xdr:from>
        <xdr:to>
          <xdr:col>7</xdr:col>
          <xdr:colOff>19050</xdr:colOff>
          <xdr:row>31</xdr:row>
          <xdr:rowOff>0</xdr:rowOff>
        </xdr:to>
        <xdr:sp macro="" textlink="">
          <xdr:nvSpPr>
            <xdr:cNvPr id="89411" name="Check Box 323" hidden="1">
              <a:extLst>
                <a:ext uri="{63B3BB69-23CF-44E3-9099-C40C66FF867C}">
                  <a14:compatExt spid="_x0000_s89411"/>
                </a:ext>
                <a:ext uri="{FF2B5EF4-FFF2-40B4-BE49-F238E27FC236}">
                  <a16:creationId xmlns:a16="http://schemas.microsoft.com/office/drawing/2014/main" id="{00000000-0008-0000-2700-00004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9525</xdr:rowOff>
        </xdr:from>
        <xdr:to>
          <xdr:col>2</xdr:col>
          <xdr:colOff>19050</xdr:colOff>
          <xdr:row>42</xdr:row>
          <xdr:rowOff>19050</xdr:rowOff>
        </xdr:to>
        <xdr:sp macro="" textlink="">
          <xdr:nvSpPr>
            <xdr:cNvPr id="89412" name="Check Box 324" hidden="1">
              <a:extLst>
                <a:ext uri="{63B3BB69-23CF-44E3-9099-C40C66FF867C}">
                  <a14:compatExt spid="_x0000_s89412"/>
                </a:ext>
                <a:ext uri="{FF2B5EF4-FFF2-40B4-BE49-F238E27FC236}">
                  <a16:creationId xmlns:a16="http://schemas.microsoft.com/office/drawing/2014/main" id="{00000000-0008-0000-2700-00004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9525</xdr:rowOff>
        </xdr:to>
        <xdr:sp macro="" textlink="">
          <xdr:nvSpPr>
            <xdr:cNvPr id="89413" name="Check Box 325" hidden="1">
              <a:extLst>
                <a:ext uri="{63B3BB69-23CF-44E3-9099-C40C66FF867C}">
                  <a14:compatExt spid="_x0000_s89413"/>
                </a:ext>
                <a:ext uri="{FF2B5EF4-FFF2-40B4-BE49-F238E27FC236}">
                  <a16:creationId xmlns:a16="http://schemas.microsoft.com/office/drawing/2014/main" id="{00000000-0008-0000-2700-00004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9525</xdr:rowOff>
        </xdr:to>
        <xdr:sp macro="" textlink="">
          <xdr:nvSpPr>
            <xdr:cNvPr id="89414" name="Check Box 326" hidden="1">
              <a:extLst>
                <a:ext uri="{63B3BB69-23CF-44E3-9099-C40C66FF867C}">
                  <a14:compatExt spid="_x0000_s89414"/>
                </a:ext>
                <a:ext uri="{FF2B5EF4-FFF2-40B4-BE49-F238E27FC236}">
                  <a16:creationId xmlns:a16="http://schemas.microsoft.com/office/drawing/2014/main" id="{00000000-0008-0000-2700-00004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19050</xdr:colOff>
          <xdr:row>36</xdr:row>
          <xdr:rowOff>9525</xdr:rowOff>
        </xdr:to>
        <xdr:sp macro="" textlink="">
          <xdr:nvSpPr>
            <xdr:cNvPr id="89415" name="Check Box 327" hidden="1">
              <a:extLst>
                <a:ext uri="{63B3BB69-23CF-44E3-9099-C40C66FF867C}">
                  <a14:compatExt spid="_x0000_s89415"/>
                </a:ext>
                <a:ext uri="{FF2B5EF4-FFF2-40B4-BE49-F238E27FC236}">
                  <a16:creationId xmlns:a16="http://schemas.microsoft.com/office/drawing/2014/main" id="{00000000-0008-0000-2700-00004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9525</xdr:rowOff>
        </xdr:to>
        <xdr:sp macro="" textlink="">
          <xdr:nvSpPr>
            <xdr:cNvPr id="89416" name="Check Box 328" hidden="1">
              <a:extLst>
                <a:ext uri="{63B3BB69-23CF-44E3-9099-C40C66FF867C}">
                  <a14:compatExt spid="_x0000_s89416"/>
                </a:ext>
                <a:ext uri="{FF2B5EF4-FFF2-40B4-BE49-F238E27FC236}">
                  <a16:creationId xmlns:a16="http://schemas.microsoft.com/office/drawing/2014/main" id="{00000000-0008-0000-2700-00004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9525</xdr:rowOff>
        </xdr:to>
        <xdr:sp macro="" textlink="">
          <xdr:nvSpPr>
            <xdr:cNvPr id="89417" name="Check Box 329" hidden="1">
              <a:extLst>
                <a:ext uri="{63B3BB69-23CF-44E3-9099-C40C66FF867C}">
                  <a14:compatExt spid="_x0000_s89417"/>
                </a:ext>
                <a:ext uri="{FF2B5EF4-FFF2-40B4-BE49-F238E27FC236}">
                  <a16:creationId xmlns:a16="http://schemas.microsoft.com/office/drawing/2014/main" id="{00000000-0008-0000-2700-00004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38100</xdr:rowOff>
        </xdr:from>
        <xdr:to>
          <xdr:col>5</xdr:col>
          <xdr:colOff>790575</xdr:colOff>
          <xdr:row>4</xdr:row>
          <xdr:rowOff>209550</xdr:rowOff>
        </xdr:to>
        <xdr:sp macro="" textlink="">
          <xdr:nvSpPr>
            <xdr:cNvPr id="89418" name="Check Box 330" hidden="1">
              <a:extLst>
                <a:ext uri="{63B3BB69-23CF-44E3-9099-C40C66FF867C}">
                  <a14:compatExt spid="_x0000_s89418"/>
                </a:ext>
                <a:ext uri="{FF2B5EF4-FFF2-40B4-BE49-F238E27FC236}">
                  <a16:creationId xmlns:a16="http://schemas.microsoft.com/office/drawing/2014/main" id="{00000000-0008-0000-2700-00004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38100</xdr:rowOff>
        </xdr:from>
        <xdr:to>
          <xdr:col>5</xdr:col>
          <xdr:colOff>171450</xdr:colOff>
          <xdr:row>4</xdr:row>
          <xdr:rowOff>209550</xdr:rowOff>
        </xdr:to>
        <xdr:sp macro="" textlink="">
          <xdr:nvSpPr>
            <xdr:cNvPr id="89419" name="Check Box 331" hidden="1">
              <a:extLst>
                <a:ext uri="{63B3BB69-23CF-44E3-9099-C40C66FF867C}">
                  <a14:compatExt spid="_x0000_s89419"/>
                </a:ext>
                <a:ext uri="{FF2B5EF4-FFF2-40B4-BE49-F238E27FC236}">
                  <a16:creationId xmlns:a16="http://schemas.microsoft.com/office/drawing/2014/main" id="{00000000-0008-0000-2700-00004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4</xdr:row>
          <xdr:rowOff>28575</xdr:rowOff>
        </xdr:from>
        <xdr:to>
          <xdr:col>5</xdr:col>
          <xdr:colOff>1343025</xdr:colOff>
          <xdr:row>4</xdr:row>
          <xdr:rowOff>190500</xdr:rowOff>
        </xdr:to>
        <xdr:sp macro="" textlink="">
          <xdr:nvSpPr>
            <xdr:cNvPr id="89420" name="Check Box 332" hidden="1">
              <a:extLst>
                <a:ext uri="{63B3BB69-23CF-44E3-9099-C40C66FF867C}">
                  <a14:compatExt spid="_x0000_s89420"/>
                </a:ext>
                <a:ext uri="{FF2B5EF4-FFF2-40B4-BE49-F238E27FC236}">
                  <a16:creationId xmlns:a16="http://schemas.microsoft.com/office/drawing/2014/main" id="{00000000-0008-0000-2700-00004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1476375</xdr:colOff>
          <xdr:row>21</xdr:row>
          <xdr:rowOff>9525</xdr:rowOff>
        </xdr:from>
        <xdr:to>
          <xdr:col>7</xdr:col>
          <xdr:colOff>19050</xdr:colOff>
          <xdr:row>21</xdr:row>
          <xdr:rowOff>180975</xdr:rowOff>
        </xdr:to>
        <xdr:sp macro="" textlink="">
          <xdr:nvSpPr>
            <xdr:cNvPr id="89421" name="Check Box 333" hidden="1">
              <a:extLst>
                <a:ext uri="{63B3BB69-23CF-44E3-9099-C40C66FF867C}">
                  <a14:compatExt spid="_x0000_s89421"/>
                </a:ext>
                <a:ext uri="{FF2B5EF4-FFF2-40B4-BE49-F238E27FC236}">
                  <a16:creationId xmlns:a16="http://schemas.microsoft.com/office/drawing/2014/main" id="{00000000-0008-0000-2700-00004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7</xdr:col>
          <xdr:colOff>19050</xdr:colOff>
          <xdr:row>40</xdr:row>
          <xdr:rowOff>9525</xdr:rowOff>
        </xdr:to>
        <xdr:sp macro="" textlink="">
          <xdr:nvSpPr>
            <xdr:cNvPr id="89422" name="Check Box 334" hidden="1">
              <a:extLst>
                <a:ext uri="{63B3BB69-23CF-44E3-9099-C40C66FF867C}">
                  <a14:compatExt spid="_x0000_s89422"/>
                </a:ext>
                <a:ext uri="{FF2B5EF4-FFF2-40B4-BE49-F238E27FC236}">
                  <a16:creationId xmlns:a16="http://schemas.microsoft.com/office/drawing/2014/main" id="{00000000-0008-0000-2700-00004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xdr:row>
          <xdr:rowOff>38100</xdr:rowOff>
        </xdr:from>
        <xdr:to>
          <xdr:col>5</xdr:col>
          <xdr:colOff>790575</xdr:colOff>
          <xdr:row>2</xdr:row>
          <xdr:rowOff>209550</xdr:rowOff>
        </xdr:to>
        <xdr:sp macro="" textlink="">
          <xdr:nvSpPr>
            <xdr:cNvPr id="89423" name="Check Box 335" hidden="1">
              <a:extLst>
                <a:ext uri="{63B3BB69-23CF-44E3-9099-C40C66FF867C}">
                  <a14:compatExt spid="_x0000_s89423"/>
                </a:ext>
                <a:ext uri="{FF2B5EF4-FFF2-40B4-BE49-F238E27FC236}">
                  <a16:creationId xmlns:a16="http://schemas.microsoft.com/office/drawing/2014/main" id="{00000000-0008-0000-2700-00004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xdr:row>
          <xdr:rowOff>38100</xdr:rowOff>
        </xdr:from>
        <xdr:to>
          <xdr:col>5</xdr:col>
          <xdr:colOff>171450</xdr:colOff>
          <xdr:row>2</xdr:row>
          <xdr:rowOff>209550</xdr:rowOff>
        </xdr:to>
        <xdr:sp macro="" textlink="">
          <xdr:nvSpPr>
            <xdr:cNvPr id="89424" name="Check Box 336" hidden="1">
              <a:extLst>
                <a:ext uri="{63B3BB69-23CF-44E3-9099-C40C66FF867C}">
                  <a14:compatExt spid="_x0000_s89424"/>
                </a:ext>
                <a:ext uri="{FF2B5EF4-FFF2-40B4-BE49-F238E27FC236}">
                  <a16:creationId xmlns:a16="http://schemas.microsoft.com/office/drawing/2014/main" id="{00000000-0008-0000-2700-00005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xdr:row>
          <xdr:rowOff>47625</xdr:rowOff>
        </xdr:from>
        <xdr:to>
          <xdr:col>5</xdr:col>
          <xdr:colOff>1343025</xdr:colOff>
          <xdr:row>2</xdr:row>
          <xdr:rowOff>209550</xdr:rowOff>
        </xdr:to>
        <xdr:sp macro="" textlink="">
          <xdr:nvSpPr>
            <xdr:cNvPr id="89425" name="Check Box 337" hidden="1">
              <a:extLst>
                <a:ext uri="{63B3BB69-23CF-44E3-9099-C40C66FF867C}">
                  <a14:compatExt spid="_x0000_s89425"/>
                </a:ext>
                <a:ext uri="{FF2B5EF4-FFF2-40B4-BE49-F238E27FC236}">
                  <a16:creationId xmlns:a16="http://schemas.microsoft.com/office/drawing/2014/main" id="{00000000-0008-0000-2700-00005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xdr:row>
          <xdr:rowOff>38100</xdr:rowOff>
        </xdr:from>
        <xdr:to>
          <xdr:col>5</xdr:col>
          <xdr:colOff>790575</xdr:colOff>
          <xdr:row>3</xdr:row>
          <xdr:rowOff>209550</xdr:rowOff>
        </xdr:to>
        <xdr:sp macro="" textlink="">
          <xdr:nvSpPr>
            <xdr:cNvPr id="89426" name="Check Box 338" hidden="1">
              <a:extLst>
                <a:ext uri="{63B3BB69-23CF-44E3-9099-C40C66FF867C}">
                  <a14:compatExt spid="_x0000_s89426"/>
                </a:ext>
                <a:ext uri="{FF2B5EF4-FFF2-40B4-BE49-F238E27FC236}">
                  <a16:creationId xmlns:a16="http://schemas.microsoft.com/office/drawing/2014/main" id="{00000000-0008-0000-2700-000052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38100</xdr:rowOff>
        </xdr:from>
        <xdr:to>
          <xdr:col>5</xdr:col>
          <xdr:colOff>171450</xdr:colOff>
          <xdr:row>3</xdr:row>
          <xdr:rowOff>209550</xdr:rowOff>
        </xdr:to>
        <xdr:sp macro="" textlink="">
          <xdr:nvSpPr>
            <xdr:cNvPr id="89427" name="Check Box 339" hidden="1">
              <a:extLst>
                <a:ext uri="{63B3BB69-23CF-44E3-9099-C40C66FF867C}">
                  <a14:compatExt spid="_x0000_s89427"/>
                </a:ext>
                <a:ext uri="{FF2B5EF4-FFF2-40B4-BE49-F238E27FC236}">
                  <a16:creationId xmlns:a16="http://schemas.microsoft.com/office/drawing/2014/main" id="{00000000-0008-0000-2700-000053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3</xdr:row>
          <xdr:rowOff>38100</xdr:rowOff>
        </xdr:from>
        <xdr:to>
          <xdr:col>5</xdr:col>
          <xdr:colOff>1343025</xdr:colOff>
          <xdr:row>3</xdr:row>
          <xdr:rowOff>200025</xdr:rowOff>
        </xdr:to>
        <xdr:sp macro="" textlink="">
          <xdr:nvSpPr>
            <xdr:cNvPr id="89428" name="Check Box 340" hidden="1">
              <a:extLst>
                <a:ext uri="{63B3BB69-23CF-44E3-9099-C40C66FF867C}">
                  <a14:compatExt spid="_x0000_s89428"/>
                </a:ext>
                <a:ext uri="{FF2B5EF4-FFF2-40B4-BE49-F238E27FC236}">
                  <a16:creationId xmlns:a16="http://schemas.microsoft.com/office/drawing/2014/main" id="{00000000-0008-0000-2700-000054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9525</xdr:rowOff>
        </xdr:from>
        <xdr:to>
          <xdr:col>7</xdr:col>
          <xdr:colOff>19050</xdr:colOff>
          <xdr:row>15</xdr:row>
          <xdr:rowOff>180975</xdr:rowOff>
        </xdr:to>
        <xdr:sp macro="" textlink="">
          <xdr:nvSpPr>
            <xdr:cNvPr id="89429" name="Check Box 341" hidden="1">
              <a:extLst>
                <a:ext uri="{63B3BB69-23CF-44E3-9099-C40C66FF867C}">
                  <a14:compatExt spid="_x0000_s89429"/>
                </a:ext>
                <a:ext uri="{FF2B5EF4-FFF2-40B4-BE49-F238E27FC236}">
                  <a16:creationId xmlns:a16="http://schemas.microsoft.com/office/drawing/2014/main" id="{00000000-0008-0000-2700-000055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9525</xdr:rowOff>
        </xdr:from>
        <xdr:to>
          <xdr:col>7</xdr:col>
          <xdr:colOff>19050</xdr:colOff>
          <xdr:row>17</xdr:row>
          <xdr:rowOff>180975</xdr:rowOff>
        </xdr:to>
        <xdr:sp macro="" textlink="">
          <xdr:nvSpPr>
            <xdr:cNvPr id="89430" name="Check Box 342" hidden="1">
              <a:extLst>
                <a:ext uri="{63B3BB69-23CF-44E3-9099-C40C66FF867C}">
                  <a14:compatExt spid="_x0000_s89430"/>
                </a:ext>
                <a:ext uri="{FF2B5EF4-FFF2-40B4-BE49-F238E27FC236}">
                  <a16:creationId xmlns:a16="http://schemas.microsoft.com/office/drawing/2014/main" id="{00000000-0008-0000-2700-000056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9525</xdr:rowOff>
        </xdr:from>
        <xdr:to>
          <xdr:col>7</xdr:col>
          <xdr:colOff>19050</xdr:colOff>
          <xdr:row>11</xdr:row>
          <xdr:rowOff>180975</xdr:rowOff>
        </xdr:to>
        <xdr:sp macro="" textlink="">
          <xdr:nvSpPr>
            <xdr:cNvPr id="89431" name="Check Box 343" hidden="1">
              <a:extLst>
                <a:ext uri="{63B3BB69-23CF-44E3-9099-C40C66FF867C}">
                  <a14:compatExt spid="_x0000_s89431"/>
                </a:ext>
                <a:ext uri="{FF2B5EF4-FFF2-40B4-BE49-F238E27FC236}">
                  <a16:creationId xmlns:a16="http://schemas.microsoft.com/office/drawing/2014/main" id="{00000000-0008-0000-2700-000057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9525</xdr:rowOff>
        </xdr:from>
        <xdr:to>
          <xdr:col>10</xdr:col>
          <xdr:colOff>514350</xdr:colOff>
          <xdr:row>9</xdr:row>
          <xdr:rowOff>171450</xdr:rowOff>
        </xdr:to>
        <xdr:sp macro="" textlink="">
          <xdr:nvSpPr>
            <xdr:cNvPr id="89432" name="Check Box 344" hidden="1">
              <a:extLst>
                <a:ext uri="{63B3BB69-23CF-44E3-9099-C40C66FF867C}">
                  <a14:compatExt spid="_x0000_s89432"/>
                </a:ext>
                <a:ext uri="{FF2B5EF4-FFF2-40B4-BE49-F238E27FC236}">
                  <a16:creationId xmlns:a16="http://schemas.microsoft.com/office/drawing/2014/main" id="{00000000-0008-0000-2700-000058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19050</xdr:colOff>
          <xdr:row>23</xdr:row>
          <xdr:rowOff>9525</xdr:rowOff>
        </xdr:to>
        <xdr:sp macro="" textlink="">
          <xdr:nvSpPr>
            <xdr:cNvPr id="89433" name="Check Box 345" hidden="1">
              <a:extLst>
                <a:ext uri="{63B3BB69-23CF-44E3-9099-C40C66FF867C}">
                  <a14:compatExt spid="_x0000_s89433"/>
                </a:ext>
                <a:ext uri="{FF2B5EF4-FFF2-40B4-BE49-F238E27FC236}">
                  <a16:creationId xmlns:a16="http://schemas.microsoft.com/office/drawing/2014/main" id="{00000000-0008-0000-2700-000059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1362075</xdr:colOff>
          <xdr:row>35</xdr:row>
          <xdr:rowOff>38100</xdr:rowOff>
        </xdr:from>
        <xdr:to>
          <xdr:col>13</xdr:col>
          <xdr:colOff>180975</xdr:colOff>
          <xdr:row>35</xdr:row>
          <xdr:rowOff>161925</xdr:rowOff>
        </xdr:to>
        <xdr:sp macro="" textlink="">
          <xdr:nvSpPr>
            <xdr:cNvPr id="89434" name="Check Box 346" hidden="1">
              <a:extLst>
                <a:ext uri="{63B3BB69-23CF-44E3-9099-C40C66FF867C}">
                  <a14:compatExt spid="_x0000_s89434"/>
                </a:ext>
                <a:ext uri="{FF2B5EF4-FFF2-40B4-BE49-F238E27FC236}">
                  <a16:creationId xmlns:a16="http://schemas.microsoft.com/office/drawing/2014/main" id="{00000000-0008-0000-2700-00005A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8332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190500</xdr:rowOff>
        </xdr:from>
        <xdr:to>
          <xdr:col>4</xdr:col>
          <xdr:colOff>28575</xdr:colOff>
          <xdr:row>26</xdr:row>
          <xdr:rowOff>0</xdr:rowOff>
        </xdr:to>
        <xdr:sp macro="" textlink="">
          <xdr:nvSpPr>
            <xdr:cNvPr id="89435" name="Check Box 347" hidden="1">
              <a:extLst>
                <a:ext uri="{63B3BB69-23CF-44E3-9099-C40C66FF867C}">
                  <a14:compatExt spid="_x0000_s89435"/>
                </a:ext>
                <a:ext uri="{FF2B5EF4-FFF2-40B4-BE49-F238E27FC236}">
                  <a16:creationId xmlns:a16="http://schemas.microsoft.com/office/drawing/2014/main" id="{00000000-0008-0000-2700-00005B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190500</xdr:rowOff>
        </xdr:from>
        <xdr:to>
          <xdr:col>4</xdr:col>
          <xdr:colOff>28575</xdr:colOff>
          <xdr:row>27</xdr:row>
          <xdr:rowOff>0</xdr:rowOff>
        </xdr:to>
        <xdr:sp macro="" textlink="">
          <xdr:nvSpPr>
            <xdr:cNvPr id="89436" name="Check Box 348" hidden="1">
              <a:extLst>
                <a:ext uri="{63B3BB69-23CF-44E3-9099-C40C66FF867C}">
                  <a14:compatExt spid="_x0000_s89436"/>
                </a:ext>
                <a:ext uri="{FF2B5EF4-FFF2-40B4-BE49-F238E27FC236}">
                  <a16:creationId xmlns:a16="http://schemas.microsoft.com/office/drawing/2014/main" id="{00000000-0008-0000-2700-00005C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xdr:row>
          <xdr:rowOff>190500</xdr:rowOff>
        </xdr:from>
        <xdr:to>
          <xdr:col>5</xdr:col>
          <xdr:colOff>28575</xdr:colOff>
          <xdr:row>40</xdr:row>
          <xdr:rowOff>0</xdr:rowOff>
        </xdr:to>
        <xdr:sp macro="" textlink="">
          <xdr:nvSpPr>
            <xdr:cNvPr id="89437" name="Check Box 349" hidden="1">
              <a:extLst>
                <a:ext uri="{63B3BB69-23CF-44E3-9099-C40C66FF867C}">
                  <a14:compatExt spid="_x0000_s89437"/>
                </a:ext>
                <a:ext uri="{FF2B5EF4-FFF2-40B4-BE49-F238E27FC236}">
                  <a16:creationId xmlns:a16="http://schemas.microsoft.com/office/drawing/2014/main" id="{00000000-0008-0000-2700-00005D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19050</xdr:colOff>
          <xdr:row>27</xdr:row>
          <xdr:rowOff>9525</xdr:rowOff>
        </xdr:to>
        <xdr:sp macro="" textlink="">
          <xdr:nvSpPr>
            <xdr:cNvPr id="89438" name="Check Box 350" hidden="1">
              <a:extLst>
                <a:ext uri="{63B3BB69-23CF-44E3-9099-C40C66FF867C}">
                  <a14:compatExt spid="_x0000_s89438"/>
                </a:ext>
                <a:ext uri="{FF2B5EF4-FFF2-40B4-BE49-F238E27FC236}">
                  <a16:creationId xmlns:a16="http://schemas.microsoft.com/office/drawing/2014/main" id="{00000000-0008-0000-2700-00005E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7</xdr:col>
          <xdr:colOff>19050</xdr:colOff>
          <xdr:row>38</xdr:row>
          <xdr:rowOff>9525</xdr:rowOff>
        </xdr:to>
        <xdr:sp macro="" textlink="">
          <xdr:nvSpPr>
            <xdr:cNvPr id="89439" name="Check Box 351" hidden="1">
              <a:extLst>
                <a:ext uri="{63B3BB69-23CF-44E3-9099-C40C66FF867C}">
                  <a14:compatExt spid="_x0000_s89439"/>
                </a:ext>
                <a:ext uri="{FF2B5EF4-FFF2-40B4-BE49-F238E27FC236}">
                  <a16:creationId xmlns:a16="http://schemas.microsoft.com/office/drawing/2014/main" id="{00000000-0008-0000-2700-00005F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19050</xdr:colOff>
          <xdr:row>15</xdr:row>
          <xdr:rowOff>9525</xdr:rowOff>
        </xdr:to>
        <xdr:sp macro="" textlink="">
          <xdr:nvSpPr>
            <xdr:cNvPr id="89440" name="Check Box 352" hidden="1">
              <a:extLst>
                <a:ext uri="{63B3BB69-23CF-44E3-9099-C40C66FF867C}">
                  <a14:compatExt spid="_x0000_s89440"/>
                </a:ext>
                <a:ext uri="{FF2B5EF4-FFF2-40B4-BE49-F238E27FC236}">
                  <a16:creationId xmlns:a16="http://schemas.microsoft.com/office/drawing/2014/main" id="{00000000-0008-0000-2700-000060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190500</xdr:rowOff>
        </xdr:from>
        <xdr:to>
          <xdr:col>7</xdr:col>
          <xdr:colOff>19050</xdr:colOff>
          <xdr:row>16</xdr:row>
          <xdr:rowOff>0</xdr:rowOff>
        </xdr:to>
        <xdr:sp macro="" textlink="">
          <xdr:nvSpPr>
            <xdr:cNvPr id="89441" name="Check Box 353" hidden="1">
              <a:extLst>
                <a:ext uri="{63B3BB69-23CF-44E3-9099-C40C66FF867C}">
                  <a14:compatExt spid="_x0000_s89441"/>
                </a:ext>
                <a:ext uri="{FF2B5EF4-FFF2-40B4-BE49-F238E27FC236}">
                  <a16:creationId xmlns:a16="http://schemas.microsoft.com/office/drawing/2014/main" id="{00000000-0008-0000-2700-0000615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609600</xdr:colOff>
          <xdr:row>0</xdr:row>
          <xdr:rowOff>19050</xdr:rowOff>
        </xdr:from>
        <xdr:to>
          <xdr:col>9</xdr:col>
          <xdr:colOff>285750</xdr:colOff>
          <xdr:row>0</xdr:row>
          <xdr:rowOff>180975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28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 Printing&gt;Preparer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xdr:row>
          <xdr:rowOff>9525</xdr:rowOff>
        </xdr:from>
        <xdr:to>
          <xdr:col>9</xdr:col>
          <xdr:colOff>257175</xdr:colOff>
          <xdr:row>1</xdr:row>
          <xdr:rowOff>161925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2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General&gt;Form Printing&gt;Taxpayer Abord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xdr:row>
          <xdr:rowOff>9525</xdr:rowOff>
        </xdr:from>
        <xdr:to>
          <xdr:col>9</xdr:col>
          <xdr:colOff>457200</xdr:colOff>
          <xdr:row>2</xdr:row>
          <xdr:rowOff>171450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2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Income&gt;Interest&gt;Foreign Account Interest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3</xdr:row>
          <xdr:rowOff>0</xdr:rowOff>
        </xdr:from>
        <xdr:to>
          <xdr:col>9</xdr:col>
          <xdr:colOff>285750</xdr:colOff>
          <xdr:row>3</xdr:row>
          <xdr:rowOff>161925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28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Credits&gt;EIC&gt;Not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4</xdr:row>
          <xdr:rowOff>28575</xdr:rowOff>
        </xdr:from>
        <xdr:to>
          <xdr:col>10</xdr:col>
          <xdr:colOff>114300</xdr:colOff>
          <xdr:row>4</xdr:row>
          <xdr:rowOff>161925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28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Taxes&gt;Health care coverage&gt;Excempt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xdr:row>
          <xdr:rowOff>0</xdr:rowOff>
        </xdr:from>
        <xdr:to>
          <xdr:col>9</xdr:col>
          <xdr:colOff>276225</xdr:colOff>
          <xdr:row>5</xdr:row>
          <xdr:rowOff>161925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28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Foreign&gt;Expropriated info&gt;Extenstion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19050</xdr:rowOff>
        </xdr:from>
        <xdr:to>
          <xdr:col>9</xdr:col>
          <xdr:colOff>295275</xdr:colOff>
          <xdr:row>6</xdr:row>
          <xdr:rowOff>180975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28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Foreign&gt;Form 1116&gt;Geeneral limitation&gt;Country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19050</xdr:rowOff>
        </xdr:from>
        <xdr:to>
          <xdr:col>9</xdr:col>
          <xdr:colOff>295275</xdr:colOff>
          <xdr:row>7</xdr:row>
          <xdr:rowOff>180975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28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State Return&gt;No Use Tax</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180975</xdr:rowOff>
        </xdr:from>
        <xdr:to>
          <xdr:col>1</xdr:col>
          <xdr:colOff>219075</xdr:colOff>
          <xdr:row>2</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2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xdr:row>
          <xdr:rowOff>180975</xdr:rowOff>
        </xdr:from>
        <xdr:to>
          <xdr:col>1</xdr:col>
          <xdr:colOff>219075</xdr:colOff>
          <xdr:row>3</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2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xdr:row>
          <xdr:rowOff>180975</xdr:rowOff>
        </xdr:from>
        <xdr:to>
          <xdr:col>1</xdr:col>
          <xdr:colOff>219075</xdr:colOff>
          <xdr:row>4</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2A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180975</xdr:rowOff>
        </xdr:from>
        <xdr:to>
          <xdr:col>1</xdr:col>
          <xdr:colOff>219075</xdr:colOff>
          <xdr:row>5</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2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xdr:row>
          <xdr:rowOff>180975</xdr:rowOff>
        </xdr:from>
        <xdr:to>
          <xdr:col>1</xdr:col>
          <xdr:colOff>219075</xdr:colOff>
          <xdr:row>6</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2A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180975</xdr:rowOff>
        </xdr:from>
        <xdr:to>
          <xdr:col>1</xdr:col>
          <xdr:colOff>219075</xdr:colOff>
          <xdr:row>7</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2A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180975</xdr:rowOff>
        </xdr:from>
        <xdr:to>
          <xdr:col>1</xdr:col>
          <xdr:colOff>219075</xdr:colOff>
          <xdr:row>8</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2A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180975</xdr:rowOff>
        </xdr:from>
        <xdr:to>
          <xdr:col>1</xdr:col>
          <xdr:colOff>219075</xdr:colOff>
          <xdr:row>9</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2A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180975</xdr:rowOff>
        </xdr:from>
        <xdr:to>
          <xdr:col>1</xdr:col>
          <xdr:colOff>219075</xdr:colOff>
          <xdr:row>10</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2A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180975</xdr:rowOff>
        </xdr:from>
        <xdr:to>
          <xdr:col>1</xdr:col>
          <xdr:colOff>219075</xdr:colOff>
          <xdr:row>12</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2A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180975</xdr:rowOff>
        </xdr:from>
        <xdr:to>
          <xdr:col>1</xdr:col>
          <xdr:colOff>219075</xdr:colOff>
          <xdr:row>13</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2A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180975</xdr:rowOff>
        </xdr:from>
        <xdr:to>
          <xdr:col>1</xdr:col>
          <xdr:colOff>219075</xdr:colOff>
          <xdr:row>14</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2A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180975</xdr:rowOff>
        </xdr:from>
        <xdr:to>
          <xdr:col>1</xdr:col>
          <xdr:colOff>219075</xdr:colOff>
          <xdr:row>15</xdr:row>
          <xdr:rowOff>9525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2A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180975</xdr:rowOff>
        </xdr:from>
        <xdr:to>
          <xdr:col>1</xdr:col>
          <xdr:colOff>219075</xdr:colOff>
          <xdr:row>11</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2A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190500</xdr:rowOff>
        </xdr:from>
        <xdr:to>
          <xdr:col>8</xdr:col>
          <xdr:colOff>219075</xdr:colOff>
          <xdr:row>11</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2A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981075</xdr:colOff>
          <xdr:row>1</xdr:row>
          <xdr:rowOff>38100</xdr:rowOff>
        </xdr:from>
        <xdr:to>
          <xdr:col>1</xdr:col>
          <xdr:colOff>333375</xdr:colOff>
          <xdr:row>1</xdr:row>
          <xdr:rowOff>200025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47625</xdr:rowOff>
        </xdr:from>
        <xdr:to>
          <xdr:col>0</xdr:col>
          <xdr:colOff>533400</xdr:colOff>
          <xdr:row>1</xdr:row>
          <xdr:rowOff>180975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xdr:row>
          <xdr:rowOff>38100</xdr:rowOff>
        </xdr:from>
        <xdr:to>
          <xdr:col>0</xdr:col>
          <xdr:colOff>942975</xdr:colOff>
          <xdr:row>1</xdr:row>
          <xdr:rowOff>190500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28575</xdr:rowOff>
        </xdr:from>
        <xdr:to>
          <xdr:col>8</xdr:col>
          <xdr:colOff>552450</xdr:colOff>
          <xdr:row>5</xdr:row>
          <xdr:rowOff>200025</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02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5</xdr:row>
          <xdr:rowOff>38100</xdr:rowOff>
        </xdr:from>
        <xdr:to>
          <xdr:col>8</xdr:col>
          <xdr:colOff>1085850</xdr:colOff>
          <xdr:row>5</xdr:row>
          <xdr:rowOff>190500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2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28575</xdr:rowOff>
        </xdr:from>
        <xdr:to>
          <xdr:col>3</xdr:col>
          <xdr:colOff>552450</xdr:colOff>
          <xdr:row>5</xdr:row>
          <xdr:rowOff>200025</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2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5</xdr:row>
          <xdr:rowOff>38100</xdr:rowOff>
        </xdr:from>
        <xdr:to>
          <xdr:col>3</xdr:col>
          <xdr:colOff>1085850</xdr:colOff>
          <xdr:row>5</xdr:row>
          <xdr:rowOff>190500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2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28575</xdr:rowOff>
        </xdr:from>
        <xdr:to>
          <xdr:col>8</xdr:col>
          <xdr:colOff>552450</xdr:colOff>
          <xdr:row>8</xdr:row>
          <xdr:rowOff>200025</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2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8</xdr:row>
          <xdr:rowOff>38100</xdr:rowOff>
        </xdr:from>
        <xdr:to>
          <xdr:col>8</xdr:col>
          <xdr:colOff>1085850</xdr:colOff>
          <xdr:row>8</xdr:row>
          <xdr:rowOff>190500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2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28575</xdr:rowOff>
        </xdr:from>
        <xdr:to>
          <xdr:col>3</xdr:col>
          <xdr:colOff>552450</xdr:colOff>
          <xdr:row>8</xdr:row>
          <xdr:rowOff>200025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2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8</xdr:row>
          <xdr:rowOff>38100</xdr:rowOff>
        </xdr:from>
        <xdr:to>
          <xdr:col>3</xdr:col>
          <xdr:colOff>1085850</xdr:colOff>
          <xdr:row>8</xdr:row>
          <xdr:rowOff>190500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2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28575</xdr:rowOff>
        </xdr:from>
        <xdr:to>
          <xdr:col>8</xdr:col>
          <xdr:colOff>552450</xdr:colOff>
          <xdr:row>11</xdr:row>
          <xdr:rowOff>200025</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2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11</xdr:row>
          <xdr:rowOff>38100</xdr:rowOff>
        </xdr:from>
        <xdr:to>
          <xdr:col>8</xdr:col>
          <xdr:colOff>1085850</xdr:colOff>
          <xdr:row>11</xdr:row>
          <xdr:rowOff>190500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2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28575</xdr:rowOff>
        </xdr:from>
        <xdr:to>
          <xdr:col>3</xdr:col>
          <xdr:colOff>552450</xdr:colOff>
          <xdr:row>11</xdr:row>
          <xdr:rowOff>200025</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2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11</xdr:row>
          <xdr:rowOff>38100</xdr:rowOff>
        </xdr:from>
        <xdr:to>
          <xdr:col>3</xdr:col>
          <xdr:colOff>1085850</xdr:colOff>
          <xdr:row>11</xdr:row>
          <xdr:rowOff>190500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2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28575</xdr:rowOff>
        </xdr:from>
        <xdr:to>
          <xdr:col>8</xdr:col>
          <xdr:colOff>552450</xdr:colOff>
          <xdr:row>14</xdr:row>
          <xdr:rowOff>200025</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2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14</xdr:row>
          <xdr:rowOff>38100</xdr:rowOff>
        </xdr:from>
        <xdr:to>
          <xdr:col>8</xdr:col>
          <xdr:colOff>1085850</xdr:colOff>
          <xdr:row>14</xdr:row>
          <xdr:rowOff>190500</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02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28575</xdr:rowOff>
        </xdr:from>
        <xdr:to>
          <xdr:col>3</xdr:col>
          <xdr:colOff>552450</xdr:colOff>
          <xdr:row>14</xdr:row>
          <xdr:rowOff>200025</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02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38100</xdr:rowOff>
        </xdr:from>
        <xdr:to>
          <xdr:col>3</xdr:col>
          <xdr:colOff>1085850</xdr:colOff>
          <xdr:row>14</xdr:row>
          <xdr:rowOff>190500</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02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8</xdr:col>
          <xdr:colOff>552450</xdr:colOff>
          <xdr:row>17</xdr:row>
          <xdr:rowOff>200025</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02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17</xdr:row>
          <xdr:rowOff>38100</xdr:rowOff>
        </xdr:from>
        <xdr:to>
          <xdr:col>8</xdr:col>
          <xdr:colOff>1085850</xdr:colOff>
          <xdr:row>17</xdr:row>
          <xdr:rowOff>190500</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02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28575</xdr:rowOff>
        </xdr:from>
        <xdr:to>
          <xdr:col>3</xdr:col>
          <xdr:colOff>552450</xdr:colOff>
          <xdr:row>17</xdr:row>
          <xdr:rowOff>200025</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2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17</xdr:row>
          <xdr:rowOff>38100</xdr:rowOff>
        </xdr:from>
        <xdr:to>
          <xdr:col>3</xdr:col>
          <xdr:colOff>1085850</xdr:colOff>
          <xdr:row>17</xdr:row>
          <xdr:rowOff>190500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2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28575</xdr:rowOff>
        </xdr:from>
        <xdr:to>
          <xdr:col>8</xdr:col>
          <xdr:colOff>552450</xdr:colOff>
          <xdr:row>20</xdr:row>
          <xdr:rowOff>200025</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2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20</xdr:row>
          <xdr:rowOff>38100</xdr:rowOff>
        </xdr:from>
        <xdr:to>
          <xdr:col>8</xdr:col>
          <xdr:colOff>1085850</xdr:colOff>
          <xdr:row>20</xdr:row>
          <xdr:rowOff>190500</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2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28575</xdr:rowOff>
        </xdr:from>
        <xdr:to>
          <xdr:col>3</xdr:col>
          <xdr:colOff>552450</xdr:colOff>
          <xdr:row>20</xdr:row>
          <xdr:rowOff>200025</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id="{00000000-0008-0000-02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20</xdr:row>
          <xdr:rowOff>38100</xdr:rowOff>
        </xdr:from>
        <xdr:to>
          <xdr:col>3</xdr:col>
          <xdr:colOff>1085850</xdr:colOff>
          <xdr:row>20</xdr:row>
          <xdr:rowOff>190500</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id="{00000000-0008-0000-02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28575</xdr:rowOff>
        </xdr:from>
        <xdr:to>
          <xdr:col>8</xdr:col>
          <xdr:colOff>552450</xdr:colOff>
          <xdr:row>23</xdr:row>
          <xdr:rowOff>200025</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id="{00000000-0008-0000-02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23</xdr:row>
          <xdr:rowOff>38100</xdr:rowOff>
        </xdr:from>
        <xdr:to>
          <xdr:col>8</xdr:col>
          <xdr:colOff>1085850</xdr:colOff>
          <xdr:row>23</xdr:row>
          <xdr:rowOff>190500</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id="{00000000-0008-0000-02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28575</xdr:rowOff>
        </xdr:from>
        <xdr:to>
          <xdr:col>3</xdr:col>
          <xdr:colOff>552450</xdr:colOff>
          <xdr:row>23</xdr:row>
          <xdr:rowOff>200025</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id="{00000000-0008-0000-02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23</xdr:row>
          <xdr:rowOff>38100</xdr:rowOff>
        </xdr:from>
        <xdr:to>
          <xdr:col>3</xdr:col>
          <xdr:colOff>1085850</xdr:colOff>
          <xdr:row>23</xdr:row>
          <xdr:rowOff>190500</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id="{00000000-0008-0000-02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28575</xdr:rowOff>
        </xdr:from>
        <xdr:to>
          <xdr:col>8</xdr:col>
          <xdr:colOff>552450</xdr:colOff>
          <xdr:row>26</xdr:row>
          <xdr:rowOff>200025</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2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26</xdr:row>
          <xdr:rowOff>38100</xdr:rowOff>
        </xdr:from>
        <xdr:to>
          <xdr:col>8</xdr:col>
          <xdr:colOff>1085850</xdr:colOff>
          <xdr:row>26</xdr:row>
          <xdr:rowOff>190500</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2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28575</xdr:rowOff>
        </xdr:from>
        <xdr:to>
          <xdr:col>3</xdr:col>
          <xdr:colOff>552450</xdr:colOff>
          <xdr:row>26</xdr:row>
          <xdr:rowOff>200025</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2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26</xdr:row>
          <xdr:rowOff>38100</xdr:rowOff>
        </xdr:from>
        <xdr:to>
          <xdr:col>3</xdr:col>
          <xdr:colOff>1085850</xdr:colOff>
          <xdr:row>26</xdr:row>
          <xdr:rowOff>190500</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2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28575</xdr:rowOff>
        </xdr:from>
        <xdr:to>
          <xdr:col>8</xdr:col>
          <xdr:colOff>552450</xdr:colOff>
          <xdr:row>29</xdr:row>
          <xdr:rowOff>200025</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2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29</xdr:row>
          <xdr:rowOff>38100</xdr:rowOff>
        </xdr:from>
        <xdr:to>
          <xdr:col>8</xdr:col>
          <xdr:colOff>1085850</xdr:colOff>
          <xdr:row>29</xdr:row>
          <xdr:rowOff>190500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2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28575</xdr:rowOff>
        </xdr:from>
        <xdr:to>
          <xdr:col>3</xdr:col>
          <xdr:colOff>552450</xdr:colOff>
          <xdr:row>29</xdr:row>
          <xdr:rowOff>200025</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2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29</xdr:row>
          <xdr:rowOff>38100</xdr:rowOff>
        </xdr:from>
        <xdr:to>
          <xdr:col>3</xdr:col>
          <xdr:colOff>1085850</xdr:colOff>
          <xdr:row>29</xdr:row>
          <xdr:rowOff>190500</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2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1</xdr:row>
          <xdr:rowOff>38100</xdr:rowOff>
        </xdr:from>
        <xdr:to>
          <xdr:col>6</xdr:col>
          <xdr:colOff>333375</xdr:colOff>
          <xdr:row>1</xdr:row>
          <xdr:rowOff>200025</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2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47625</xdr:rowOff>
        </xdr:from>
        <xdr:to>
          <xdr:col>5</xdr:col>
          <xdr:colOff>533400</xdr:colOff>
          <xdr:row>1</xdr:row>
          <xdr:rowOff>180975</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2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xdr:row>
          <xdr:rowOff>38100</xdr:rowOff>
        </xdr:from>
        <xdr:to>
          <xdr:col>5</xdr:col>
          <xdr:colOff>942975</xdr:colOff>
          <xdr:row>1</xdr:row>
          <xdr:rowOff>190500</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2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28575</xdr:rowOff>
        </xdr:from>
        <xdr:to>
          <xdr:col>8</xdr:col>
          <xdr:colOff>552450</xdr:colOff>
          <xdr:row>32</xdr:row>
          <xdr:rowOff>200025</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2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32</xdr:row>
          <xdr:rowOff>38100</xdr:rowOff>
        </xdr:from>
        <xdr:to>
          <xdr:col>8</xdr:col>
          <xdr:colOff>1085850</xdr:colOff>
          <xdr:row>32</xdr:row>
          <xdr:rowOff>190500</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2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28575</xdr:rowOff>
        </xdr:from>
        <xdr:to>
          <xdr:col>3</xdr:col>
          <xdr:colOff>552450</xdr:colOff>
          <xdr:row>32</xdr:row>
          <xdr:rowOff>200025</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2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32</xdr:row>
          <xdr:rowOff>38100</xdr:rowOff>
        </xdr:from>
        <xdr:to>
          <xdr:col>3</xdr:col>
          <xdr:colOff>1085850</xdr:colOff>
          <xdr:row>32</xdr:row>
          <xdr:rowOff>190500</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2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981075</xdr:colOff>
          <xdr:row>1</xdr:row>
          <xdr:rowOff>38100</xdr:rowOff>
        </xdr:from>
        <xdr:to>
          <xdr:col>10</xdr:col>
          <xdr:colOff>333375</xdr:colOff>
          <xdr:row>1</xdr:row>
          <xdr:rowOff>200025</xdr:rowOff>
        </xdr:to>
        <xdr:sp macro="" textlink="">
          <xdr:nvSpPr>
            <xdr:cNvPr id="31900" name="Check Box 156" hidden="1">
              <a:extLst>
                <a:ext uri="{63B3BB69-23CF-44E3-9099-C40C66FF867C}">
                  <a14:compatExt spid="_x0000_s31900"/>
                </a:ext>
                <a:ext uri="{FF2B5EF4-FFF2-40B4-BE49-F238E27FC236}">
                  <a16:creationId xmlns:a16="http://schemas.microsoft.com/office/drawing/2014/main" id="{00000000-0008-0000-0200-00009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47625</xdr:rowOff>
        </xdr:from>
        <xdr:to>
          <xdr:col>9</xdr:col>
          <xdr:colOff>533400</xdr:colOff>
          <xdr:row>1</xdr:row>
          <xdr:rowOff>180975</xdr:rowOff>
        </xdr:to>
        <xdr:sp macro="" textlink="">
          <xdr:nvSpPr>
            <xdr:cNvPr id="31901" name="Check Box 157" hidden="1">
              <a:extLst>
                <a:ext uri="{63B3BB69-23CF-44E3-9099-C40C66FF867C}">
                  <a14:compatExt spid="_x0000_s31901"/>
                </a:ext>
                <a:ext uri="{FF2B5EF4-FFF2-40B4-BE49-F238E27FC236}">
                  <a16:creationId xmlns:a16="http://schemas.microsoft.com/office/drawing/2014/main" id="{00000000-0008-0000-0200-00009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1</xdr:row>
          <xdr:rowOff>38100</xdr:rowOff>
        </xdr:from>
        <xdr:to>
          <xdr:col>9</xdr:col>
          <xdr:colOff>942975</xdr:colOff>
          <xdr:row>1</xdr:row>
          <xdr:rowOff>190500</xdr:rowOff>
        </xdr:to>
        <xdr:sp macro="" textlink="">
          <xdr:nvSpPr>
            <xdr:cNvPr id="31902" name="Check Box 158" hidden="1">
              <a:extLst>
                <a:ext uri="{63B3BB69-23CF-44E3-9099-C40C66FF867C}">
                  <a14:compatExt spid="_x0000_s31902"/>
                </a:ext>
                <a:ext uri="{FF2B5EF4-FFF2-40B4-BE49-F238E27FC236}">
                  <a16:creationId xmlns:a16="http://schemas.microsoft.com/office/drawing/2014/main" id="{00000000-0008-0000-0200-00009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28575</xdr:rowOff>
        </xdr:from>
        <xdr:to>
          <xdr:col>17</xdr:col>
          <xdr:colOff>552450</xdr:colOff>
          <xdr:row>5</xdr:row>
          <xdr:rowOff>200025</xdr:rowOff>
        </xdr:to>
        <xdr:sp macro="" textlink="">
          <xdr:nvSpPr>
            <xdr:cNvPr id="31903" name="Check Box 159" hidden="1">
              <a:extLst>
                <a:ext uri="{63B3BB69-23CF-44E3-9099-C40C66FF867C}">
                  <a14:compatExt spid="_x0000_s31903"/>
                </a:ext>
                <a:ext uri="{FF2B5EF4-FFF2-40B4-BE49-F238E27FC236}">
                  <a16:creationId xmlns:a16="http://schemas.microsoft.com/office/drawing/2014/main" id="{00000000-0008-0000-0200-00009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5</xdr:row>
          <xdr:rowOff>38100</xdr:rowOff>
        </xdr:from>
        <xdr:to>
          <xdr:col>17</xdr:col>
          <xdr:colOff>1066800</xdr:colOff>
          <xdr:row>5</xdr:row>
          <xdr:rowOff>190500</xdr:rowOff>
        </xdr:to>
        <xdr:sp macro="" textlink="">
          <xdr:nvSpPr>
            <xdr:cNvPr id="31904" name="Check Box 160" hidden="1">
              <a:extLst>
                <a:ext uri="{63B3BB69-23CF-44E3-9099-C40C66FF867C}">
                  <a14:compatExt spid="_x0000_s31904"/>
                </a:ext>
                <a:ext uri="{FF2B5EF4-FFF2-40B4-BE49-F238E27FC236}">
                  <a16:creationId xmlns:a16="http://schemas.microsoft.com/office/drawing/2014/main" id="{00000000-0008-0000-0200-0000A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xdr:row>
          <xdr:rowOff>28575</xdr:rowOff>
        </xdr:from>
        <xdr:to>
          <xdr:col>12</xdr:col>
          <xdr:colOff>552450</xdr:colOff>
          <xdr:row>5</xdr:row>
          <xdr:rowOff>200025</xdr:rowOff>
        </xdr:to>
        <xdr:sp macro="" textlink="">
          <xdr:nvSpPr>
            <xdr:cNvPr id="31905" name="Check Box 161" hidden="1">
              <a:extLst>
                <a:ext uri="{63B3BB69-23CF-44E3-9099-C40C66FF867C}">
                  <a14:compatExt spid="_x0000_s31905"/>
                </a:ext>
                <a:ext uri="{FF2B5EF4-FFF2-40B4-BE49-F238E27FC236}">
                  <a16:creationId xmlns:a16="http://schemas.microsoft.com/office/drawing/2014/main" id="{00000000-0008-0000-0200-0000A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5</xdr:row>
          <xdr:rowOff>38100</xdr:rowOff>
        </xdr:from>
        <xdr:to>
          <xdr:col>12</xdr:col>
          <xdr:colOff>1085850</xdr:colOff>
          <xdr:row>5</xdr:row>
          <xdr:rowOff>190500</xdr:rowOff>
        </xdr:to>
        <xdr:sp macro="" textlink="">
          <xdr:nvSpPr>
            <xdr:cNvPr id="31906" name="Check Box 162" hidden="1">
              <a:extLst>
                <a:ext uri="{63B3BB69-23CF-44E3-9099-C40C66FF867C}">
                  <a14:compatExt spid="_x0000_s31906"/>
                </a:ext>
                <a:ext uri="{FF2B5EF4-FFF2-40B4-BE49-F238E27FC236}">
                  <a16:creationId xmlns:a16="http://schemas.microsoft.com/office/drawing/2014/main" id="{00000000-0008-0000-0200-0000A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28575</xdr:rowOff>
        </xdr:from>
        <xdr:to>
          <xdr:col>17</xdr:col>
          <xdr:colOff>552450</xdr:colOff>
          <xdr:row>8</xdr:row>
          <xdr:rowOff>200025</xdr:rowOff>
        </xdr:to>
        <xdr:sp macro="" textlink="">
          <xdr:nvSpPr>
            <xdr:cNvPr id="31907" name="Check Box 163" hidden="1">
              <a:extLst>
                <a:ext uri="{63B3BB69-23CF-44E3-9099-C40C66FF867C}">
                  <a14:compatExt spid="_x0000_s31907"/>
                </a:ext>
                <a:ext uri="{FF2B5EF4-FFF2-40B4-BE49-F238E27FC236}">
                  <a16:creationId xmlns:a16="http://schemas.microsoft.com/office/drawing/2014/main" id="{00000000-0008-0000-0200-0000A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8</xdr:row>
          <xdr:rowOff>38100</xdr:rowOff>
        </xdr:from>
        <xdr:to>
          <xdr:col>17</xdr:col>
          <xdr:colOff>1066800</xdr:colOff>
          <xdr:row>8</xdr:row>
          <xdr:rowOff>190500</xdr:rowOff>
        </xdr:to>
        <xdr:sp macro="" textlink="">
          <xdr:nvSpPr>
            <xdr:cNvPr id="31908" name="Check Box 164" hidden="1">
              <a:extLst>
                <a:ext uri="{63B3BB69-23CF-44E3-9099-C40C66FF867C}">
                  <a14:compatExt spid="_x0000_s31908"/>
                </a:ext>
                <a:ext uri="{FF2B5EF4-FFF2-40B4-BE49-F238E27FC236}">
                  <a16:creationId xmlns:a16="http://schemas.microsoft.com/office/drawing/2014/main" id="{00000000-0008-0000-0200-0000A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28575</xdr:rowOff>
        </xdr:from>
        <xdr:to>
          <xdr:col>12</xdr:col>
          <xdr:colOff>552450</xdr:colOff>
          <xdr:row>8</xdr:row>
          <xdr:rowOff>200025</xdr:rowOff>
        </xdr:to>
        <xdr:sp macro="" textlink="">
          <xdr:nvSpPr>
            <xdr:cNvPr id="31909" name="Check Box 165" hidden="1">
              <a:extLst>
                <a:ext uri="{63B3BB69-23CF-44E3-9099-C40C66FF867C}">
                  <a14:compatExt spid="_x0000_s31909"/>
                </a:ext>
                <a:ext uri="{FF2B5EF4-FFF2-40B4-BE49-F238E27FC236}">
                  <a16:creationId xmlns:a16="http://schemas.microsoft.com/office/drawing/2014/main" id="{00000000-0008-0000-0200-0000A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8</xdr:row>
          <xdr:rowOff>38100</xdr:rowOff>
        </xdr:from>
        <xdr:to>
          <xdr:col>12</xdr:col>
          <xdr:colOff>1085850</xdr:colOff>
          <xdr:row>8</xdr:row>
          <xdr:rowOff>190500</xdr:rowOff>
        </xdr:to>
        <xdr:sp macro="" textlink="">
          <xdr:nvSpPr>
            <xdr:cNvPr id="31910" name="Check Box 166" hidden="1">
              <a:extLst>
                <a:ext uri="{63B3BB69-23CF-44E3-9099-C40C66FF867C}">
                  <a14:compatExt spid="_x0000_s31910"/>
                </a:ext>
                <a:ext uri="{FF2B5EF4-FFF2-40B4-BE49-F238E27FC236}">
                  <a16:creationId xmlns:a16="http://schemas.microsoft.com/office/drawing/2014/main" id="{00000000-0008-0000-0200-0000A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28575</xdr:rowOff>
        </xdr:from>
        <xdr:to>
          <xdr:col>17</xdr:col>
          <xdr:colOff>552450</xdr:colOff>
          <xdr:row>11</xdr:row>
          <xdr:rowOff>200025</xdr:rowOff>
        </xdr:to>
        <xdr:sp macro="" textlink="">
          <xdr:nvSpPr>
            <xdr:cNvPr id="31911" name="Check Box 167" hidden="1">
              <a:extLst>
                <a:ext uri="{63B3BB69-23CF-44E3-9099-C40C66FF867C}">
                  <a14:compatExt spid="_x0000_s31911"/>
                </a:ext>
                <a:ext uri="{FF2B5EF4-FFF2-40B4-BE49-F238E27FC236}">
                  <a16:creationId xmlns:a16="http://schemas.microsoft.com/office/drawing/2014/main" id="{00000000-0008-0000-0200-0000A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11</xdr:row>
          <xdr:rowOff>38100</xdr:rowOff>
        </xdr:from>
        <xdr:to>
          <xdr:col>17</xdr:col>
          <xdr:colOff>1066800</xdr:colOff>
          <xdr:row>11</xdr:row>
          <xdr:rowOff>190500</xdr:rowOff>
        </xdr:to>
        <xdr:sp macro="" textlink="">
          <xdr:nvSpPr>
            <xdr:cNvPr id="31912" name="Check Box 168" hidden="1">
              <a:extLst>
                <a:ext uri="{63B3BB69-23CF-44E3-9099-C40C66FF867C}">
                  <a14:compatExt spid="_x0000_s31912"/>
                </a:ext>
                <a:ext uri="{FF2B5EF4-FFF2-40B4-BE49-F238E27FC236}">
                  <a16:creationId xmlns:a16="http://schemas.microsoft.com/office/drawing/2014/main" id="{00000000-0008-0000-0200-0000A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28575</xdr:rowOff>
        </xdr:from>
        <xdr:to>
          <xdr:col>12</xdr:col>
          <xdr:colOff>552450</xdr:colOff>
          <xdr:row>11</xdr:row>
          <xdr:rowOff>200025</xdr:rowOff>
        </xdr:to>
        <xdr:sp macro="" textlink="">
          <xdr:nvSpPr>
            <xdr:cNvPr id="31913" name="Check Box 169" hidden="1">
              <a:extLst>
                <a:ext uri="{63B3BB69-23CF-44E3-9099-C40C66FF867C}">
                  <a14:compatExt spid="_x0000_s31913"/>
                </a:ext>
                <a:ext uri="{FF2B5EF4-FFF2-40B4-BE49-F238E27FC236}">
                  <a16:creationId xmlns:a16="http://schemas.microsoft.com/office/drawing/2014/main" id="{00000000-0008-0000-0200-0000A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11</xdr:row>
          <xdr:rowOff>38100</xdr:rowOff>
        </xdr:from>
        <xdr:to>
          <xdr:col>12</xdr:col>
          <xdr:colOff>1085850</xdr:colOff>
          <xdr:row>11</xdr:row>
          <xdr:rowOff>190500</xdr:rowOff>
        </xdr:to>
        <xdr:sp macro="" textlink="">
          <xdr:nvSpPr>
            <xdr:cNvPr id="31914" name="Check Box 170" hidden="1">
              <a:extLst>
                <a:ext uri="{63B3BB69-23CF-44E3-9099-C40C66FF867C}">
                  <a14:compatExt spid="_x0000_s31914"/>
                </a:ext>
                <a:ext uri="{FF2B5EF4-FFF2-40B4-BE49-F238E27FC236}">
                  <a16:creationId xmlns:a16="http://schemas.microsoft.com/office/drawing/2014/main" id="{00000000-0008-0000-0200-0000A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28575</xdr:rowOff>
        </xdr:from>
        <xdr:to>
          <xdr:col>17</xdr:col>
          <xdr:colOff>552450</xdr:colOff>
          <xdr:row>14</xdr:row>
          <xdr:rowOff>200025</xdr:rowOff>
        </xdr:to>
        <xdr:sp macro="" textlink="">
          <xdr:nvSpPr>
            <xdr:cNvPr id="31915" name="Check Box 171" hidden="1">
              <a:extLst>
                <a:ext uri="{63B3BB69-23CF-44E3-9099-C40C66FF867C}">
                  <a14:compatExt spid="_x0000_s31915"/>
                </a:ext>
                <a:ext uri="{FF2B5EF4-FFF2-40B4-BE49-F238E27FC236}">
                  <a16:creationId xmlns:a16="http://schemas.microsoft.com/office/drawing/2014/main" id="{00000000-0008-0000-0200-0000A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14</xdr:row>
          <xdr:rowOff>38100</xdr:rowOff>
        </xdr:from>
        <xdr:to>
          <xdr:col>17</xdr:col>
          <xdr:colOff>1076325</xdr:colOff>
          <xdr:row>14</xdr:row>
          <xdr:rowOff>190500</xdr:rowOff>
        </xdr:to>
        <xdr:sp macro="" textlink="">
          <xdr:nvSpPr>
            <xdr:cNvPr id="31916" name="Check Box 172" hidden="1">
              <a:extLst>
                <a:ext uri="{63B3BB69-23CF-44E3-9099-C40C66FF867C}">
                  <a14:compatExt spid="_x0000_s31916"/>
                </a:ext>
                <a:ext uri="{FF2B5EF4-FFF2-40B4-BE49-F238E27FC236}">
                  <a16:creationId xmlns:a16="http://schemas.microsoft.com/office/drawing/2014/main" id="{00000000-0008-0000-0200-0000A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28575</xdr:rowOff>
        </xdr:from>
        <xdr:to>
          <xdr:col>12</xdr:col>
          <xdr:colOff>552450</xdr:colOff>
          <xdr:row>14</xdr:row>
          <xdr:rowOff>200025</xdr:rowOff>
        </xdr:to>
        <xdr:sp macro="" textlink="">
          <xdr:nvSpPr>
            <xdr:cNvPr id="31917" name="Check Box 173" hidden="1">
              <a:extLst>
                <a:ext uri="{63B3BB69-23CF-44E3-9099-C40C66FF867C}">
                  <a14:compatExt spid="_x0000_s31917"/>
                </a:ext>
                <a:ext uri="{FF2B5EF4-FFF2-40B4-BE49-F238E27FC236}">
                  <a16:creationId xmlns:a16="http://schemas.microsoft.com/office/drawing/2014/main" id="{00000000-0008-0000-02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14</xdr:row>
          <xdr:rowOff>38100</xdr:rowOff>
        </xdr:from>
        <xdr:to>
          <xdr:col>12</xdr:col>
          <xdr:colOff>1085850</xdr:colOff>
          <xdr:row>14</xdr:row>
          <xdr:rowOff>190500</xdr:rowOff>
        </xdr:to>
        <xdr:sp macro="" textlink="">
          <xdr:nvSpPr>
            <xdr:cNvPr id="31918" name="Check Box 174" hidden="1">
              <a:extLst>
                <a:ext uri="{63B3BB69-23CF-44E3-9099-C40C66FF867C}">
                  <a14:compatExt spid="_x0000_s31918"/>
                </a:ext>
                <a:ext uri="{FF2B5EF4-FFF2-40B4-BE49-F238E27FC236}">
                  <a16:creationId xmlns:a16="http://schemas.microsoft.com/office/drawing/2014/main" id="{00000000-0008-0000-02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xdr:row>
          <xdr:rowOff>28575</xdr:rowOff>
        </xdr:from>
        <xdr:to>
          <xdr:col>17</xdr:col>
          <xdr:colOff>552450</xdr:colOff>
          <xdr:row>17</xdr:row>
          <xdr:rowOff>200025</xdr:rowOff>
        </xdr:to>
        <xdr:sp macro="" textlink="">
          <xdr:nvSpPr>
            <xdr:cNvPr id="31919" name="Check Box 175" hidden="1">
              <a:extLst>
                <a:ext uri="{63B3BB69-23CF-44E3-9099-C40C66FF867C}">
                  <a14:compatExt spid="_x0000_s31919"/>
                </a:ext>
                <a:ext uri="{FF2B5EF4-FFF2-40B4-BE49-F238E27FC236}">
                  <a16:creationId xmlns:a16="http://schemas.microsoft.com/office/drawing/2014/main" id="{00000000-0008-0000-02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17</xdr:row>
          <xdr:rowOff>38100</xdr:rowOff>
        </xdr:from>
        <xdr:to>
          <xdr:col>17</xdr:col>
          <xdr:colOff>1076325</xdr:colOff>
          <xdr:row>17</xdr:row>
          <xdr:rowOff>190500</xdr:rowOff>
        </xdr:to>
        <xdr:sp macro="" textlink="">
          <xdr:nvSpPr>
            <xdr:cNvPr id="31920" name="Check Box 176" hidden="1">
              <a:extLst>
                <a:ext uri="{63B3BB69-23CF-44E3-9099-C40C66FF867C}">
                  <a14:compatExt spid="_x0000_s31920"/>
                </a:ext>
                <a:ext uri="{FF2B5EF4-FFF2-40B4-BE49-F238E27FC236}">
                  <a16:creationId xmlns:a16="http://schemas.microsoft.com/office/drawing/2014/main" id="{00000000-0008-0000-02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28575</xdr:rowOff>
        </xdr:from>
        <xdr:to>
          <xdr:col>12</xdr:col>
          <xdr:colOff>552450</xdr:colOff>
          <xdr:row>17</xdr:row>
          <xdr:rowOff>200025</xdr:rowOff>
        </xdr:to>
        <xdr:sp macro="" textlink="">
          <xdr:nvSpPr>
            <xdr:cNvPr id="31921" name="Check Box 177" hidden="1">
              <a:extLst>
                <a:ext uri="{63B3BB69-23CF-44E3-9099-C40C66FF867C}">
                  <a14:compatExt spid="_x0000_s31921"/>
                </a:ext>
                <a:ext uri="{FF2B5EF4-FFF2-40B4-BE49-F238E27FC236}">
                  <a16:creationId xmlns:a16="http://schemas.microsoft.com/office/drawing/2014/main" id="{00000000-0008-0000-02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17</xdr:row>
          <xdr:rowOff>38100</xdr:rowOff>
        </xdr:from>
        <xdr:to>
          <xdr:col>12</xdr:col>
          <xdr:colOff>1085850</xdr:colOff>
          <xdr:row>17</xdr:row>
          <xdr:rowOff>190500</xdr:rowOff>
        </xdr:to>
        <xdr:sp macro="" textlink="">
          <xdr:nvSpPr>
            <xdr:cNvPr id="31922" name="Check Box 178" hidden="1">
              <a:extLst>
                <a:ext uri="{63B3BB69-23CF-44E3-9099-C40C66FF867C}">
                  <a14:compatExt spid="_x0000_s31922"/>
                </a:ext>
                <a:ext uri="{FF2B5EF4-FFF2-40B4-BE49-F238E27FC236}">
                  <a16:creationId xmlns:a16="http://schemas.microsoft.com/office/drawing/2014/main" id="{00000000-0008-0000-0200-0000B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28575</xdr:rowOff>
        </xdr:from>
        <xdr:to>
          <xdr:col>17</xdr:col>
          <xdr:colOff>552450</xdr:colOff>
          <xdr:row>20</xdr:row>
          <xdr:rowOff>200025</xdr:rowOff>
        </xdr:to>
        <xdr:sp macro="" textlink="">
          <xdr:nvSpPr>
            <xdr:cNvPr id="31923" name="Check Box 179" hidden="1">
              <a:extLst>
                <a:ext uri="{63B3BB69-23CF-44E3-9099-C40C66FF867C}">
                  <a14:compatExt spid="_x0000_s31923"/>
                </a:ext>
                <a:ext uri="{FF2B5EF4-FFF2-40B4-BE49-F238E27FC236}">
                  <a16:creationId xmlns:a16="http://schemas.microsoft.com/office/drawing/2014/main" id="{00000000-0008-0000-0200-0000B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20</xdr:row>
          <xdr:rowOff>38100</xdr:rowOff>
        </xdr:from>
        <xdr:to>
          <xdr:col>17</xdr:col>
          <xdr:colOff>1076325</xdr:colOff>
          <xdr:row>20</xdr:row>
          <xdr:rowOff>190500</xdr:rowOff>
        </xdr:to>
        <xdr:sp macro="" textlink="">
          <xdr:nvSpPr>
            <xdr:cNvPr id="31924" name="Check Box 180" hidden="1">
              <a:extLst>
                <a:ext uri="{63B3BB69-23CF-44E3-9099-C40C66FF867C}">
                  <a14:compatExt spid="_x0000_s31924"/>
                </a:ext>
                <a:ext uri="{FF2B5EF4-FFF2-40B4-BE49-F238E27FC236}">
                  <a16:creationId xmlns:a16="http://schemas.microsoft.com/office/drawing/2014/main" id="{00000000-0008-0000-0200-0000B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28575</xdr:rowOff>
        </xdr:from>
        <xdr:to>
          <xdr:col>12</xdr:col>
          <xdr:colOff>552450</xdr:colOff>
          <xdr:row>20</xdr:row>
          <xdr:rowOff>200025</xdr:rowOff>
        </xdr:to>
        <xdr:sp macro="" textlink="">
          <xdr:nvSpPr>
            <xdr:cNvPr id="31925" name="Check Box 181" hidden="1">
              <a:extLst>
                <a:ext uri="{63B3BB69-23CF-44E3-9099-C40C66FF867C}">
                  <a14:compatExt spid="_x0000_s31925"/>
                </a:ext>
                <a:ext uri="{FF2B5EF4-FFF2-40B4-BE49-F238E27FC236}">
                  <a16:creationId xmlns:a16="http://schemas.microsoft.com/office/drawing/2014/main" id="{00000000-0008-0000-0200-0000B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20</xdr:row>
          <xdr:rowOff>38100</xdr:rowOff>
        </xdr:from>
        <xdr:to>
          <xdr:col>12</xdr:col>
          <xdr:colOff>1085850</xdr:colOff>
          <xdr:row>20</xdr:row>
          <xdr:rowOff>190500</xdr:rowOff>
        </xdr:to>
        <xdr:sp macro="" textlink="">
          <xdr:nvSpPr>
            <xdr:cNvPr id="31926" name="Check Box 182" hidden="1">
              <a:extLst>
                <a:ext uri="{63B3BB69-23CF-44E3-9099-C40C66FF867C}">
                  <a14:compatExt spid="_x0000_s31926"/>
                </a:ext>
                <a:ext uri="{FF2B5EF4-FFF2-40B4-BE49-F238E27FC236}">
                  <a16:creationId xmlns:a16="http://schemas.microsoft.com/office/drawing/2014/main" id="{00000000-0008-0000-0200-0000B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28575</xdr:rowOff>
        </xdr:from>
        <xdr:to>
          <xdr:col>17</xdr:col>
          <xdr:colOff>552450</xdr:colOff>
          <xdr:row>23</xdr:row>
          <xdr:rowOff>200025</xdr:rowOff>
        </xdr:to>
        <xdr:sp macro="" textlink="">
          <xdr:nvSpPr>
            <xdr:cNvPr id="31927" name="Check Box 183" hidden="1">
              <a:extLst>
                <a:ext uri="{63B3BB69-23CF-44E3-9099-C40C66FF867C}">
                  <a14:compatExt spid="_x0000_s31927"/>
                </a:ext>
                <a:ext uri="{FF2B5EF4-FFF2-40B4-BE49-F238E27FC236}">
                  <a16:creationId xmlns:a16="http://schemas.microsoft.com/office/drawing/2014/main" id="{00000000-0008-0000-0200-0000B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23</xdr:row>
          <xdr:rowOff>38100</xdr:rowOff>
        </xdr:from>
        <xdr:to>
          <xdr:col>17</xdr:col>
          <xdr:colOff>1076325</xdr:colOff>
          <xdr:row>23</xdr:row>
          <xdr:rowOff>190500</xdr:rowOff>
        </xdr:to>
        <xdr:sp macro="" textlink="">
          <xdr:nvSpPr>
            <xdr:cNvPr id="31928" name="Check Box 184" hidden="1">
              <a:extLst>
                <a:ext uri="{63B3BB69-23CF-44E3-9099-C40C66FF867C}">
                  <a14:compatExt spid="_x0000_s31928"/>
                </a:ext>
                <a:ext uri="{FF2B5EF4-FFF2-40B4-BE49-F238E27FC236}">
                  <a16:creationId xmlns:a16="http://schemas.microsoft.com/office/drawing/2014/main" id="{00000000-0008-0000-0200-0000B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28575</xdr:rowOff>
        </xdr:from>
        <xdr:to>
          <xdr:col>12</xdr:col>
          <xdr:colOff>552450</xdr:colOff>
          <xdr:row>23</xdr:row>
          <xdr:rowOff>200025</xdr:rowOff>
        </xdr:to>
        <xdr:sp macro="" textlink="">
          <xdr:nvSpPr>
            <xdr:cNvPr id="31929" name="Check Box 185" hidden="1">
              <a:extLst>
                <a:ext uri="{63B3BB69-23CF-44E3-9099-C40C66FF867C}">
                  <a14:compatExt spid="_x0000_s31929"/>
                </a:ext>
                <a:ext uri="{FF2B5EF4-FFF2-40B4-BE49-F238E27FC236}">
                  <a16:creationId xmlns:a16="http://schemas.microsoft.com/office/drawing/2014/main" id="{00000000-0008-0000-0200-0000B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23</xdr:row>
          <xdr:rowOff>38100</xdr:rowOff>
        </xdr:from>
        <xdr:to>
          <xdr:col>12</xdr:col>
          <xdr:colOff>1085850</xdr:colOff>
          <xdr:row>23</xdr:row>
          <xdr:rowOff>190500</xdr:rowOff>
        </xdr:to>
        <xdr:sp macro="" textlink="">
          <xdr:nvSpPr>
            <xdr:cNvPr id="31930" name="Check Box 186" hidden="1">
              <a:extLst>
                <a:ext uri="{63B3BB69-23CF-44E3-9099-C40C66FF867C}">
                  <a14:compatExt spid="_x0000_s31930"/>
                </a:ext>
                <a:ext uri="{FF2B5EF4-FFF2-40B4-BE49-F238E27FC236}">
                  <a16:creationId xmlns:a16="http://schemas.microsoft.com/office/drawing/2014/main" id="{00000000-0008-0000-0200-0000B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28575</xdr:rowOff>
        </xdr:from>
        <xdr:to>
          <xdr:col>17</xdr:col>
          <xdr:colOff>552450</xdr:colOff>
          <xdr:row>26</xdr:row>
          <xdr:rowOff>200025</xdr:rowOff>
        </xdr:to>
        <xdr:sp macro="" textlink="">
          <xdr:nvSpPr>
            <xdr:cNvPr id="31931" name="Check Box 187" hidden="1">
              <a:extLst>
                <a:ext uri="{63B3BB69-23CF-44E3-9099-C40C66FF867C}">
                  <a14:compatExt spid="_x0000_s31931"/>
                </a:ext>
                <a:ext uri="{FF2B5EF4-FFF2-40B4-BE49-F238E27FC236}">
                  <a16:creationId xmlns:a16="http://schemas.microsoft.com/office/drawing/2014/main" id="{00000000-0008-0000-0200-0000B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26</xdr:row>
          <xdr:rowOff>38100</xdr:rowOff>
        </xdr:from>
        <xdr:to>
          <xdr:col>17</xdr:col>
          <xdr:colOff>1076325</xdr:colOff>
          <xdr:row>26</xdr:row>
          <xdr:rowOff>190500</xdr:rowOff>
        </xdr:to>
        <xdr:sp macro="" textlink="">
          <xdr:nvSpPr>
            <xdr:cNvPr id="31932" name="Check Box 188" hidden="1">
              <a:extLst>
                <a:ext uri="{63B3BB69-23CF-44E3-9099-C40C66FF867C}">
                  <a14:compatExt spid="_x0000_s31932"/>
                </a:ext>
                <a:ext uri="{FF2B5EF4-FFF2-40B4-BE49-F238E27FC236}">
                  <a16:creationId xmlns:a16="http://schemas.microsoft.com/office/drawing/2014/main" id="{00000000-0008-0000-0200-0000B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28575</xdr:rowOff>
        </xdr:from>
        <xdr:to>
          <xdr:col>12</xdr:col>
          <xdr:colOff>552450</xdr:colOff>
          <xdr:row>26</xdr:row>
          <xdr:rowOff>200025</xdr:rowOff>
        </xdr:to>
        <xdr:sp macro="" textlink="">
          <xdr:nvSpPr>
            <xdr:cNvPr id="31933" name="Check Box 189" hidden="1">
              <a:extLst>
                <a:ext uri="{63B3BB69-23CF-44E3-9099-C40C66FF867C}">
                  <a14:compatExt spid="_x0000_s31933"/>
                </a:ext>
                <a:ext uri="{FF2B5EF4-FFF2-40B4-BE49-F238E27FC236}">
                  <a16:creationId xmlns:a16="http://schemas.microsoft.com/office/drawing/2014/main" id="{00000000-0008-0000-0200-0000B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26</xdr:row>
          <xdr:rowOff>38100</xdr:rowOff>
        </xdr:from>
        <xdr:to>
          <xdr:col>12</xdr:col>
          <xdr:colOff>1085850</xdr:colOff>
          <xdr:row>26</xdr:row>
          <xdr:rowOff>190500</xdr:rowOff>
        </xdr:to>
        <xdr:sp macro="" textlink="">
          <xdr:nvSpPr>
            <xdr:cNvPr id="31934" name="Check Box 190" hidden="1">
              <a:extLst>
                <a:ext uri="{63B3BB69-23CF-44E3-9099-C40C66FF867C}">
                  <a14:compatExt spid="_x0000_s31934"/>
                </a:ext>
                <a:ext uri="{FF2B5EF4-FFF2-40B4-BE49-F238E27FC236}">
                  <a16:creationId xmlns:a16="http://schemas.microsoft.com/office/drawing/2014/main" id="{00000000-0008-0000-0200-0000B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28575</xdr:rowOff>
        </xdr:from>
        <xdr:to>
          <xdr:col>17</xdr:col>
          <xdr:colOff>552450</xdr:colOff>
          <xdr:row>29</xdr:row>
          <xdr:rowOff>200025</xdr:rowOff>
        </xdr:to>
        <xdr:sp macro="" textlink="">
          <xdr:nvSpPr>
            <xdr:cNvPr id="31935" name="Check Box 191" hidden="1">
              <a:extLst>
                <a:ext uri="{63B3BB69-23CF-44E3-9099-C40C66FF867C}">
                  <a14:compatExt spid="_x0000_s31935"/>
                </a:ext>
                <a:ext uri="{FF2B5EF4-FFF2-40B4-BE49-F238E27FC236}">
                  <a16:creationId xmlns:a16="http://schemas.microsoft.com/office/drawing/2014/main" id="{00000000-0008-0000-0200-0000B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29</xdr:row>
          <xdr:rowOff>38100</xdr:rowOff>
        </xdr:from>
        <xdr:to>
          <xdr:col>17</xdr:col>
          <xdr:colOff>1066800</xdr:colOff>
          <xdr:row>29</xdr:row>
          <xdr:rowOff>190500</xdr:rowOff>
        </xdr:to>
        <xdr:sp macro="" textlink="">
          <xdr:nvSpPr>
            <xdr:cNvPr id="31936" name="Check Box 192" hidden="1">
              <a:extLst>
                <a:ext uri="{63B3BB69-23CF-44E3-9099-C40C66FF867C}">
                  <a14:compatExt spid="_x0000_s31936"/>
                </a:ext>
                <a:ext uri="{FF2B5EF4-FFF2-40B4-BE49-F238E27FC236}">
                  <a16:creationId xmlns:a16="http://schemas.microsoft.com/office/drawing/2014/main" id="{00000000-0008-0000-0200-0000C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28575</xdr:rowOff>
        </xdr:from>
        <xdr:to>
          <xdr:col>12</xdr:col>
          <xdr:colOff>552450</xdr:colOff>
          <xdr:row>29</xdr:row>
          <xdr:rowOff>200025</xdr:rowOff>
        </xdr:to>
        <xdr:sp macro="" textlink="">
          <xdr:nvSpPr>
            <xdr:cNvPr id="31937" name="Check Box 193" hidden="1">
              <a:extLst>
                <a:ext uri="{63B3BB69-23CF-44E3-9099-C40C66FF867C}">
                  <a14:compatExt spid="_x0000_s31937"/>
                </a:ext>
                <a:ext uri="{FF2B5EF4-FFF2-40B4-BE49-F238E27FC236}">
                  <a16:creationId xmlns:a16="http://schemas.microsoft.com/office/drawing/2014/main" id="{00000000-0008-0000-0200-0000C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29</xdr:row>
          <xdr:rowOff>38100</xdr:rowOff>
        </xdr:from>
        <xdr:to>
          <xdr:col>12</xdr:col>
          <xdr:colOff>1085850</xdr:colOff>
          <xdr:row>29</xdr:row>
          <xdr:rowOff>190500</xdr:rowOff>
        </xdr:to>
        <xdr:sp macro="" textlink="">
          <xdr:nvSpPr>
            <xdr:cNvPr id="31938" name="Check Box 194" hidden="1">
              <a:extLst>
                <a:ext uri="{63B3BB69-23CF-44E3-9099-C40C66FF867C}">
                  <a14:compatExt spid="_x0000_s31938"/>
                </a:ext>
                <a:ext uri="{FF2B5EF4-FFF2-40B4-BE49-F238E27FC236}">
                  <a16:creationId xmlns:a16="http://schemas.microsoft.com/office/drawing/2014/main" id="{00000000-0008-0000-0200-0000C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981075</xdr:colOff>
          <xdr:row>1</xdr:row>
          <xdr:rowOff>38100</xdr:rowOff>
        </xdr:from>
        <xdr:to>
          <xdr:col>15</xdr:col>
          <xdr:colOff>333375</xdr:colOff>
          <xdr:row>1</xdr:row>
          <xdr:rowOff>200025</xdr:rowOff>
        </xdr:to>
        <xdr:sp macro="" textlink="">
          <xdr:nvSpPr>
            <xdr:cNvPr id="31939" name="Check Box 195" hidden="1">
              <a:extLst>
                <a:ext uri="{63B3BB69-23CF-44E3-9099-C40C66FF867C}">
                  <a14:compatExt spid="_x0000_s31939"/>
                </a:ext>
                <a:ext uri="{FF2B5EF4-FFF2-40B4-BE49-F238E27FC236}">
                  <a16:creationId xmlns:a16="http://schemas.microsoft.com/office/drawing/2014/main" id="{00000000-0008-0000-0200-0000C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xdr:row>
          <xdr:rowOff>47625</xdr:rowOff>
        </xdr:from>
        <xdr:to>
          <xdr:col>14</xdr:col>
          <xdr:colOff>533400</xdr:colOff>
          <xdr:row>1</xdr:row>
          <xdr:rowOff>180975</xdr:rowOff>
        </xdr:to>
        <xdr:sp macro="" textlink="">
          <xdr:nvSpPr>
            <xdr:cNvPr id="31940" name="Check Box 196" hidden="1">
              <a:extLst>
                <a:ext uri="{63B3BB69-23CF-44E3-9099-C40C66FF867C}">
                  <a14:compatExt spid="_x0000_s31940"/>
                </a:ext>
                <a:ext uri="{FF2B5EF4-FFF2-40B4-BE49-F238E27FC236}">
                  <a16:creationId xmlns:a16="http://schemas.microsoft.com/office/drawing/2014/main" id="{00000000-0008-0000-0200-0000C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SSN/ITIN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1</xdr:row>
          <xdr:rowOff>38100</xdr:rowOff>
        </xdr:from>
        <xdr:to>
          <xdr:col>14</xdr:col>
          <xdr:colOff>942975</xdr:colOff>
          <xdr:row>1</xdr:row>
          <xdr:rowOff>190500</xdr:rowOff>
        </xdr:to>
        <xdr:sp macro="" textlink="">
          <xdr:nvSpPr>
            <xdr:cNvPr id="31941" name="Check Box 197" hidden="1">
              <a:extLst>
                <a:ext uri="{63B3BB69-23CF-44E3-9099-C40C66FF867C}">
                  <a14:compatExt spid="_x0000_s31941"/>
                </a:ext>
                <a:ext uri="{FF2B5EF4-FFF2-40B4-BE49-F238E27FC236}">
                  <a16:creationId xmlns:a16="http://schemas.microsoft.com/office/drawing/2014/main" id="{00000000-0008-0000-0200-0000C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28575</xdr:rowOff>
        </xdr:from>
        <xdr:to>
          <xdr:col>17</xdr:col>
          <xdr:colOff>552450</xdr:colOff>
          <xdr:row>32</xdr:row>
          <xdr:rowOff>200025</xdr:rowOff>
        </xdr:to>
        <xdr:sp macro="" textlink="">
          <xdr:nvSpPr>
            <xdr:cNvPr id="31942" name="Check Box 198" hidden="1">
              <a:extLst>
                <a:ext uri="{63B3BB69-23CF-44E3-9099-C40C66FF867C}">
                  <a14:compatExt spid="_x0000_s31942"/>
                </a:ext>
                <a:ext uri="{FF2B5EF4-FFF2-40B4-BE49-F238E27FC236}">
                  <a16:creationId xmlns:a16="http://schemas.microsoft.com/office/drawing/2014/main" id="{00000000-0008-0000-0200-0000C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32</xdr:row>
          <xdr:rowOff>38100</xdr:rowOff>
        </xdr:from>
        <xdr:to>
          <xdr:col>17</xdr:col>
          <xdr:colOff>1066800</xdr:colOff>
          <xdr:row>32</xdr:row>
          <xdr:rowOff>190500</xdr:rowOff>
        </xdr:to>
        <xdr:sp macro="" textlink="">
          <xdr:nvSpPr>
            <xdr:cNvPr id="31943" name="Check Box 199" hidden="1">
              <a:extLst>
                <a:ext uri="{63B3BB69-23CF-44E3-9099-C40C66FF867C}">
                  <a14:compatExt spid="_x0000_s31943"/>
                </a:ext>
                <a:ext uri="{FF2B5EF4-FFF2-40B4-BE49-F238E27FC236}">
                  <a16:creationId xmlns:a16="http://schemas.microsoft.com/office/drawing/2014/main" id="{00000000-0008-0000-0200-0000C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28575</xdr:rowOff>
        </xdr:from>
        <xdr:to>
          <xdr:col>12</xdr:col>
          <xdr:colOff>552450</xdr:colOff>
          <xdr:row>32</xdr:row>
          <xdr:rowOff>200025</xdr:rowOff>
        </xdr:to>
        <xdr:sp macro="" textlink="">
          <xdr:nvSpPr>
            <xdr:cNvPr id="31944" name="Check Box 200" hidden="1">
              <a:extLst>
                <a:ext uri="{63B3BB69-23CF-44E3-9099-C40C66FF867C}">
                  <a14:compatExt spid="_x0000_s31944"/>
                </a:ext>
                <a:ext uri="{FF2B5EF4-FFF2-40B4-BE49-F238E27FC236}">
                  <a16:creationId xmlns:a16="http://schemas.microsoft.com/office/drawing/2014/main" id="{00000000-0008-0000-0200-0000C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Spousal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695325</xdr:colOff>
          <xdr:row>32</xdr:row>
          <xdr:rowOff>38100</xdr:rowOff>
        </xdr:from>
        <xdr:to>
          <xdr:col>12</xdr:col>
          <xdr:colOff>1085850</xdr:colOff>
          <xdr:row>32</xdr:row>
          <xdr:rowOff>190500</xdr:rowOff>
        </xdr:to>
        <xdr:sp macro="" textlink="">
          <xdr:nvSpPr>
            <xdr:cNvPr id="31945" name="Check Box 201" hidden="1">
              <a:extLst>
                <a:ext uri="{63B3BB69-23CF-44E3-9099-C40C66FF867C}">
                  <a14:compatExt spid="_x0000_s31945"/>
                </a:ext>
                <a:ext uri="{FF2B5EF4-FFF2-40B4-BE49-F238E27FC236}">
                  <a16:creationId xmlns:a16="http://schemas.microsoft.com/office/drawing/2014/main" id="{00000000-0008-0000-0200-0000C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14</xdr:row>
          <xdr:rowOff>0</xdr:rowOff>
        </xdr:from>
        <xdr:to>
          <xdr:col>5</xdr:col>
          <xdr:colOff>19050</xdr:colOff>
          <xdr:row>15</xdr:row>
          <xdr:rowOff>19050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3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4</xdr:row>
          <xdr:rowOff>66675</xdr:rowOff>
        </xdr:from>
        <xdr:to>
          <xdr:col>2</xdr:col>
          <xdr:colOff>1838325</xdr:colOff>
          <xdr:row>4</xdr:row>
          <xdr:rowOff>209550</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3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Phone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4</xdr:row>
          <xdr:rowOff>66675</xdr:rowOff>
        </xdr:from>
        <xdr:to>
          <xdr:col>2</xdr:col>
          <xdr:colOff>1314450</xdr:colOff>
          <xdr:row>4</xdr:row>
          <xdr:rowOff>200025</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3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17</xdr:row>
          <xdr:rowOff>28575</xdr:rowOff>
        </xdr:from>
        <xdr:to>
          <xdr:col>11</xdr:col>
          <xdr:colOff>161925</xdr:colOff>
          <xdr:row>17</xdr:row>
          <xdr:rowOff>171450</xdr:rowOff>
        </xdr:to>
        <xdr:sp macro="" textlink="">
          <xdr:nvSpPr>
            <xdr:cNvPr id="92528" name="Check Box 368" hidden="1">
              <a:extLst>
                <a:ext uri="{63B3BB69-23CF-44E3-9099-C40C66FF867C}">
                  <a14:compatExt spid="_x0000_s92528"/>
                </a:ext>
                <a:ext uri="{FF2B5EF4-FFF2-40B4-BE49-F238E27FC236}">
                  <a16:creationId xmlns:a16="http://schemas.microsoft.com/office/drawing/2014/main" id="{00000000-0008-0000-0300-00007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15</xdr:row>
          <xdr:rowOff>28575</xdr:rowOff>
        </xdr:from>
        <xdr:to>
          <xdr:col>11</xdr:col>
          <xdr:colOff>161925</xdr:colOff>
          <xdr:row>15</xdr:row>
          <xdr:rowOff>171450</xdr:rowOff>
        </xdr:to>
        <xdr:sp macro="" textlink="">
          <xdr:nvSpPr>
            <xdr:cNvPr id="92544" name="Check Box 384" hidden="1">
              <a:extLst>
                <a:ext uri="{63B3BB69-23CF-44E3-9099-C40C66FF867C}">
                  <a14:compatExt spid="_x0000_s92544"/>
                </a:ext>
                <a:ext uri="{FF2B5EF4-FFF2-40B4-BE49-F238E27FC236}">
                  <a16:creationId xmlns:a16="http://schemas.microsoft.com/office/drawing/2014/main" id="{00000000-0008-0000-0300-00008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28575</xdr:rowOff>
        </xdr:from>
        <xdr:to>
          <xdr:col>11</xdr:col>
          <xdr:colOff>161925</xdr:colOff>
          <xdr:row>16</xdr:row>
          <xdr:rowOff>171450</xdr:rowOff>
        </xdr:to>
        <xdr:sp macro="" textlink="">
          <xdr:nvSpPr>
            <xdr:cNvPr id="92545" name="Check Box 385" hidden="1">
              <a:extLst>
                <a:ext uri="{63B3BB69-23CF-44E3-9099-C40C66FF867C}">
                  <a14:compatExt spid="_x0000_s92545"/>
                </a:ext>
                <a:ext uri="{FF2B5EF4-FFF2-40B4-BE49-F238E27FC236}">
                  <a16:creationId xmlns:a16="http://schemas.microsoft.com/office/drawing/2014/main" id="{00000000-0008-0000-0300-00008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28575</xdr:rowOff>
        </xdr:from>
        <xdr:to>
          <xdr:col>11</xdr:col>
          <xdr:colOff>161925</xdr:colOff>
          <xdr:row>6</xdr:row>
          <xdr:rowOff>171450</xdr:rowOff>
        </xdr:to>
        <xdr:sp macro="" textlink="">
          <xdr:nvSpPr>
            <xdr:cNvPr id="92546" name="Check Box 386" hidden="1">
              <a:extLst>
                <a:ext uri="{63B3BB69-23CF-44E3-9099-C40C66FF867C}">
                  <a14:compatExt spid="_x0000_s92546"/>
                </a:ext>
                <a:ext uri="{FF2B5EF4-FFF2-40B4-BE49-F238E27FC236}">
                  <a16:creationId xmlns:a16="http://schemas.microsoft.com/office/drawing/2014/main" id="{00000000-0008-0000-0300-00008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28575</xdr:rowOff>
        </xdr:from>
        <xdr:to>
          <xdr:col>11</xdr:col>
          <xdr:colOff>161925</xdr:colOff>
          <xdr:row>7</xdr:row>
          <xdr:rowOff>171450</xdr:rowOff>
        </xdr:to>
        <xdr:sp macro="" textlink="">
          <xdr:nvSpPr>
            <xdr:cNvPr id="92547" name="Check Box 387" hidden="1">
              <a:extLst>
                <a:ext uri="{63B3BB69-23CF-44E3-9099-C40C66FF867C}">
                  <a14:compatExt spid="_x0000_s92547"/>
                </a:ext>
                <a:ext uri="{FF2B5EF4-FFF2-40B4-BE49-F238E27FC236}">
                  <a16:creationId xmlns:a16="http://schemas.microsoft.com/office/drawing/2014/main" id="{00000000-0008-0000-0300-00008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xdr:row>
          <xdr:rowOff>28575</xdr:rowOff>
        </xdr:from>
        <xdr:to>
          <xdr:col>11</xdr:col>
          <xdr:colOff>161925</xdr:colOff>
          <xdr:row>8</xdr:row>
          <xdr:rowOff>171450</xdr:rowOff>
        </xdr:to>
        <xdr:sp macro="" textlink="">
          <xdr:nvSpPr>
            <xdr:cNvPr id="92548" name="Check Box 388" hidden="1">
              <a:extLst>
                <a:ext uri="{63B3BB69-23CF-44E3-9099-C40C66FF867C}">
                  <a14:compatExt spid="_x0000_s92548"/>
                </a:ext>
                <a:ext uri="{FF2B5EF4-FFF2-40B4-BE49-F238E27FC236}">
                  <a16:creationId xmlns:a16="http://schemas.microsoft.com/office/drawing/2014/main" id="{00000000-0008-0000-0300-00008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28575</xdr:rowOff>
        </xdr:from>
        <xdr:to>
          <xdr:col>11</xdr:col>
          <xdr:colOff>161925</xdr:colOff>
          <xdr:row>9</xdr:row>
          <xdr:rowOff>171450</xdr:rowOff>
        </xdr:to>
        <xdr:sp macro="" textlink="">
          <xdr:nvSpPr>
            <xdr:cNvPr id="92549" name="Check Box 389" hidden="1">
              <a:extLst>
                <a:ext uri="{63B3BB69-23CF-44E3-9099-C40C66FF867C}">
                  <a14:compatExt spid="_x0000_s92549"/>
                </a:ext>
                <a:ext uri="{FF2B5EF4-FFF2-40B4-BE49-F238E27FC236}">
                  <a16:creationId xmlns:a16="http://schemas.microsoft.com/office/drawing/2014/main" id="{00000000-0008-0000-0300-00008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10</xdr:row>
          <xdr:rowOff>28575</xdr:rowOff>
        </xdr:from>
        <xdr:to>
          <xdr:col>11</xdr:col>
          <xdr:colOff>161925</xdr:colOff>
          <xdr:row>10</xdr:row>
          <xdr:rowOff>171450</xdr:rowOff>
        </xdr:to>
        <xdr:sp macro="" textlink="">
          <xdr:nvSpPr>
            <xdr:cNvPr id="92550" name="Check Box 390" hidden="1">
              <a:extLst>
                <a:ext uri="{63B3BB69-23CF-44E3-9099-C40C66FF867C}">
                  <a14:compatExt spid="_x0000_s92550"/>
                </a:ext>
                <a:ext uri="{FF2B5EF4-FFF2-40B4-BE49-F238E27FC236}">
                  <a16:creationId xmlns:a16="http://schemas.microsoft.com/office/drawing/2014/main" id="{00000000-0008-0000-0300-00008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xdr:row>
          <xdr:rowOff>28575</xdr:rowOff>
        </xdr:from>
        <xdr:to>
          <xdr:col>11</xdr:col>
          <xdr:colOff>161925</xdr:colOff>
          <xdr:row>11</xdr:row>
          <xdr:rowOff>171450</xdr:rowOff>
        </xdr:to>
        <xdr:sp macro="" textlink="">
          <xdr:nvSpPr>
            <xdr:cNvPr id="92551" name="Check Box 391" hidden="1">
              <a:extLst>
                <a:ext uri="{63B3BB69-23CF-44E3-9099-C40C66FF867C}">
                  <a14:compatExt spid="_x0000_s92551"/>
                </a:ext>
                <a:ext uri="{FF2B5EF4-FFF2-40B4-BE49-F238E27FC236}">
                  <a16:creationId xmlns:a16="http://schemas.microsoft.com/office/drawing/2014/main" id="{00000000-0008-0000-0300-00008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12</xdr:row>
          <xdr:rowOff>28575</xdr:rowOff>
        </xdr:from>
        <xdr:to>
          <xdr:col>11</xdr:col>
          <xdr:colOff>161925</xdr:colOff>
          <xdr:row>12</xdr:row>
          <xdr:rowOff>171450</xdr:rowOff>
        </xdr:to>
        <xdr:sp macro="" textlink="">
          <xdr:nvSpPr>
            <xdr:cNvPr id="92552" name="Check Box 392" hidden="1">
              <a:extLst>
                <a:ext uri="{63B3BB69-23CF-44E3-9099-C40C66FF867C}">
                  <a14:compatExt spid="_x0000_s92552"/>
                </a:ext>
                <a:ext uri="{FF2B5EF4-FFF2-40B4-BE49-F238E27FC236}">
                  <a16:creationId xmlns:a16="http://schemas.microsoft.com/office/drawing/2014/main" id="{00000000-0008-0000-0300-00008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13</xdr:row>
          <xdr:rowOff>28575</xdr:rowOff>
        </xdr:from>
        <xdr:to>
          <xdr:col>11</xdr:col>
          <xdr:colOff>161925</xdr:colOff>
          <xdr:row>13</xdr:row>
          <xdr:rowOff>171450</xdr:rowOff>
        </xdr:to>
        <xdr:sp macro="" textlink="">
          <xdr:nvSpPr>
            <xdr:cNvPr id="92553" name="Check Box 393" hidden="1">
              <a:extLst>
                <a:ext uri="{63B3BB69-23CF-44E3-9099-C40C66FF867C}">
                  <a14:compatExt spid="_x0000_s92553"/>
                </a:ext>
                <a:ext uri="{FF2B5EF4-FFF2-40B4-BE49-F238E27FC236}">
                  <a16:creationId xmlns:a16="http://schemas.microsoft.com/office/drawing/2014/main" id="{00000000-0008-0000-0300-00008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xdr:row>
          <xdr:rowOff>28575</xdr:rowOff>
        </xdr:from>
        <xdr:to>
          <xdr:col>11</xdr:col>
          <xdr:colOff>161925</xdr:colOff>
          <xdr:row>14</xdr:row>
          <xdr:rowOff>171450</xdr:rowOff>
        </xdr:to>
        <xdr:sp macro="" textlink="">
          <xdr:nvSpPr>
            <xdr:cNvPr id="92554" name="Check Box 394" hidden="1">
              <a:extLst>
                <a:ext uri="{63B3BB69-23CF-44E3-9099-C40C66FF867C}">
                  <a14:compatExt spid="_x0000_s92554"/>
                </a:ext>
                <a:ext uri="{FF2B5EF4-FFF2-40B4-BE49-F238E27FC236}">
                  <a16:creationId xmlns:a16="http://schemas.microsoft.com/office/drawing/2014/main" id="{00000000-0008-0000-0300-00008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28575</xdr:rowOff>
        </xdr:from>
        <xdr:to>
          <xdr:col>14</xdr:col>
          <xdr:colOff>161925</xdr:colOff>
          <xdr:row>17</xdr:row>
          <xdr:rowOff>171450</xdr:rowOff>
        </xdr:to>
        <xdr:sp macro="" textlink="">
          <xdr:nvSpPr>
            <xdr:cNvPr id="92584" name="Check Box 424" hidden="1">
              <a:extLst>
                <a:ext uri="{63B3BB69-23CF-44E3-9099-C40C66FF867C}">
                  <a14:compatExt spid="_x0000_s92584"/>
                </a:ext>
                <a:ext uri="{FF2B5EF4-FFF2-40B4-BE49-F238E27FC236}">
                  <a16:creationId xmlns:a16="http://schemas.microsoft.com/office/drawing/2014/main" id="{00000000-0008-0000-0300-0000A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28575</xdr:rowOff>
        </xdr:from>
        <xdr:to>
          <xdr:col>14</xdr:col>
          <xdr:colOff>161925</xdr:colOff>
          <xdr:row>15</xdr:row>
          <xdr:rowOff>171450</xdr:rowOff>
        </xdr:to>
        <xdr:sp macro="" textlink="">
          <xdr:nvSpPr>
            <xdr:cNvPr id="92585" name="Check Box 425" hidden="1">
              <a:extLst>
                <a:ext uri="{63B3BB69-23CF-44E3-9099-C40C66FF867C}">
                  <a14:compatExt spid="_x0000_s92585"/>
                </a:ext>
                <a:ext uri="{FF2B5EF4-FFF2-40B4-BE49-F238E27FC236}">
                  <a16:creationId xmlns:a16="http://schemas.microsoft.com/office/drawing/2014/main" id="{00000000-0008-0000-0300-0000A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16</xdr:row>
          <xdr:rowOff>28575</xdr:rowOff>
        </xdr:from>
        <xdr:to>
          <xdr:col>14</xdr:col>
          <xdr:colOff>161925</xdr:colOff>
          <xdr:row>16</xdr:row>
          <xdr:rowOff>171450</xdr:rowOff>
        </xdr:to>
        <xdr:sp macro="" textlink="">
          <xdr:nvSpPr>
            <xdr:cNvPr id="92586" name="Check Box 426" hidden="1">
              <a:extLst>
                <a:ext uri="{63B3BB69-23CF-44E3-9099-C40C66FF867C}">
                  <a14:compatExt spid="_x0000_s92586"/>
                </a:ext>
                <a:ext uri="{FF2B5EF4-FFF2-40B4-BE49-F238E27FC236}">
                  <a16:creationId xmlns:a16="http://schemas.microsoft.com/office/drawing/2014/main" id="{00000000-0008-0000-0300-0000A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xdr:row>
          <xdr:rowOff>28575</xdr:rowOff>
        </xdr:from>
        <xdr:to>
          <xdr:col>14</xdr:col>
          <xdr:colOff>161925</xdr:colOff>
          <xdr:row>6</xdr:row>
          <xdr:rowOff>171450</xdr:rowOff>
        </xdr:to>
        <xdr:sp macro="" textlink="">
          <xdr:nvSpPr>
            <xdr:cNvPr id="92587" name="Check Box 427" hidden="1">
              <a:extLst>
                <a:ext uri="{63B3BB69-23CF-44E3-9099-C40C66FF867C}">
                  <a14:compatExt spid="_x0000_s92587"/>
                </a:ext>
                <a:ext uri="{FF2B5EF4-FFF2-40B4-BE49-F238E27FC236}">
                  <a16:creationId xmlns:a16="http://schemas.microsoft.com/office/drawing/2014/main" id="{00000000-0008-0000-0300-0000A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28575</xdr:rowOff>
        </xdr:from>
        <xdr:to>
          <xdr:col>14</xdr:col>
          <xdr:colOff>161925</xdr:colOff>
          <xdr:row>7</xdr:row>
          <xdr:rowOff>171450</xdr:rowOff>
        </xdr:to>
        <xdr:sp macro="" textlink="">
          <xdr:nvSpPr>
            <xdr:cNvPr id="92588" name="Check Box 428" hidden="1">
              <a:extLst>
                <a:ext uri="{63B3BB69-23CF-44E3-9099-C40C66FF867C}">
                  <a14:compatExt spid="_x0000_s92588"/>
                </a:ext>
                <a:ext uri="{FF2B5EF4-FFF2-40B4-BE49-F238E27FC236}">
                  <a16:creationId xmlns:a16="http://schemas.microsoft.com/office/drawing/2014/main" id="{00000000-0008-0000-0300-0000A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xdr:row>
          <xdr:rowOff>28575</xdr:rowOff>
        </xdr:from>
        <xdr:to>
          <xdr:col>14</xdr:col>
          <xdr:colOff>161925</xdr:colOff>
          <xdr:row>8</xdr:row>
          <xdr:rowOff>171450</xdr:rowOff>
        </xdr:to>
        <xdr:sp macro="" textlink="">
          <xdr:nvSpPr>
            <xdr:cNvPr id="92589" name="Check Box 429" hidden="1">
              <a:extLst>
                <a:ext uri="{63B3BB69-23CF-44E3-9099-C40C66FF867C}">
                  <a14:compatExt spid="_x0000_s92589"/>
                </a:ext>
                <a:ext uri="{FF2B5EF4-FFF2-40B4-BE49-F238E27FC236}">
                  <a16:creationId xmlns:a16="http://schemas.microsoft.com/office/drawing/2014/main" id="{00000000-0008-0000-0300-0000A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9</xdr:row>
          <xdr:rowOff>28575</xdr:rowOff>
        </xdr:from>
        <xdr:to>
          <xdr:col>14</xdr:col>
          <xdr:colOff>161925</xdr:colOff>
          <xdr:row>9</xdr:row>
          <xdr:rowOff>171450</xdr:rowOff>
        </xdr:to>
        <xdr:sp macro="" textlink="">
          <xdr:nvSpPr>
            <xdr:cNvPr id="92590" name="Check Box 430" hidden="1">
              <a:extLst>
                <a:ext uri="{63B3BB69-23CF-44E3-9099-C40C66FF867C}">
                  <a14:compatExt spid="_x0000_s92590"/>
                </a:ext>
                <a:ext uri="{FF2B5EF4-FFF2-40B4-BE49-F238E27FC236}">
                  <a16:creationId xmlns:a16="http://schemas.microsoft.com/office/drawing/2014/main" id="{00000000-0008-0000-0300-0000A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xdr:row>
          <xdr:rowOff>28575</xdr:rowOff>
        </xdr:from>
        <xdr:to>
          <xdr:col>14</xdr:col>
          <xdr:colOff>161925</xdr:colOff>
          <xdr:row>10</xdr:row>
          <xdr:rowOff>171450</xdr:rowOff>
        </xdr:to>
        <xdr:sp macro="" textlink="">
          <xdr:nvSpPr>
            <xdr:cNvPr id="92591" name="Check Box 431" hidden="1">
              <a:extLst>
                <a:ext uri="{63B3BB69-23CF-44E3-9099-C40C66FF867C}">
                  <a14:compatExt spid="_x0000_s92591"/>
                </a:ext>
                <a:ext uri="{FF2B5EF4-FFF2-40B4-BE49-F238E27FC236}">
                  <a16:creationId xmlns:a16="http://schemas.microsoft.com/office/drawing/2014/main" id="{00000000-0008-0000-0300-0000AF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xdr:row>
          <xdr:rowOff>28575</xdr:rowOff>
        </xdr:from>
        <xdr:to>
          <xdr:col>14</xdr:col>
          <xdr:colOff>161925</xdr:colOff>
          <xdr:row>11</xdr:row>
          <xdr:rowOff>171450</xdr:rowOff>
        </xdr:to>
        <xdr:sp macro="" textlink="">
          <xdr:nvSpPr>
            <xdr:cNvPr id="92592" name="Check Box 432" hidden="1">
              <a:extLst>
                <a:ext uri="{63B3BB69-23CF-44E3-9099-C40C66FF867C}">
                  <a14:compatExt spid="_x0000_s92592"/>
                </a:ext>
                <a:ext uri="{FF2B5EF4-FFF2-40B4-BE49-F238E27FC236}">
                  <a16:creationId xmlns:a16="http://schemas.microsoft.com/office/drawing/2014/main" id="{00000000-0008-0000-0300-0000B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12</xdr:row>
          <xdr:rowOff>28575</xdr:rowOff>
        </xdr:from>
        <xdr:to>
          <xdr:col>14</xdr:col>
          <xdr:colOff>161925</xdr:colOff>
          <xdr:row>12</xdr:row>
          <xdr:rowOff>171450</xdr:rowOff>
        </xdr:to>
        <xdr:sp macro="" textlink="">
          <xdr:nvSpPr>
            <xdr:cNvPr id="92593" name="Check Box 433" hidden="1">
              <a:extLst>
                <a:ext uri="{63B3BB69-23CF-44E3-9099-C40C66FF867C}">
                  <a14:compatExt spid="_x0000_s92593"/>
                </a:ext>
                <a:ext uri="{FF2B5EF4-FFF2-40B4-BE49-F238E27FC236}">
                  <a16:creationId xmlns:a16="http://schemas.microsoft.com/office/drawing/2014/main" id="{00000000-0008-0000-0300-0000B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xdr:row>
          <xdr:rowOff>28575</xdr:rowOff>
        </xdr:from>
        <xdr:to>
          <xdr:col>14</xdr:col>
          <xdr:colOff>161925</xdr:colOff>
          <xdr:row>13</xdr:row>
          <xdr:rowOff>171450</xdr:rowOff>
        </xdr:to>
        <xdr:sp macro="" textlink="">
          <xdr:nvSpPr>
            <xdr:cNvPr id="92594" name="Check Box 434" hidden="1">
              <a:extLst>
                <a:ext uri="{63B3BB69-23CF-44E3-9099-C40C66FF867C}">
                  <a14:compatExt spid="_x0000_s92594"/>
                </a:ext>
                <a:ext uri="{FF2B5EF4-FFF2-40B4-BE49-F238E27FC236}">
                  <a16:creationId xmlns:a16="http://schemas.microsoft.com/office/drawing/2014/main" id="{00000000-0008-0000-0300-0000B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28575</xdr:rowOff>
        </xdr:from>
        <xdr:to>
          <xdr:col>14</xdr:col>
          <xdr:colOff>161925</xdr:colOff>
          <xdr:row>14</xdr:row>
          <xdr:rowOff>171450</xdr:rowOff>
        </xdr:to>
        <xdr:sp macro="" textlink="">
          <xdr:nvSpPr>
            <xdr:cNvPr id="92595" name="Check Box 435" hidden="1">
              <a:extLst>
                <a:ext uri="{63B3BB69-23CF-44E3-9099-C40C66FF867C}">
                  <a14:compatExt spid="_x0000_s92595"/>
                </a:ext>
                <a:ext uri="{FF2B5EF4-FFF2-40B4-BE49-F238E27FC236}">
                  <a16:creationId xmlns:a16="http://schemas.microsoft.com/office/drawing/2014/main" id="{00000000-0008-0000-0300-0000B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28575</xdr:rowOff>
        </xdr:from>
        <xdr:to>
          <xdr:col>17</xdr:col>
          <xdr:colOff>161925</xdr:colOff>
          <xdr:row>17</xdr:row>
          <xdr:rowOff>171450</xdr:rowOff>
        </xdr:to>
        <xdr:sp macro="" textlink="">
          <xdr:nvSpPr>
            <xdr:cNvPr id="92596" name="Check Box 436" hidden="1">
              <a:extLst>
                <a:ext uri="{63B3BB69-23CF-44E3-9099-C40C66FF867C}">
                  <a14:compatExt spid="_x0000_s92596"/>
                </a:ext>
                <a:ext uri="{FF2B5EF4-FFF2-40B4-BE49-F238E27FC236}">
                  <a16:creationId xmlns:a16="http://schemas.microsoft.com/office/drawing/2014/main" id="{00000000-0008-0000-0300-0000B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xdr:row>
          <xdr:rowOff>28575</xdr:rowOff>
        </xdr:from>
        <xdr:to>
          <xdr:col>17</xdr:col>
          <xdr:colOff>161925</xdr:colOff>
          <xdr:row>15</xdr:row>
          <xdr:rowOff>171450</xdr:rowOff>
        </xdr:to>
        <xdr:sp macro="" textlink="">
          <xdr:nvSpPr>
            <xdr:cNvPr id="92597" name="Check Box 437" hidden="1">
              <a:extLst>
                <a:ext uri="{63B3BB69-23CF-44E3-9099-C40C66FF867C}">
                  <a14:compatExt spid="_x0000_s92597"/>
                </a:ext>
                <a:ext uri="{FF2B5EF4-FFF2-40B4-BE49-F238E27FC236}">
                  <a16:creationId xmlns:a16="http://schemas.microsoft.com/office/drawing/2014/main" id="{00000000-0008-0000-0300-0000B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16</xdr:row>
          <xdr:rowOff>28575</xdr:rowOff>
        </xdr:from>
        <xdr:to>
          <xdr:col>17</xdr:col>
          <xdr:colOff>161925</xdr:colOff>
          <xdr:row>16</xdr:row>
          <xdr:rowOff>171450</xdr:rowOff>
        </xdr:to>
        <xdr:sp macro="" textlink="">
          <xdr:nvSpPr>
            <xdr:cNvPr id="92598" name="Check Box 438" hidden="1">
              <a:extLst>
                <a:ext uri="{63B3BB69-23CF-44E3-9099-C40C66FF867C}">
                  <a14:compatExt spid="_x0000_s92598"/>
                </a:ext>
                <a:ext uri="{FF2B5EF4-FFF2-40B4-BE49-F238E27FC236}">
                  <a16:creationId xmlns:a16="http://schemas.microsoft.com/office/drawing/2014/main" id="{00000000-0008-0000-0300-0000B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28575</xdr:rowOff>
        </xdr:from>
        <xdr:to>
          <xdr:col>17</xdr:col>
          <xdr:colOff>161925</xdr:colOff>
          <xdr:row>6</xdr:row>
          <xdr:rowOff>171450</xdr:rowOff>
        </xdr:to>
        <xdr:sp macro="" textlink="">
          <xdr:nvSpPr>
            <xdr:cNvPr id="92599" name="Check Box 439" hidden="1">
              <a:extLst>
                <a:ext uri="{63B3BB69-23CF-44E3-9099-C40C66FF867C}">
                  <a14:compatExt spid="_x0000_s92599"/>
                </a:ext>
                <a:ext uri="{FF2B5EF4-FFF2-40B4-BE49-F238E27FC236}">
                  <a16:creationId xmlns:a16="http://schemas.microsoft.com/office/drawing/2014/main" id="{00000000-0008-0000-0300-0000B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28575</xdr:rowOff>
        </xdr:from>
        <xdr:to>
          <xdr:col>17</xdr:col>
          <xdr:colOff>161925</xdr:colOff>
          <xdr:row>7</xdr:row>
          <xdr:rowOff>171450</xdr:rowOff>
        </xdr:to>
        <xdr:sp macro="" textlink="">
          <xdr:nvSpPr>
            <xdr:cNvPr id="92600" name="Check Box 440" hidden="1">
              <a:extLst>
                <a:ext uri="{63B3BB69-23CF-44E3-9099-C40C66FF867C}">
                  <a14:compatExt spid="_x0000_s92600"/>
                </a:ext>
                <a:ext uri="{FF2B5EF4-FFF2-40B4-BE49-F238E27FC236}">
                  <a16:creationId xmlns:a16="http://schemas.microsoft.com/office/drawing/2014/main" id="{00000000-0008-0000-0300-0000B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xdr:row>
          <xdr:rowOff>28575</xdr:rowOff>
        </xdr:from>
        <xdr:to>
          <xdr:col>17</xdr:col>
          <xdr:colOff>161925</xdr:colOff>
          <xdr:row>8</xdr:row>
          <xdr:rowOff>171450</xdr:rowOff>
        </xdr:to>
        <xdr:sp macro="" textlink="">
          <xdr:nvSpPr>
            <xdr:cNvPr id="92601" name="Check Box 441" hidden="1">
              <a:extLst>
                <a:ext uri="{63B3BB69-23CF-44E3-9099-C40C66FF867C}">
                  <a14:compatExt spid="_x0000_s92601"/>
                </a:ext>
                <a:ext uri="{FF2B5EF4-FFF2-40B4-BE49-F238E27FC236}">
                  <a16:creationId xmlns:a16="http://schemas.microsoft.com/office/drawing/2014/main" id="{00000000-0008-0000-0300-0000B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9</xdr:row>
          <xdr:rowOff>28575</xdr:rowOff>
        </xdr:from>
        <xdr:to>
          <xdr:col>17</xdr:col>
          <xdr:colOff>161925</xdr:colOff>
          <xdr:row>9</xdr:row>
          <xdr:rowOff>171450</xdr:rowOff>
        </xdr:to>
        <xdr:sp macro="" textlink="">
          <xdr:nvSpPr>
            <xdr:cNvPr id="92602" name="Check Box 442" hidden="1">
              <a:extLst>
                <a:ext uri="{63B3BB69-23CF-44E3-9099-C40C66FF867C}">
                  <a14:compatExt spid="_x0000_s92602"/>
                </a:ext>
                <a:ext uri="{FF2B5EF4-FFF2-40B4-BE49-F238E27FC236}">
                  <a16:creationId xmlns:a16="http://schemas.microsoft.com/office/drawing/2014/main" id="{00000000-0008-0000-0300-0000B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xdr:row>
          <xdr:rowOff>28575</xdr:rowOff>
        </xdr:from>
        <xdr:to>
          <xdr:col>17</xdr:col>
          <xdr:colOff>161925</xdr:colOff>
          <xdr:row>10</xdr:row>
          <xdr:rowOff>171450</xdr:rowOff>
        </xdr:to>
        <xdr:sp macro="" textlink="">
          <xdr:nvSpPr>
            <xdr:cNvPr id="92603" name="Check Box 443" hidden="1">
              <a:extLst>
                <a:ext uri="{63B3BB69-23CF-44E3-9099-C40C66FF867C}">
                  <a14:compatExt spid="_x0000_s92603"/>
                </a:ext>
                <a:ext uri="{FF2B5EF4-FFF2-40B4-BE49-F238E27FC236}">
                  <a16:creationId xmlns:a16="http://schemas.microsoft.com/office/drawing/2014/main" id="{00000000-0008-0000-0300-0000B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xdr:row>
          <xdr:rowOff>28575</xdr:rowOff>
        </xdr:from>
        <xdr:to>
          <xdr:col>17</xdr:col>
          <xdr:colOff>161925</xdr:colOff>
          <xdr:row>11</xdr:row>
          <xdr:rowOff>171450</xdr:rowOff>
        </xdr:to>
        <xdr:sp macro="" textlink="">
          <xdr:nvSpPr>
            <xdr:cNvPr id="92604" name="Check Box 444" hidden="1">
              <a:extLst>
                <a:ext uri="{63B3BB69-23CF-44E3-9099-C40C66FF867C}">
                  <a14:compatExt spid="_x0000_s92604"/>
                </a:ext>
                <a:ext uri="{FF2B5EF4-FFF2-40B4-BE49-F238E27FC236}">
                  <a16:creationId xmlns:a16="http://schemas.microsoft.com/office/drawing/2014/main" id="{00000000-0008-0000-0300-0000B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xdr:row>
          <xdr:rowOff>28575</xdr:rowOff>
        </xdr:from>
        <xdr:to>
          <xdr:col>17</xdr:col>
          <xdr:colOff>161925</xdr:colOff>
          <xdr:row>12</xdr:row>
          <xdr:rowOff>171450</xdr:rowOff>
        </xdr:to>
        <xdr:sp macro="" textlink="">
          <xdr:nvSpPr>
            <xdr:cNvPr id="92605" name="Check Box 445" hidden="1">
              <a:extLst>
                <a:ext uri="{63B3BB69-23CF-44E3-9099-C40C66FF867C}">
                  <a14:compatExt spid="_x0000_s92605"/>
                </a:ext>
                <a:ext uri="{FF2B5EF4-FFF2-40B4-BE49-F238E27FC236}">
                  <a16:creationId xmlns:a16="http://schemas.microsoft.com/office/drawing/2014/main" id="{00000000-0008-0000-0300-0000B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13</xdr:row>
          <xdr:rowOff>28575</xdr:rowOff>
        </xdr:from>
        <xdr:to>
          <xdr:col>17</xdr:col>
          <xdr:colOff>161925</xdr:colOff>
          <xdr:row>13</xdr:row>
          <xdr:rowOff>171450</xdr:rowOff>
        </xdr:to>
        <xdr:sp macro="" textlink="">
          <xdr:nvSpPr>
            <xdr:cNvPr id="92606" name="Check Box 446" hidden="1">
              <a:extLst>
                <a:ext uri="{63B3BB69-23CF-44E3-9099-C40C66FF867C}">
                  <a14:compatExt spid="_x0000_s92606"/>
                </a:ext>
                <a:ext uri="{FF2B5EF4-FFF2-40B4-BE49-F238E27FC236}">
                  <a16:creationId xmlns:a16="http://schemas.microsoft.com/office/drawing/2014/main" id="{00000000-0008-0000-0300-0000B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xdr:row>
          <xdr:rowOff>28575</xdr:rowOff>
        </xdr:from>
        <xdr:to>
          <xdr:col>17</xdr:col>
          <xdr:colOff>161925</xdr:colOff>
          <xdr:row>14</xdr:row>
          <xdr:rowOff>171450</xdr:rowOff>
        </xdr:to>
        <xdr:sp macro="" textlink="">
          <xdr:nvSpPr>
            <xdr:cNvPr id="92607" name="Check Box 447" hidden="1">
              <a:extLst>
                <a:ext uri="{63B3BB69-23CF-44E3-9099-C40C66FF867C}">
                  <a14:compatExt spid="_x0000_s92607"/>
                </a:ext>
                <a:ext uri="{FF2B5EF4-FFF2-40B4-BE49-F238E27FC236}">
                  <a16:creationId xmlns:a16="http://schemas.microsoft.com/office/drawing/2014/main" id="{00000000-0008-0000-0300-0000BF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28575</xdr:rowOff>
        </xdr:from>
        <xdr:to>
          <xdr:col>11</xdr:col>
          <xdr:colOff>171450</xdr:colOff>
          <xdr:row>18</xdr:row>
          <xdr:rowOff>171450</xdr:rowOff>
        </xdr:to>
        <xdr:sp macro="" textlink="">
          <xdr:nvSpPr>
            <xdr:cNvPr id="92608" name="Check Box 448" hidden="1">
              <a:extLst>
                <a:ext uri="{63B3BB69-23CF-44E3-9099-C40C66FF867C}">
                  <a14:compatExt spid="_x0000_s92608"/>
                </a:ext>
                <a:ext uri="{FF2B5EF4-FFF2-40B4-BE49-F238E27FC236}">
                  <a16:creationId xmlns:a16="http://schemas.microsoft.com/office/drawing/2014/main" id="{00000000-0008-0000-0300-0000C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28575</xdr:rowOff>
        </xdr:from>
        <xdr:to>
          <xdr:col>11</xdr:col>
          <xdr:colOff>171450</xdr:colOff>
          <xdr:row>20</xdr:row>
          <xdr:rowOff>171450</xdr:rowOff>
        </xdr:to>
        <xdr:sp macro="" textlink="">
          <xdr:nvSpPr>
            <xdr:cNvPr id="92609" name="Check Box 449" hidden="1">
              <a:extLst>
                <a:ext uri="{63B3BB69-23CF-44E3-9099-C40C66FF867C}">
                  <a14:compatExt spid="_x0000_s92609"/>
                </a:ext>
                <a:ext uri="{FF2B5EF4-FFF2-40B4-BE49-F238E27FC236}">
                  <a16:creationId xmlns:a16="http://schemas.microsoft.com/office/drawing/2014/main" id="{00000000-0008-0000-0300-0000C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21</xdr:row>
          <xdr:rowOff>28575</xdr:rowOff>
        </xdr:from>
        <xdr:to>
          <xdr:col>11</xdr:col>
          <xdr:colOff>171450</xdr:colOff>
          <xdr:row>21</xdr:row>
          <xdr:rowOff>171450</xdr:rowOff>
        </xdr:to>
        <xdr:sp macro="" textlink="">
          <xdr:nvSpPr>
            <xdr:cNvPr id="92610" name="Check Box 450" hidden="1">
              <a:extLst>
                <a:ext uri="{63B3BB69-23CF-44E3-9099-C40C66FF867C}">
                  <a14:compatExt spid="_x0000_s92610"/>
                </a:ext>
                <a:ext uri="{FF2B5EF4-FFF2-40B4-BE49-F238E27FC236}">
                  <a16:creationId xmlns:a16="http://schemas.microsoft.com/office/drawing/2014/main" id="{00000000-0008-0000-0300-0000C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28575</xdr:rowOff>
        </xdr:from>
        <xdr:to>
          <xdr:col>11</xdr:col>
          <xdr:colOff>171450</xdr:colOff>
          <xdr:row>22</xdr:row>
          <xdr:rowOff>171450</xdr:rowOff>
        </xdr:to>
        <xdr:sp macro="" textlink="">
          <xdr:nvSpPr>
            <xdr:cNvPr id="92611" name="Check Box 451" hidden="1">
              <a:extLst>
                <a:ext uri="{63B3BB69-23CF-44E3-9099-C40C66FF867C}">
                  <a14:compatExt spid="_x0000_s92611"/>
                </a:ext>
                <a:ext uri="{FF2B5EF4-FFF2-40B4-BE49-F238E27FC236}">
                  <a16:creationId xmlns:a16="http://schemas.microsoft.com/office/drawing/2014/main" id="{00000000-0008-0000-0300-0000C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23</xdr:row>
          <xdr:rowOff>28575</xdr:rowOff>
        </xdr:from>
        <xdr:to>
          <xdr:col>11</xdr:col>
          <xdr:colOff>171450</xdr:colOff>
          <xdr:row>23</xdr:row>
          <xdr:rowOff>171450</xdr:rowOff>
        </xdr:to>
        <xdr:sp macro="" textlink="">
          <xdr:nvSpPr>
            <xdr:cNvPr id="92612" name="Check Box 452" hidden="1">
              <a:extLst>
                <a:ext uri="{63B3BB69-23CF-44E3-9099-C40C66FF867C}">
                  <a14:compatExt spid="_x0000_s92612"/>
                </a:ext>
                <a:ext uri="{FF2B5EF4-FFF2-40B4-BE49-F238E27FC236}">
                  <a16:creationId xmlns:a16="http://schemas.microsoft.com/office/drawing/2014/main" id="{00000000-0008-0000-0300-0000C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24</xdr:row>
          <xdr:rowOff>28575</xdr:rowOff>
        </xdr:from>
        <xdr:to>
          <xdr:col>11</xdr:col>
          <xdr:colOff>171450</xdr:colOff>
          <xdr:row>24</xdr:row>
          <xdr:rowOff>171450</xdr:rowOff>
        </xdr:to>
        <xdr:sp macro="" textlink="">
          <xdr:nvSpPr>
            <xdr:cNvPr id="92613" name="Check Box 453" hidden="1">
              <a:extLst>
                <a:ext uri="{63B3BB69-23CF-44E3-9099-C40C66FF867C}">
                  <a14:compatExt spid="_x0000_s92613"/>
                </a:ext>
                <a:ext uri="{FF2B5EF4-FFF2-40B4-BE49-F238E27FC236}">
                  <a16:creationId xmlns:a16="http://schemas.microsoft.com/office/drawing/2014/main" id="{00000000-0008-0000-0300-0000C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25</xdr:row>
          <xdr:rowOff>28575</xdr:rowOff>
        </xdr:from>
        <xdr:to>
          <xdr:col>11</xdr:col>
          <xdr:colOff>171450</xdr:colOff>
          <xdr:row>25</xdr:row>
          <xdr:rowOff>171450</xdr:rowOff>
        </xdr:to>
        <xdr:sp macro="" textlink="">
          <xdr:nvSpPr>
            <xdr:cNvPr id="92614" name="Check Box 454" hidden="1">
              <a:extLst>
                <a:ext uri="{63B3BB69-23CF-44E3-9099-C40C66FF867C}">
                  <a14:compatExt spid="_x0000_s92614"/>
                </a:ext>
                <a:ext uri="{FF2B5EF4-FFF2-40B4-BE49-F238E27FC236}">
                  <a16:creationId xmlns:a16="http://schemas.microsoft.com/office/drawing/2014/main" id="{00000000-0008-0000-0300-0000C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26</xdr:row>
          <xdr:rowOff>28575</xdr:rowOff>
        </xdr:from>
        <xdr:to>
          <xdr:col>11</xdr:col>
          <xdr:colOff>171450</xdr:colOff>
          <xdr:row>26</xdr:row>
          <xdr:rowOff>171450</xdr:rowOff>
        </xdr:to>
        <xdr:sp macro="" textlink="">
          <xdr:nvSpPr>
            <xdr:cNvPr id="92615" name="Check Box 455" hidden="1">
              <a:extLst>
                <a:ext uri="{63B3BB69-23CF-44E3-9099-C40C66FF867C}">
                  <a14:compatExt spid="_x0000_s92615"/>
                </a:ext>
                <a:ext uri="{FF2B5EF4-FFF2-40B4-BE49-F238E27FC236}">
                  <a16:creationId xmlns:a16="http://schemas.microsoft.com/office/drawing/2014/main" id="{00000000-0008-0000-0300-0000C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28575</xdr:rowOff>
        </xdr:from>
        <xdr:to>
          <xdr:col>11</xdr:col>
          <xdr:colOff>171450</xdr:colOff>
          <xdr:row>27</xdr:row>
          <xdr:rowOff>171450</xdr:rowOff>
        </xdr:to>
        <xdr:sp macro="" textlink="">
          <xdr:nvSpPr>
            <xdr:cNvPr id="92616" name="Check Box 456" hidden="1">
              <a:extLst>
                <a:ext uri="{63B3BB69-23CF-44E3-9099-C40C66FF867C}">
                  <a14:compatExt spid="_x0000_s92616"/>
                </a:ext>
                <a:ext uri="{FF2B5EF4-FFF2-40B4-BE49-F238E27FC236}">
                  <a16:creationId xmlns:a16="http://schemas.microsoft.com/office/drawing/2014/main" id="{00000000-0008-0000-0300-0000C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28575</xdr:rowOff>
        </xdr:from>
        <xdr:to>
          <xdr:col>11</xdr:col>
          <xdr:colOff>171450</xdr:colOff>
          <xdr:row>28</xdr:row>
          <xdr:rowOff>171450</xdr:rowOff>
        </xdr:to>
        <xdr:sp macro="" textlink="">
          <xdr:nvSpPr>
            <xdr:cNvPr id="92618" name="Check Box 458" hidden="1">
              <a:extLst>
                <a:ext uri="{63B3BB69-23CF-44E3-9099-C40C66FF867C}">
                  <a14:compatExt spid="_x0000_s92618"/>
                </a:ext>
                <a:ext uri="{FF2B5EF4-FFF2-40B4-BE49-F238E27FC236}">
                  <a16:creationId xmlns:a16="http://schemas.microsoft.com/office/drawing/2014/main" id="{00000000-0008-0000-0300-0000C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28575</xdr:rowOff>
        </xdr:from>
        <xdr:to>
          <xdr:col>11</xdr:col>
          <xdr:colOff>171450</xdr:colOff>
          <xdr:row>29</xdr:row>
          <xdr:rowOff>171450</xdr:rowOff>
        </xdr:to>
        <xdr:sp macro="" textlink="">
          <xdr:nvSpPr>
            <xdr:cNvPr id="92619" name="Check Box 459" hidden="1">
              <a:extLst>
                <a:ext uri="{63B3BB69-23CF-44E3-9099-C40C66FF867C}">
                  <a14:compatExt spid="_x0000_s92619"/>
                </a:ext>
                <a:ext uri="{FF2B5EF4-FFF2-40B4-BE49-F238E27FC236}">
                  <a16:creationId xmlns:a16="http://schemas.microsoft.com/office/drawing/2014/main" id="{00000000-0008-0000-0300-0000C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30</xdr:row>
          <xdr:rowOff>28575</xdr:rowOff>
        </xdr:from>
        <xdr:to>
          <xdr:col>11</xdr:col>
          <xdr:colOff>171450</xdr:colOff>
          <xdr:row>30</xdr:row>
          <xdr:rowOff>171450</xdr:rowOff>
        </xdr:to>
        <xdr:sp macro="" textlink="">
          <xdr:nvSpPr>
            <xdr:cNvPr id="92620" name="Check Box 460" hidden="1">
              <a:extLst>
                <a:ext uri="{63B3BB69-23CF-44E3-9099-C40C66FF867C}">
                  <a14:compatExt spid="_x0000_s92620"/>
                </a:ext>
                <a:ext uri="{FF2B5EF4-FFF2-40B4-BE49-F238E27FC236}">
                  <a16:creationId xmlns:a16="http://schemas.microsoft.com/office/drawing/2014/main" id="{00000000-0008-0000-0300-0000C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28575</xdr:rowOff>
        </xdr:from>
        <xdr:to>
          <xdr:col>11</xdr:col>
          <xdr:colOff>171450</xdr:colOff>
          <xdr:row>31</xdr:row>
          <xdr:rowOff>171450</xdr:rowOff>
        </xdr:to>
        <xdr:sp macro="" textlink="">
          <xdr:nvSpPr>
            <xdr:cNvPr id="92621" name="Check Box 461" hidden="1">
              <a:extLst>
                <a:ext uri="{63B3BB69-23CF-44E3-9099-C40C66FF867C}">
                  <a14:compatExt spid="_x0000_s92621"/>
                </a:ext>
                <a:ext uri="{FF2B5EF4-FFF2-40B4-BE49-F238E27FC236}">
                  <a16:creationId xmlns:a16="http://schemas.microsoft.com/office/drawing/2014/main" id="{00000000-0008-0000-0300-0000C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28575</xdr:rowOff>
        </xdr:from>
        <xdr:to>
          <xdr:col>11</xdr:col>
          <xdr:colOff>171450</xdr:colOff>
          <xdr:row>19</xdr:row>
          <xdr:rowOff>171450</xdr:rowOff>
        </xdr:to>
        <xdr:sp macro="" textlink="">
          <xdr:nvSpPr>
            <xdr:cNvPr id="92622" name="Check Box 462" hidden="1">
              <a:extLst>
                <a:ext uri="{63B3BB69-23CF-44E3-9099-C40C66FF867C}">
                  <a14:compatExt spid="_x0000_s92622"/>
                </a:ext>
                <a:ext uri="{FF2B5EF4-FFF2-40B4-BE49-F238E27FC236}">
                  <a16:creationId xmlns:a16="http://schemas.microsoft.com/office/drawing/2014/main" id="{00000000-0008-0000-0300-0000C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28575</xdr:rowOff>
        </xdr:from>
        <xdr:to>
          <xdr:col>11</xdr:col>
          <xdr:colOff>171450</xdr:colOff>
          <xdr:row>32</xdr:row>
          <xdr:rowOff>171450</xdr:rowOff>
        </xdr:to>
        <xdr:sp macro="" textlink="">
          <xdr:nvSpPr>
            <xdr:cNvPr id="92623" name="Check Box 463" hidden="1">
              <a:extLst>
                <a:ext uri="{63B3BB69-23CF-44E3-9099-C40C66FF867C}">
                  <a14:compatExt spid="_x0000_s92623"/>
                </a:ext>
                <a:ext uri="{FF2B5EF4-FFF2-40B4-BE49-F238E27FC236}">
                  <a16:creationId xmlns:a16="http://schemas.microsoft.com/office/drawing/2014/main" id="{00000000-0008-0000-0300-0000CF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33</xdr:row>
          <xdr:rowOff>28575</xdr:rowOff>
        </xdr:from>
        <xdr:to>
          <xdr:col>11</xdr:col>
          <xdr:colOff>171450</xdr:colOff>
          <xdr:row>33</xdr:row>
          <xdr:rowOff>171450</xdr:rowOff>
        </xdr:to>
        <xdr:sp macro="" textlink="">
          <xdr:nvSpPr>
            <xdr:cNvPr id="92624" name="Check Box 464" hidden="1">
              <a:extLst>
                <a:ext uri="{63B3BB69-23CF-44E3-9099-C40C66FF867C}">
                  <a14:compatExt spid="_x0000_s92624"/>
                </a:ext>
                <a:ext uri="{FF2B5EF4-FFF2-40B4-BE49-F238E27FC236}">
                  <a16:creationId xmlns:a16="http://schemas.microsoft.com/office/drawing/2014/main" id="{00000000-0008-0000-0300-0000D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28575</xdr:rowOff>
        </xdr:from>
        <xdr:to>
          <xdr:col>11</xdr:col>
          <xdr:colOff>171450</xdr:colOff>
          <xdr:row>34</xdr:row>
          <xdr:rowOff>171450</xdr:rowOff>
        </xdr:to>
        <xdr:sp macro="" textlink="">
          <xdr:nvSpPr>
            <xdr:cNvPr id="92625" name="Check Box 465" hidden="1">
              <a:extLst>
                <a:ext uri="{63B3BB69-23CF-44E3-9099-C40C66FF867C}">
                  <a14:compatExt spid="_x0000_s92625"/>
                </a:ext>
                <a:ext uri="{FF2B5EF4-FFF2-40B4-BE49-F238E27FC236}">
                  <a16:creationId xmlns:a16="http://schemas.microsoft.com/office/drawing/2014/main" id="{00000000-0008-0000-0300-0000D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35</xdr:row>
          <xdr:rowOff>28575</xdr:rowOff>
        </xdr:from>
        <xdr:to>
          <xdr:col>11</xdr:col>
          <xdr:colOff>171450</xdr:colOff>
          <xdr:row>35</xdr:row>
          <xdr:rowOff>171450</xdr:rowOff>
        </xdr:to>
        <xdr:sp macro="" textlink="">
          <xdr:nvSpPr>
            <xdr:cNvPr id="92626" name="Check Box 466" hidden="1">
              <a:extLst>
                <a:ext uri="{63B3BB69-23CF-44E3-9099-C40C66FF867C}">
                  <a14:compatExt spid="_x0000_s92626"/>
                </a:ext>
                <a:ext uri="{FF2B5EF4-FFF2-40B4-BE49-F238E27FC236}">
                  <a16:creationId xmlns:a16="http://schemas.microsoft.com/office/drawing/2014/main" id="{00000000-0008-0000-0300-0000D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36</xdr:row>
          <xdr:rowOff>28575</xdr:rowOff>
        </xdr:from>
        <xdr:to>
          <xdr:col>11</xdr:col>
          <xdr:colOff>171450</xdr:colOff>
          <xdr:row>36</xdr:row>
          <xdr:rowOff>171450</xdr:rowOff>
        </xdr:to>
        <xdr:sp macro="" textlink="">
          <xdr:nvSpPr>
            <xdr:cNvPr id="92627" name="Check Box 467" hidden="1">
              <a:extLst>
                <a:ext uri="{63B3BB69-23CF-44E3-9099-C40C66FF867C}">
                  <a14:compatExt spid="_x0000_s92627"/>
                </a:ext>
                <a:ext uri="{FF2B5EF4-FFF2-40B4-BE49-F238E27FC236}">
                  <a16:creationId xmlns:a16="http://schemas.microsoft.com/office/drawing/2014/main" id="{00000000-0008-0000-0300-0000D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xdr:row>
          <xdr:rowOff>28575</xdr:rowOff>
        </xdr:from>
        <xdr:to>
          <xdr:col>11</xdr:col>
          <xdr:colOff>171450</xdr:colOff>
          <xdr:row>37</xdr:row>
          <xdr:rowOff>171450</xdr:rowOff>
        </xdr:to>
        <xdr:sp macro="" textlink="">
          <xdr:nvSpPr>
            <xdr:cNvPr id="92628" name="Check Box 468" hidden="1">
              <a:extLst>
                <a:ext uri="{63B3BB69-23CF-44E3-9099-C40C66FF867C}">
                  <a14:compatExt spid="_x0000_s92628"/>
                </a:ext>
                <a:ext uri="{FF2B5EF4-FFF2-40B4-BE49-F238E27FC236}">
                  <a16:creationId xmlns:a16="http://schemas.microsoft.com/office/drawing/2014/main" id="{00000000-0008-0000-0300-0000D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38</xdr:row>
          <xdr:rowOff>28575</xdr:rowOff>
        </xdr:from>
        <xdr:to>
          <xdr:col>11</xdr:col>
          <xdr:colOff>171450</xdr:colOff>
          <xdr:row>38</xdr:row>
          <xdr:rowOff>171450</xdr:rowOff>
        </xdr:to>
        <xdr:sp macro="" textlink="">
          <xdr:nvSpPr>
            <xdr:cNvPr id="92629" name="Check Box 469" hidden="1">
              <a:extLst>
                <a:ext uri="{63B3BB69-23CF-44E3-9099-C40C66FF867C}">
                  <a14:compatExt spid="_x0000_s92629"/>
                </a:ext>
                <a:ext uri="{FF2B5EF4-FFF2-40B4-BE49-F238E27FC236}">
                  <a16:creationId xmlns:a16="http://schemas.microsoft.com/office/drawing/2014/main" id="{00000000-0008-0000-0300-0000D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39</xdr:row>
          <xdr:rowOff>28575</xdr:rowOff>
        </xdr:from>
        <xdr:to>
          <xdr:col>11</xdr:col>
          <xdr:colOff>171450</xdr:colOff>
          <xdr:row>39</xdr:row>
          <xdr:rowOff>171450</xdr:rowOff>
        </xdr:to>
        <xdr:sp macro="" textlink="">
          <xdr:nvSpPr>
            <xdr:cNvPr id="92630" name="Check Box 470" hidden="1">
              <a:extLst>
                <a:ext uri="{63B3BB69-23CF-44E3-9099-C40C66FF867C}">
                  <a14:compatExt spid="_x0000_s92630"/>
                </a:ext>
                <a:ext uri="{FF2B5EF4-FFF2-40B4-BE49-F238E27FC236}">
                  <a16:creationId xmlns:a16="http://schemas.microsoft.com/office/drawing/2014/main" id="{00000000-0008-0000-0300-0000D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40</xdr:row>
          <xdr:rowOff>28575</xdr:rowOff>
        </xdr:from>
        <xdr:to>
          <xdr:col>11</xdr:col>
          <xdr:colOff>171450</xdr:colOff>
          <xdr:row>40</xdr:row>
          <xdr:rowOff>171450</xdr:rowOff>
        </xdr:to>
        <xdr:sp macro="" textlink="">
          <xdr:nvSpPr>
            <xdr:cNvPr id="92631" name="Check Box 471" hidden="1">
              <a:extLst>
                <a:ext uri="{63B3BB69-23CF-44E3-9099-C40C66FF867C}">
                  <a14:compatExt spid="_x0000_s92631"/>
                </a:ext>
                <a:ext uri="{FF2B5EF4-FFF2-40B4-BE49-F238E27FC236}">
                  <a16:creationId xmlns:a16="http://schemas.microsoft.com/office/drawing/2014/main" id="{00000000-0008-0000-0300-0000D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41</xdr:row>
          <xdr:rowOff>28575</xdr:rowOff>
        </xdr:from>
        <xdr:to>
          <xdr:col>11</xdr:col>
          <xdr:colOff>171450</xdr:colOff>
          <xdr:row>41</xdr:row>
          <xdr:rowOff>171450</xdr:rowOff>
        </xdr:to>
        <xdr:sp macro="" textlink="">
          <xdr:nvSpPr>
            <xdr:cNvPr id="92632" name="Check Box 472" hidden="1">
              <a:extLst>
                <a:ext uri="{63B3BB69-23CF-44E3-9099-C40C66FF867C}">
                  <a14:compatExt spid="_x0000_s92632"/>
                </a:ext>
                <a:ext uri="{FF2B5EF4-FFF2-40B4-BE49-F238E27FC236}">
                  <a16:creationId xmlns:a16="http://schemas.microsoft.com/office/drawing/2014/main" id="{00000000-0008-0000-0300-0000D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28575</xdr:rowOff>
        </xdr:from>
        <xdr:to>
          <xdr:col>11</xdr:col>
          <xdr:colOff>171450</xdr:colOff>
          <xdr:row>42</xdr:row>
          <xdr:rowOff>171450</xdr:rowOff>
        </xdr:to>
        <xdr:sp macro="" textlink="">
          <xdr:nvSpPr>
            <xdr:cNvPr id="92633" name="Check Box 473" hidden="1">
              <a:extLst>
                <a:ext uri="{63B3BB69-23CF-44E3-9099-C40C66FF867C}">
                  <a14:compatExt spid="_x0000_s92633"/>
                </a:ext>
                <a:ext uri="{FF2B5EF4-FFF2-40B4-BE49-F238E27FC236}">
                  <a16:creationId xmlns:a16="http://schemas.microsoft.com/office/drawing/2014/main" id="{00000000-0008-0000-0300-0000D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28575</xdr:rowOff>
        </xdr:from>
        <xdr:to>
          <xdr:col>11</xdr:col>
          <xdr:colOff>171450</xdr:colOff>
          <xdr:row>43</xdr:row>
          <xdr:rowOff>171450</xdr:rowOff>
        </xdr:to>
        <xdr:sp macro="" textlink="">
          <xdr:nvSpPr>
            <xdr:cNvPr id="92634" name="Check Box 474" hidden="1">
              <a:extLst>
                <a:ext uri="{63B3BB69-23CF-44E3-9099-C40C66FF867C}">
                  <a14:compatExt spid="_x0000_s92634"/>
                </a:ext>
                <a:ext uri="{FF2B5EF4-FFF2-40B4-BE49-F238E27FC236}">
                  <a16:creationId xmlns:a16="http://schemas.microsoft.com/office/drawing/2014/main" id="{00000000-0008-0000-0300-0000D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28575</xdr:rowOff>
        </xdr:from>
        <xdr:to>
          <xdr:col>11</xdr:col>
          <xdr:colOff>171450</xdr:colOff>
          <xdr:row>44</xdr:row>
          <xdr:rowOff>171450</xdr:rowOff>
        </xdr:to>
        <xdr:sp macro="" textlink="">
          <xdr:nvSpPr>
            <xdr:cNvPr id="92635" name="Check Box 475" hidden="1">
              <a:extLst>
                <a:ext uri="{63B3BB69-23CF-44E3-9099-C40C66FF867C}">
                  <a14:compatExt spid="_x0000_s92635"/>
                </a:ext>
                <a:ext uri="{FF2B5EF4-FFF2-40B4-BE49-F238E27FC236}">
                  <a16:creationId xmlns:a16="http://schemas.microsoft.com/office/drawing/2014/main" id="{00000000-0008-0000-0300-0000D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28575</xdr:rowOff>
        </xdr:from>
        <xdr:to>
          <xdr:col>11</xdr:col>
          <xdr:colOff>171450</xdr:colOff>
          <xdr:row>45</xdr:row>
          <xdr:rowOff>171450</xdr:rowOff>
        </xdr:to>
        <xdr:sp macro="" textlink="">
          <xdr:nvSpPr>
            <xdr:cNvPr id="92636" name="Check Box 476" hidden="1">
              <a:extLst>
                <a:ext uri="{63B3BB69-23CF-44E3-9099-C40C66FF867C}">
                  <a14:compatExt spid="_x0000_s92636"/>
                </a:ext>
                <a:ext uri="{FF2B5EF4-FFF2-40B4-BE49-F238E27FC236}">
                  <a16:creationId xmlns:a16="http://schemas.microsoft.com/office/drawing/2014/main" id="{00000000-0008-0000-0300-0000D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46</xdr:row>
          <xdr:rowOff>28575</xdr:rowOff>
        </xdr:from>
        <xdr:to>
          <xdr:col>11</xdr:col>
          <xdr:colOff>171450</xdr:colOff>
          <xdr:row>46</xdr:row>
          <xdr:rowOff>171450</xdr:rowOff>
        </xdr:to>
        <xdr:sp macro="" textlink="">
          <xdr:nvSpPr>
            <xdr:cNvPr id="92637" name="Check Box 477" hidden="1">
              <a:extLst>
                <a:ext uri="{63B3BB69-23CF-44E3-9099-C40C66FF867C}">
                  <a14:compatExt spid="_x0000_s92637"/>
                </a:ext>
                <a:ext uri="{FF2B5EF4-FFF2-40B4-BE49-F238E27FC236}">
                  <a16:creationId xmlns:a16="http://schemas.microsoft.com/office/drawing/2014/main" id="{00000000-0008-0000-0300-0000D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47</xdr:row>
          <xdr:rowOff>28575</xdr:rowOff>
        </xdr:from>
        <xdr:to>
          <xdr:col>11</xdr:col>
          <xdr:colOff>171450</xdr:colOff>
          <xdr:row>47</xdr:row>
          <xdr:rowOff>171450</xdr:rowOff>
        </xdr:to>
        <xdr:sp macro="" textlink="">
          <xdr:nvSpPr>
            <xdr:cNvPr id="92638" name="Check Box 478" hidden="1">
              <a:extLst>
                <a:ext uri="{63B3BB69-23CF-44E3-9099-C40C66FF867C}">
                  <a14:compatExt spid="_x0000_s92638"/>
                </a:ext>
                <a:ext uri="{FF2B5EF4-FFF2-40B4-BE49-F238E27FC236}">
                  <a16:creationId xmlns:a16="http://schemas.microsoft.com/office/drawing/2014/main" id="{00000000-0008-0000-0300-0000D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48</xdr:row>
          <xdr:rowOff>28575</xdr:rowOff>
        </xdr:from>
        <xdr:to>
          <xdr:col>11</xdr:col>
          <xdr:colOff>171450</xdr:colOff>
          <xdr:row>48</xdr:row>
          <xdr:rowOff>171450</xdr:rowOff>
        </xdr:to>
        <xdr:sp macro="" textlink="">
          <xdr:nvSpPr>
            <xdr:cNvPr id="92639" name="Check Box 479" hidden="1">
              <a:extLst>
                <a:ext uri="{63B3BB69-23CF-44E3-9099-C40C66FF867C}">
                  <a14:compatExt spid="_x0000_s92639"/>
                </a:ext>
                <a:ext uri="{FF2B5EF4-FFF2-40B4-BE49-F238E27FC236}">
                  <a16:creationId xmlns:a16="http://schemas.microsoft.com/office/drawing/2014/main" id="{00000000-0008-0000-0300-0000DF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49</xdr:row>
          <xdr:rowOff>28575</xdr:rowOff>
        </xdr:from>
        <xdr:to>
          <xdr:col>11</xdr:col>
          <xdr:colOff>171450</xdr:colOff>
          <xdr:row>49</xdr:row>
          <xdr:rowOff>171450</xdr:rowOff>
        </xdr:to>
        <xdr:sp macro="" textlink="">
          <xdr:nvSpPr>
            <xdr:cNvPr id="92640" name="Check Box 480" hidden="1">
              <a:extLst>
                <a:ext uri="{63B3BB69-23CF-44E3-9099-C40C66FF867C}">
                  <a14:compatExt spid="_x0000_s92640"/>
                </a:ext>
                <a:ext uri="{FF2B5EF4-FFF2-40B4-BE49-F238E27FC236}">
                  <a16:creationId xmlns:a16="http://schemas.microsoft.com/office/drawing/2014/main" id="{00000000-0008-0000-0300-0000E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28575</xdr:rowOff>
        </xdr:from>
        <xdr:to>
          <xdr:col>14</xdr:col>
          <xdr:colOff>171450</xdr:colOff>
          <xdr:row>18</xdr:row>
          <xdr:rowOff>171450</xdr:rowOff>
        </xdr:to>
        <xdr:sp macro="" textlink="">
          <xdr:nvSpPr>
            <xdr:cNvPr id="92641" name="Check Box 481" hidden="1">
              <a:extLst>
                <a:ext uri="{63B3BB69-23CF-44E3-9099-C40C66FF867C}">
                  <a14:compatExt spid="_x0000_s92641"/>
                </a:ext>
                <a:ext uri="{FF2B5EF4-FFF2-40B4-BE49-F238E27FC236}">
                  <a16:creationId xmlns:a16="http://schemas.microsoft.com/office/drawing/2014/main" id="{00000000-0008-0000-0300-0000E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28575</xdr:rowOff>
        </xdr:from>
        <xdr:to>
          <xdr:col>14</xdr:col>
          <xdr:colOff>171450</xdr:colOff>
          <xdr:row>20</xdr:row>
          <xdr:rowOff>171450</xdr:rowOff>
        </xdr:to>
        <xdr:sp macro="" textlink="">
          <xdr:nvSpPr>
            <xdr:cNvPr id="92642" name="Check Box 482" hidden="1">
              <a:extLst>
                <a:ext uri="{63B3BB69-23CF-44E3-9099-C40C66FF867C}">
                  <a14:compatExt spid="_x0000_s92642"/>
                </a:ext>
                <a:ext uri="{FF2B5EF4-FFF2-40B4-BE49-F238E27FC236}">
                  <a16:creationId xmlns:a16="http://schemas.microsoft.com/office/drawing/2014/main" id="{00000000-0008-0000-0300-0000E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28575</xdr:rowOff>
        </xdr:from>
        <xdr:to>
          <xdr:col>14</xdr:col>
          <xdr:colOff>171450</xdr:colOff>
          <xdr:row>21</xdr:row>
          <xdr:rowOff>171450</xdr:rowOff>
        </xdr:to>
        <xdr:sp macro="" textlink="">
          <xdr:nvSpPr>
            <xdr:cNvPr id="92643" name="Check Box 483" hidden="1">
              <a:extLst>
                <a:ext uri="{63B3BB69-23CF-44E3-9099-C40C66FF867C}">
                  <a14:compatExt spid="_x0000_s92643"/>
                </a:ext>
                <a:ext uri="{FF2B5EF4-FFF2-40B4-BE49-F238E27FC236}">
                  <a16:creationId xmlns:a16="http://schemas.microsoft.com/office/drawing/2014/main" id="{00000000-0008-0000-0300-0000E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22</xdr:row>
          <xdr:rowOff>28575</xdr:rowOff>
        </xdr:from>
        <xdr:to>
          <xdr:col>14</xdr:col>
          <xdr:colOff>171450</xdr:colOff>
          <xdr:row>22</xdr:row>
          <xdr:rowOff>171450</xdr:rowOff>
        </xdr:to>
        <xdr:sp macro="" textlink="">
          <xdr:nvSpPr>
            <xdr:cNvPr id="92644" name="Check Box 484" hidden="1">
              <a:extLst>
                <a:ext uri="{63B3BB69-23CF-44E3-9099-C40C66FF867C}">
                  <a14:compatExt spid="_x0000_s92644"/>
                </a:ext>
                <a:ext uri="{FF2B5EF4-FFF2-40B4-BE49-F238E27FC236}">
                  <a16:creationId xmlns:a16="http://schemas.microsoft.com/office/drawing/2014/main" id="{00000000-0008-0000-0300-0000E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xdr:row>
          <xdr:rowOff>28575</xdr:rowOff>
        </xdr:from>
        <xdr:to>
          <xdr:col>14</xdr:col>
          <xdr:colOff>171450</xdr:colOff>
          <xdr:row>23</xdr:row>
          <xdr:rowOff>171450</xdr:rowOff>
        </xdr:to>
        <xdr:sp macro="" textlink="">
          <xdr:nvSpPr>
            <xdr:cNvPr id="92645" name="Check Box 485" hidden="1">
              <a:extLst>
                <a:ext uri="{63B3BB69-23CF-44E3-9099-C40C66FF867C}">
                  <a14:compatExt spid="_x0000_s92645"/>
                </a:ext>
                <a:ext uri="{FF2B5EF4-FFF2-40B4-BE49-F238E27FC236}">
                  <a16:creationId xmlns:a16="http://schemas.microsoft.com/office/drawing/2014/main" id="{00000000-0008-0000-0300-0000E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28575</xdr:rowOff>
        </xdr:from>
        <xdr:to>
          <xdr:col>14</xdr:col>
          <xdr:colOff>171450</xdr:colOff>
          <xdr:row>24</xdr:row>
          <xdr:rowOff>171450</xdr:rowOff>
        </xdr:to>
        <xdr:sp macro="" textlink="">
          <xdr:nvSpPr>
            <xdr:cNvPr id="92646" name="Check Box 486" hidden="1">
              <a:extLst>
                <a:ext uri="{63B3BB69-23CF-44E3-9099-C40C66FF867C}">
                  <a14:compatExt spid="_x0000_s92646"/>
                </a:ext>
                <a:ext uri="{FF2B5EF4-FFF2-40B4-BE49-F238E27FC236}">
                  <a16:creationId xmlns:a16="http://schemas.microsoft.com/office/drawing/2014/main" id="{00000000-0008-0000-0300-0000E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28575</xdr:rowOff>
        </xdr:from>
        <xdr:to>
          <xdr:col>14</xdr:col>
          <xdr:colOff>171450</xdr:colOff>
          <xdr:row>25</xdr:row>
          <xdr:rowOff>171450</xdr:rowOff>
        </xdr:to>
        <xdr:sp macro="" textlink="">
          <xdr:nvSpPr>
            <xdr:cNvPr id="92647" name="Check Box 487" hidden="1">
              <a:extLst>
                <a:ext uri="{63B3BB69-23CF-44E3-9099-C40C66FF867C}">
                  <a14:compatExt spid="_x0000_s92647"/>
                </a:ext>
                <a:ext uri="{FF2B5EF4-FFF2-40B4-BE49-F238E27FC236}">
                  <a16:creationId xmlns:a16="http://schemas.microsoft.com/office/drawing/2014/main" id="{00000000-0008-0000-0300-0000E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28575</xdr:rowOff>
        </xdr:from>
        <xdr:to>
          <xdr:col>14</xdr:col>
          <xdr:colOff>171450</xdr:colOff>
          <xdr:row>26</xdr:row>
          <xdr:rowOff>171450</xdr:rowOff>
        </xdr:to>
        <xdr:sp macro="" textlink="">
          <xdr:nvSpPr>
            <xdr:cNvPr id="92648" name="Check Box 488" hidden="1">
              <a:extLst>
                <a:ext uri="{63B3BB69-23CF-44E3-9099-C40C66FF867C}">
                  <a14:compatExt spid="_x0000_s92648"/>
                </a:ext>
                <a:ext uri="{FF2B5EF4-FFF2-40B4-BE49-F238E27FC236}">
                  <a16:creationId xmlns:a16="http://schemas.microsoft.com/office/drawing/2014/main" id="{00000000-0008-0000-0300-0000E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xdr:row>
          <xdr:rowOff>28575</xdr:rowOff>
        </xdr:from>
        <xdr:to>
          <xdr:col>14</xdr:col>
          <xdr:colOff>171450</xdr:colOff>
          <xdr:row>27</xdr:row>
          <xdr:rowOff>171450</xdr:rowOff>
        </xdr:to>
        <xdr:sp macro="" textlink="">
          <xdr:nvSpPr>
            <xdr:cNvPr id="92649" name="Check Box 489" hidden="1">
              <a:extLst>
                <a:ext uri="{63B3BB69-23CF-44E3-9099-C40C66FF867C}">
                  <a14:compatExt spid="_x0000_s92649"/>
                </a:ext>
                <a:ext uri="{FF2B5EF4-FFF2-40B4-BE49-F238E27FC236}">
                  <a16:creationId xmlns:a16="http://schemas.microsoft.com/office/drawing/2014/main" id="{00000000-0008-0000-0300-0000E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28</xdr:row>
          <xdr:rowOff>28575</xdr:rowOff>
        </xdr:from>
        <xdr:to>
          <xdr:col>14</xdr:col>
          <xdr:colOff>171450</xdr:colOff>
          <xdr:row>28</xdr:row>
          <xdr:rowOff>171450</xdr:rowOff>
        </xdr:to>
        <xdr:sp macro="" textlink="">
          <xdr:nvSpPr>
            <xdr:cNvPr id="92651" name="Check Box 491" hidden="1">
              <a:extLst>
                <a:ext uri="{63B3BB69-23CF-44E3-9099-C40C66FF867C}">
                  <a14:compatExt spid="_x0000_s92651"/>
                </a:ext>
                <a:ext uri="{FF2B5EF4-FFF2-40B4-BE49-F238E27FC236}">
                  <a16:creationId xmlns:a16="http://schemas.microsoft.com/office/drawing/2014/main" id="{00000000-0008-0000-0300-0000E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28575</xdr:rowOff>
        </xdr:from>
        <xdr:to>
          <xdr:col>14</xdr:col>
          <xdr:colOff>171450</xdr:colOff>
          <xdr:row>29</xdr:row>
          <xdr:rowOff>171450</xdr:rowOff>
        </xdr:to>
        <xdr:sp macro="" textlink="">
          <xdr:nvSpPr>
            <xdr:cNvPr id="92652" name="Check Box 492" hidden="1">
              <a:extLst>
                <a:ext uri="{63B3BB69-23CF-44E3-9099-C40C66FF867C}">
                  <a14:compatExt spid="_x0000_s92652"/>
                </a:ext>
                <a:ext uri="{FF2B5EF4-FFF2-40B4-BE49-F238E27FC236}">
                  <a16:creationId xmlns:a16="http://schemas.microsoft.com/office/drawing/2014/main" id="{00000000-0008-0000-0300-0000E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30</xdr:row>
          <xdr:rowOff>28575</xdr:rowOff>
        </xdr:from>
        <xdr:to>
          <xdr:col>14</xdr:col>
          <xdr:colOff>171450</xdr:colOff>
          <xdr:row>30</xdr:row>
          <xdr:rowOff>171450</xdr:rowOff>
        </xdr:to>
        <xdr:sp macro="" textlink="">
          <xdr:nvSpPr>
            <xdr:cNvPr id="92653" name="Check Box 493" hidden="1">
              <a:extLst>
                <a:ext uri="{63B3BB69-23CF-44E3-9099-C40C66FF867C}">
                  <a14:compatExt spid="_x0000_s92653"/>
                </a:ext>
                <a:ext uri="{FF2B5EF4-FFF2-40B4-BE49-F238E27FC236}">
                  <a16:creationId xmlns:a16="http://schemas.microsoft.com/office/drawing/2014/main" id="{00000000-0008-0000-0300-0000E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31</xdr:row>
          <xdr:rowOff>28575</xdr:rowOff>
        </xdr:from>
        <xdr:to>
          <xdr:col>14</xdr:col>
          <xdr:colOff>171450</xdr:colOff>
          <xdr:row>31</xdr:row>
          <xdr:rowOff>171450</xdr:rowOff>
        </xdr:to>
        <xdr:sp macro="" textlink="">
          <xdr:nvSpPr>
            <xdr:cNvPr id="92654" name="Check Box 494" hidden="1">
              <a:extLst>
                <a:ext uri="{63B3BB69-23CF-44E3-9099-C40C66FF867C}">
                  <a14:compatExt spid="_x0000_s92654"/>
                </a:ext>
                <a:ext uri="{FF2B5EF4-FFF2-40B4-BE49-F238E27FC236}">
                  <a16:creationId xmlns:a16="http://schemas.microsoft.com/office/drawing/2014/main" id="{00000000-0008-0000-0300-0000E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28575</xdr:rowOff>
        </xdr:from>
        <xdr:to>
          <xdr:col>14</xdr:col>
          <xdr:colOff>171450</xdr:colOff>
          <xdr:row>32</xdr:row>
          <xdr:rowOff>171450</xdr:rowOff>
        </xdr:to>
        <xdr:sp macro="" textlink="">
          <xdr:nvSpPr>
            <xdr:cNvPr id="92656" name="Check Box 496" hidden="1">
              <a:extLst>
                <a:ext uri="{63B3BB69-23CF-44E3-9099-C40C66FF867C}">
                  <a14:compatExt spid="_x0000_s92656"/>
                </a:ext>
                <a:ext uri="{FF2B5EF4-FFF2-40B4-BE49-F238E27FC236}">
                  <a16:creationId xmlns:a16="http://schemas.microsoft.com/office/drawing/2014/main" id="{00000000-0008-0000-0300-0000F0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xdr:row>
          <xdr:rowOff>28575</xdr:rowOff>
        </xdr:from>
        <xdr:to>
          <xdr:col>14</xdr:col>
          <xdr:colOff>171450</xdr:colOff>
          <xdr:row>33</xdr:row>
          <xdr:rowOff>171450</xdr:rowOff>
        </xdr:to>
        <xdr:sp macro="" textlink="">
          <xdr:nvSpPr>
            <xdr:cNvPr id="92657" name="Check Box 497" hidden="1">
              <a:extLst>
                <a:ext uri="{63B3BB69-23CF-44E3-9099-C40C66FF867C}">
                  <a14:compatExt spid="_x0000_s92657"/>
                </a:ext>
                <a:ext uri="{FF2B5EF4-FFF2-40B4-BE49-F238E27FC236}">
                  <a16:creationId xmlns:a16="http://schemas.microsoft.com/office/drawing/2014/main" id="{00000000-0008-0000-0300-0000F1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28575</xdr:rowOff>
        </xdr:from>
        <xdr:to>
          <xdr:col>14</xdr:col>
          <xdr:colOff>171450</xdr:colOff>
          <xdr:row>34</xdr:row>
          <xdr:rowOff>171450</xdr:rowOff>
        </xdr:to>
        <xdr:sp macro="" textlink="">
          <xdr:nvSpPr>
            <xdr:cNvPr id="92658" name="Check Box 498" hidden="1">
              <a:extLst>
                <a:ext uri="{63B3BB69-23CF-44E3-9099-C40C66FF867C}">
                  <a14:compatExt spid="_x0000_s92658"/>
                </a:ext>
                <a:ext uri="{FF2B5EF4-FFF2-40B4-BE49-F238E27FC236}">
                  <a16:creationId xmlns:a16="http://schemas.microsoft.com/office/drawing/2014/main" id="{00000000-0008-0000-0300-0000F2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35</xdr:row>
          <xdr:rowOff>28575</xdr:rowOff>
        </xdr:from>
        <xdr:to>
          <xdr:col>14</xdr:col>
          <xdr:colOff>171450</xdr:colOff>
          <xdr:row>35</xdr:row>
          <xdr:rowOff>171450</xdr:rowOff>
        </xdr:to>
        <xdr:sp macro="" textlink="">
          <xdr:nvSpPr>
            <xdr:cNvPr id="92659" name="Check Box 499" hidden="1">
              <a:extLst>
                <a:ext uri="{63B3BB69-23CF-44E3-9099-C40C66FF867C}">
                  <a14:compatExt spid="_x0000_s92659"/>
                </a:ext>
                <a:ext uri="{FF2B5EF4-FFF2-40B4-BE49-F238E27FC236}">
                  <a16:creationId xmlns:a16="http://schemas.microsoft.com/office/drawing/2014/main" id="{00000000-0008-0000-0300-0000F3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36</xdr:row>
          <xdr:rowOff>28575</xdr:rowOff>
        </xdr:from>
        <xdr:to>
          <xdr:col>14</xdr:col>
          <xdr:colOff>171450</xdr:colOff>
          <xdr:row>36</xdr:row>
          <xdr:rowOff>171450</xdr:rowOff>
        </xdr:to>
        <xdr:sp macro="" textlink="">
          <xdr:nvSpPr>
            <xdr:cNvPr id="92660" name="Check Box 500" hidden="1">
              <a:extLst>
                <a:ext uri="{63B3BB69-23CF-44E3-9099-C40C66FF867C}">
                  <a14:compatExt spid="_x0000_s92660"/>
                </a:ext>
                <a:ext uri="{FF2B5EF4-FFF2-40B4-BE49-F238E27FC236}">
                  <a16:creationId xmlns:a16="http://schemas.microsoft.com/office/drawing/2014/main" id="{00000000-0008-0000-0300-0000F4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37</xdr:row>
          <xdr:rowOff>28575</xdr:rowOff>
        </xdr:from>
        <xdr:to>
          <xdr:col>14</xdr:col>
          <xdr:colOff>171450</xdr:colOff>
          <xdr:row>37</xdr:row>
          <xdr:rowOff>171450</xdr:rowOff>
        </xdr:to>
        <xdr:sp macro="" textlink="">
          <xdr:nvSpPr>
            <xdr:cNvPr id="92661" name="Check Box 501" hidden="1">
              <a:extLst>
                <a:ext uri="{63B3BB69-23CF-44E3-9099-C40C66FF867C}">
                  <a14:compatExt spid="_x0000_s92661"/>
                </a:ext>
                <a:ext uri="{FF2B5EF4-FFF2-40B4-BE49-F238E27FC236}">
                  <a16:creationId xmlns:a16="http://schemas.microsoft.com/office/drawing/2014/main" id="{00000000-0008-0000-0300-0000F5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38</xdr:row>
          <xdr:rowOff>28575</xdr:rowOff>
        </xdr:from>
        <xdr:to>
          <xdr:col>14</xdr:col>
          <xdr:colOff>171450</xdr:colOff>
          <xdr:row>38</xdr:row>
          <xdr:rowOff>171450</xdr:rowOff>
        </xdr:to>
        <xdr:sp macro="" textlink="">
          <xdr:nvSpPr>
            <xdr:cNvPr id="92662" name="Check Box 502" hidden="1">
              <a:extLst>
                <a:ext uri="{63B3BB69-23CF-44E3-9099-C40C66FF867C}">
                  <a14:compatExt spid="_x0000_s92662"/>
                </a:ext>
                <a:ext uri="{FF2B5EF4-FFF2-40B4-BE49-F238E27FC236}">
                  <a16:creationId xmlns:a16="http://schemas.microsoft.com/office/drawing/2014/main" id="{00000000-0008-0000-0300-0000F6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39</xdr:row>
          <xdr:rowOff>28575</xdr:rowOff>
        </xdr:from>
        <xdr:to>
          <xdr:col>14</xdr:col>
          <xdr:colOff>171450</xdr:colOff>
          <xdr:row>39</xdr:row>
          <xdr:rowOff>171450</xdr:rowOff>
        </xdr:to>
        <xdr:sp macro="" textlink="">
          <xdr:nvSpPr>
            <xdr:cNvPr id="92663" name="Check Box 503" hidden="1">
              <a:extLst>
                <a:ext uri="{63B3BB69-23CF-44E3-9099-C40C66FF867C}">
                  <a14:compatExt spid="_x0000_s92663"/>
                </a:ext>
                <a:ext uri="{FF2B5EF4-FFF2-40B4-BE49-F238E27FC236}">
                  <a16:creationId xmlns:a16="http://schemas.microsoft.com/office/drawing/2014/main" id="{00000000-0008-0000-0300-0000F7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40</xdr:row>
          <xdr:rowOff>28575</xdr:rowOff>
        </xdr:from>
        <xdr:to>
          <xdr:col>14</xdr:col>
          <xdr:colOff>171450</xdr:colOff>
          <xdr:row>40</xdr:row>
          <xdr:rowOff>171450</xdr:rowOff>
        </xdr:to>
        <xdr:sp macro="" textlink="">
          <xdr:nvSpPr>
            <xdr:cNvPr id="92664" name="Check Box 504" hidden="1">
              <a:extLst>
                <a:ext uri="{63B3BB69-23CF-44E3-9099-C40C66FF867C}">
                  <a14:compatExt spid="_x0000_s92664"/>
                </a:ext>
                <a:ext uri="{FF2B5EF4-FFF2-40B4-BE49-F238E27FC236}">
                  <a16:creationId xmlns:a16="http://schemas.microsoft.com/office/drawing/2014/main" id="{00000000-0008-0000-0300-0000F8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41</xdr:row>
          <xdr:rowOff>28575</xdr:rowOff>
        </xdr:from>
        <xdr:to>
          <xdr:col>14</xdr:col>
          <xdr:colOff>171450</xdr:colOff>
          <xdr:row>41</xdr:row>
          <xdr:rowOff>171450</xdr:rowOff>
        </xdr:to>
        <xdr:sp macro="" textlink="">
          <xdr:nvSpPr>
            <xdr:cNvPr id="92665" name="Check Box 505" hidden="1">
              <a:extLst>
                <a:ext uri="{63B3BB69-23CF-44E3-9099-C40C66FF867C}">
                  <a14:compatExt spid="_x0000_s92665"/>
                </a:ext>
                <a:ext uri="{FF2B5EF4-FFF2-40B4-BE49-F238E27FC236}">
                  <a16:creationId xmlns:a16="http://schemas.microsoft.com/office/drawing/2014/main" id="{00000000-0008-0000-0300-0000F9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42</xdr:row>
          <xdr:rowOff>28575</xdr:rowOff>
        </xdr:from>
        <xdr:to>
          <xdr:col>14</xdr:col>
          <xdr:colOff>171450</xdr:colOff>
          <xdr:row>42</xdr:row>
          <xdr:rowOff>171450</xdr:rowOff>
        </xdr:to>
        <xdr:sp macro="" textlink="">
          <xdr:nvSpPr>
            <xdr:cNvPr id="92666" name="Check Box 506" hidden="1">
              <a:extLst>
                <a:ext uri="{63B3BB69-23CF-44E3-9099-C40C66FF867C}">
                  <a14:compatExt spid="_x0000_s92666"/>
                </a:ext>
                <a:ext uri="{FF2B5EF4-FFF2-40B4-BE49-F238E27FC236}">
                  <a16:creationId xmlns:a16="http://schemas.microsoft.com/office/drawing/2014/main" id="{00000000-0008-0000-0300-0000FA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43</xdr:row>
          <xdr:rowOff>28575</xdr:rowOff>
        </xdr:from>
        <xdr:to>
          <xdr:col>14</xdr:col>
          <xdr:colOff>171450</xdr:colOff>
          <xdr:row>43</xdr:row>
          <xdr:rowOff>171450</xdr:rowOff>
        </xdr:to>
        <xdr:sp macro="" textlink="">
          <xdr:nvSpPr>
            <xdr:cNvPr id="92667" name="Check Box 507" hidden="1">
              <a:extLst>
                <a:ext uri="{63B3BB69-23CF-44E3-9099-C40C66FF867C}">
                  <a14:compatExt spid="_x0000_s92667"/>
                </a:ext>
                <a:ext uri="{FF2B5EF4-FFF2-40B4-BE49-F238E27FC236}">
                  <a16:creationId xmlns:a16="http://schemas.microsoft.com/office/drawing/2014/main" id="{00000000-0008-0000-0300-0000FB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28575</xdr:rowOff>
        </xdr:from>
        <xdr:to>
          <xdr:col>14</xdr:col>
          <xdr:colOff>171450</xdr:colOff>
          <xdr:row>44</xdr:row>
          <xdr:rowOff>171450</xdr:rowOff>
        </xdr:to>
        <xdr:sp macro="" textlink="">
          <xdr:nvSpPr>
            <xdr:cNvPr id="92668" name="Check Box 508" hidden="1">
              <a:extLst>
                <a:ext uri="{63B3BB69-23CF-44E3-9099-C40C66FF867C}">
                  <a14:compatExt spid="_x0000_s92668"/>
                </a:ext>
                <a:ext uri="{FF2B5EF4-FFF2-40B4-BE49-F238E27FC236}">
                  <a16:creationId xmlns:a16="http://schemas.microsoft.com/office/drawing/2014/main" id="{00000000-0008-0000-0300-0000FC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xdr:row>
          <xdr:rowOff>28575</xdr:rowOff>
        </xdr:from>
        <xdr:to>
          <xdr:col>14</xdr:col>
          <xdr:colOff>171450</xdr:colOff>
          <xdr:row>45</xdr:row>
          <xdr:rowOff>171450</xdr:rowOff>
        </xdr:to>
        <xdr:sp macro="" textlink="">
          <xdr:nvSpPr>
            <xdr:cNvPr id="92669" name="Check Box 509" hidden="1">
              <a:extLst>
                <a:ext uri="{63B3BB69-23CF-44E3-9099-C40C66FF867C}">
                  <a14:compatExt spid="_x0000_s92669"/>
                </a:ext>
                <a:ext uri="{FF2B5EF4-FFF2-40B4-BE49-F238E27FC236}">
                  <a16:creationId xmlns:a16="http://schemas.microsoft.com/office/drawing/2014/main" id="{00000000-0008-0000-0300-0000FD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46</xdr:row>
          <xdr:rowOff>28575</xdr:rowOff>
        </xdr:from>
        <xdr:to>
          <xdr:col>14</xdr:col>
          <xdr:colOff>171450</xdr:colOff>
          <xdr:row>46</xdr:row>
          <xdr:rowOff>171450</xdr:rowOff>
        </xdr:to>
        <xdr:sp macro="" textlink="">
          <xdr:nvSpPr>
            <xdr:cNvPr id="92670" name="Check Box 510" hidden="1">
              <a:extLst>
                <a:ext uri="{63B3BB69-23CF-44E3-9099-C40C66FF867C}">
                  <a14:compatExt spid="_x0000_s92670"/>
                </a:ext>
                <a:ext uri="{FF2B5EF4-FFF2-40B4-BE49-F238E27FC236}">
                  <a16:creationId xmlns:a16="http://schemas.microsoft.com/office/drawing/2014/main" id="{00000000-0008-0000-0300-0000FE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28575</xdr:rowOff>
        </xdr:from>
        <xdr:to>
          <xdr:col>14</xdr:col>
          <xdr:colOff>171450</xdr:colOff>
          <xdr:row>47</xdr:row>
          <xdr:rowOff>171450</xdr:rowOff>
        </xdr:to>
        <xdr:sp macro="" textlink="">
          <xdr:nvSpPr>
            <xdr:cNvPr id="92671" name="Check Box 511" hidden="1">
              <a:extLst>
                <a:ext uri="{63B3BB69-23CF-44E3-9099-C40C66FF867C}">
                  <a14:compatExt spid="_x0000_s92671"/>
                </a:ext>
                <a:ext uri="{FF2B5EF4-FFF2-40B4-BE49-F238E27FC236}">
                  <a16:creationId xmlns:a16="http://schemas.microsoft.com/office/drawing/2014/main" id="{00000000-0008-0000-0300-0000FF6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28575</xdr:rowOff>
        </xdr:from>
        <xdr:to>
          <xdr:col>14</xdr:col>
          <xdr:colOff>171450</xdr:colOff>
          <xdr:row>48</xdr:row>
          <xdr:rowOff>171450</xdr:rowOff>
        </xdr:to>
        <xdr:sp macro="" textlink="">
          <xdr:nvSpPr>
            <xdr:cNvPr id="92672" name="Check Box 512" hidden="1">
              <a:extLst>
                <a:ext uri="{63B3BB69-23CF-44E3-9099-C40C66FF867C}">
                  <a14:compatExt spid="_x0000_s92672"/>
                </a:ext>
                <a:ext uri="{FF2B5EF4-FFF2-40B4-BE49-F238E27FC236}">
                  <a16:creationId xmlns:a16="http://schemas.microsoft.com/office/drawing/2014/main" id="{00000000-0008-0000-0300-00000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49</xdr:row>
          <xdr:rowOff>28575</xdr:rowOff>
        </xdr:from>
        <xdr:to>
          <xdr:col>14</xdr:col>
          <xdr:colOff>171450</xdr:colOff>
          <xdr:row>49</xdr:row>
          <xdr:rowOff>171450</xdr:rowOff>
        </xdr:to>
        <xdr:sp macro="" textlink="">
          <xdr:nvSpPr>
            <xdr:cNvPr id="92673" name="Check Box 513" hidden="1">
              <a:extLst>
                <a:ext uri="{63B3BB69-23CF-44E3-9099-C40C66FF867C}">
                  <a14:compatExt spid="_x0000_s92673"/>
                </a:ext>
                <a:ext uri="{FF2B5EF4-FFF2-40B4-BE49-F238E27FC236}">
                  <a16:creationId xmlns:a16="http://schemas.microsoft.com/office/drawing/2014/main" id="{00000000-0008-0000-0300-00000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18</xdr:row>
          <xdr:rowOff>28575</xdr:rowOff>
        </xdr:from>
        <xdr:to>
          <xdr:col>17</xdr:col>
          <xdr:colOff>171450</xdr:colOff>
          <xdr:row>18</xdr:row>
          <xdr:rowOff>171450</xdr:rowOff>
        </xdr:to>
        <xdr:sp macro="" textlink="">
          <xdr:nvSpPr>
            <xdr:cNvPr id="92674" name="Check Box 514" hidden="1">
              <a:extLst>
                <a:ext uri="{63B3BB69-23CF-44E3-9099-C40C66FF867C}">
                  <a14:compatExt spid="_x0000_s92674"/>
                </a:ext>
                <a:ext uri="{FF2B5EF4-FFF2-40B4-BE49-F238E27FC236}">
                  <a16:creationId xmlns:a16="http://schemas.microsoft.com/office/drawing/2014/main" id="{00000000-0008-0000-0300-00000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28575</xdr:rowOff>
        </xdr:from>
        <xdr:to>
          <xdr:col>17</xdr:col>
          <xdr:colOff>171450</xdr:colOff>
          <xdr:row>20</xdr:row>
          <xdr:rowOff>171450</xdr:rowOff>
        </xdr:to>
        <xdr:sp macro="" textlink="">
          <xdr:nvSpPr>
            <xdr:cNvPr id="92675" name="Check Box 515" hidden="1">
              <a:extLst>
                <a:ext uri="{63B3BB69-23CF-44E3-9099-C40C66FF867C}">
                  <a14:compatExt spid="_x0000_s92675"/>
                </a:ext>
                <a:ext uri="{FF2B5EF4-FFF2-40B4-BE49-F238E27FC236}">
                  <a16:creationId xmlns:a16="http://schemas.microsoft.com/office/drawing/2014/main" id="{00000000-0008-0000-0300-00000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28575</xdr:rowOff>
        </xdr:from>
        <xdr:to>
          <xdr:col>17</xdr:col>
          <xdr:colOff>171450</xdr:colOff>
          <xdr:row>21</xdr:row>
          <xdr:rowOff>171450</xdr:rowOff>
        </xdr:to>
        <xdr:sp macro="" textlink="">
          <xdr:nvSpPr>
            <xdr:cNvPr id="92676" name="Check Box 516" hidden="1">
              <a:extLst>
                <a:ext uri="{63B3BB69-23CF-44E3-9099-C40C66FF867C}">
                  <a14:compatExt spid="_x0000_s92676"/>
                </a:ext>
                <a:ext uri="{FF2B5EF4-FFF2-40B4-BE49-F238E27FC236}">
                  <a16:creationId xmlns:a16="http://schemas.microsoft.com/office/drawing/2014/main" id="{00000000-0008-0000-0300-00000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22</xdr:row>
          <xdr:rowOff>28575</xdr:rowOff>
        </xdr:from>
        <xdr:to>
          <xdr:col>17</xdr:col>
          <xdr:colOff>171450</xdr:colOff>
          <xdr:row>22</xdr:row>
          <xdr:rowOff>171450</xdr:rowOff>
        </xdr:to>
        <xdr:sp macro="" textlink="">
          <xdr:nvSpPr>
            <xdr:cNvPr id="92677" name="Check Box 517" hidden="1">
              <a:extLst>
                <a:ext uri="{63B3BB69-23CF-44E3-9099-C40C66FF867C}">
                  <a14:compatExt spid="_x0000_s92677"/>
                </a:ext>
                <a:ext uri="{FF2B5EF4-FFF2-40B4-BE49-F238E27FC236}">
                  <a16:creationId xmlns:a16="http://schemas.microsoft.com/office/drawing/2014/main" id="{00000000-0008-0000-0300-00000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23</xdr:row>
          <xdr:rowOff>28575</xdr:rowOff>
        </xdr:from>
        <xdr:to>
          <xdr:col>17</xdr:col>
          <xdr:colOff>171450</xdr:colOff>
          <xdr:row>23</xdr:row>
          <xdr:rowOff>171450</xdr:rowOff>
        </xdr:to>
        <xdr:sp macro="" textlink="">
          <xdr:nvSpPr>
            <xdr:cNvPr id="92678" name="Check Box 518" hidden="1">
              <a:extLst>
                <a:ext uri="{63B3BB69-23CF-44E3-9099-C40C66FF867C}">
                  <a14:compatExt spid="_x0000_s92678"/>
                </a:ext>
                <a:ext uri="{FF2B5EF4-FFF2-40B4-BE49-F238E27FC236}">
                  <a16:creationId xmlns:a16="http://schemas.microsoft.com/office/drawing/2014/main" id="{00000000-0008-0000-0300-00000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24</xdr:row>
          <xdr:rowOff>28575</xdr:rowOff>
        </xdr:from>
        <xdr:to>
          <xdr:col>17</xdr:col>
          <xdr:colOff>171450</xdr:colOff>
          <xdr:row>24</xdr:row>
          <xdr:rowOff>171450</xdr:rowOff>
        </xdr:to>
        <xdr:sp macro="" textlink="">
          <xdr:nvSpPr>
            <xdr:cNvPr id="92679" name="Check Box 519" hidden="1">
              <a:extLst>
                <a:ext uri="{63B3BB69-23CF-44E3-9099-C40C66FF867C}">
                  <a14:compatExt spid="_x0000_s92679"/>
                </a:ext>
                <a:ext uri="{FF2B5EF4-FFF2-40B4-BE49-F238E27FC236}">
                  <a16:creationId xmlns:a16="http://schemas.microsoft.com/office/drawing/2014/main" id="{00000000-0008-0000-0300-00000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25</xdr:row>
          <xdr:rowOff>28575</xdr:rowOff>
        </xdr:from>
        <xdr:to>
          <xdr:col>17</xdr:col>
          <xdr:colOff>171450</xdr:colOff>
          <xdr:row>25</xdr:row>
          <xdr:rowOff>171450</xdr:rowOff>
        </xdr:to>
        <xdr:sp macro="" textlink="">
          <xdr:nvSpPr>
            <xdr:cNvPr id="92680" name="Check Box 520" hidden="1">
              <a:extLst>
                <a:ext uri="{63B3BB69-23CF-44E3-9099-C40C66FF867C}">
                  <a14:compatExt spid="_x0000_s92680"/>
                </a:ext>
                <a:ext uri="{FF2B5EF4-FFF2-40B4-BE49-F238E27FC236}">
                  <a16:creationId xmlns:a16="http://schemas.microsoft.com/office/drawing/2014/main" id="{00000000-0008-0000-0300-00000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28575</xdr:rowOff>
        </xdr:from>
        <xdr:to>
          <xdr:col>17</xdr:col>
          <xdr:colOff>171450</xdr:colOff>
          <xdr:row>26</xdr:row>
          <xdr:rowOff>171450</xdr:rowOff>
        </xdr:to>
        <xdr:sp macro="" textlink="">
          <xdr:nvSpPr>
            <xdr:cNvPr id="92681" name="Check Box 521" hidden="1">
              <a:extLst>
                <a:ext uri="{63B3BB69-23CF-44E3-9099-C40C66FF867C}">
                  <a14:compatExt spid="_x0000_s92681"/>
                </a:ext>
                <a:ext uri="{FF2B5EF4-FFF2-40B4-BE49-F238E27FC236}">
                  <a16:creationId xmlns:a16="http://schemas.microsoft.com/office/drawing/2014/main" id="{00000000-0008-0000-0300-00000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27</xdr:row>
          <xdr:rowOff>28575</xdr:rowOff>
        </xdr:from>
        <xdr:to>
          <xdr:col>17</xdr:col>
          <xdr:colOff>171450</xdr:colOff>
          <xdr:row>27</xdr:row>
          <xdr:rowOff>171450</xdr:rowOff>
        </xdr:to>
        <xdr:sp macro="" textlink="">
          <xdr:nvSpPr>
            <xdr:cNvPr id="92682" name="Check Box 522" hidden="1">
              <a:extLst>
                <a:ext uri="{63B3BB69-23CF-44E3-9099-C40C66FF867C}">
                  <a14:compatExt spid="_x0000_s92682"/>
                </a:ext>
                <a:ext uri="{FF2B5EF4-FFF2-40B4-BE49-F238E27FC236}">
                  <a16:creationId xmlns:a16="http://schemas.microsoft.com/office/drawing/2014/main" id="{00000000-0008-0000-0300-00000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28</xdr:row>
          <xdr:rowOff>28575</xdr:rowOff>
        </xdr:from>
        <xdr:to>
          <xdr:col>17</xdr:col>
          <xdr:colOff>171450</xdr:colOff>
          <xdr:row>28</xdr:row>
          <xdr:rowOff>171450</xdr:rowOff>
        </xdr:to>
        <xdr:sp macro="" textlink="">
          <xdr:nvSpPr>
            <xdr:cNvPr id="92684" name="Check Box 524" hidden="1">
              <a:extLst>
                <a:ext uri="{63B3BB69-23CF-44E3-9099-C40C66FF867C}">
                  <a14:compatExt spid="_x0000_s92684"/>
                </a:ext>
                <a:ext uri="{FF2B5EF4-FFF2-40B4-BE49-F238E27FC236}">
                  <a16:creationId xmlns:a16="http://schemas.microsoft.com/office/drawing/2014/main" id="{00000000-0008-0000-0300-00000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29</xdr:row>
          <xdr:rowOff>28575</xdr:rowOff>
        </xdr:from>
        <xdr:to>
          <xdr:col>17</xdr:col>
          <xdr:colOff>171450</xdr:colOff>
          <xdr:row>29</xdr:row>
          <xdr:rowOff>171450</xdr:rowOff>
        </xdr:to>
        <xdr:sp macro="" textlink="">
          <xdr:nvSpPr>
            <xdr:cNvPr id="92685" name="Check Box 525" hidden="1">
              <a:extLst>
                <a:ext uri="{63B3BB69-23CF-44E3-9099-C40C66FF867C}">
                  <a14:compatExt spid="_x0000_s92685"/>
                </a:ext>
                <a:ext uri="{FF2B5EF4-FFF2-40B4-BE49-F238E27FC236}">
                  <a16:creationId xmlns:a16="http://schemas.microsoft.com/office/drawing/2014/main" id="{00000000-0008-0000-0300-00000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30</xdr:row>
          <xdr:rowOff>28575</xdr:rowOff>
        </xdr:from>
        <xdr:to>
          <xdr:col>17</xdr:col>
          <xdr:colOff>171450</xdr:colOff>
          <xdr:row>30</xdr:row>
          <xdr:rowOff>171450</xdr:rowOff>
        </xdr:to>
        <xdr:sp macro="" textlink="">
          <xdr:nvSpPr>
            <xdr:cNvPr id="92686" name="Check Box 526" hidden="1">
              <a:extLst>
                <a:ext uri="{63B3BB69-23CF-44E3-9099-C40C66FF867C}">
                  <a14:compatExt spid="_x0000_s92686"/>
                </a:ext>
                <a:ext uri="{FF2B5EF4-FFF2-40B4-BE49-F238E27FC236}">
                  <a16:creationId xmlns:a16="http://schemas.microsoft.com/office/drawing/2014/main" id="{00000000-0008-0000-0300-00000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31</xdr:row>
          <xdr:rowOff>28575</xdr:rowOff>
        </xdr:from>
        <xdr:to>
          <xdr:col>17</xdr:col>
          <xdr:colOff>171450</xdr:colOff>
          <xdr:row>31</xdr:row>
          <xdr:rowOff>171450</xdr:rowOff>
        </xdr:to>
        <xdr:sp macro="" textlink="">
          <xdr:nvSpPr>
            <xdr:cNvPr id="92687" name="Check Box 527" hidden="1">
              <a:extLst>
                <a:ext uri="{63B3BB69-23CF-44E3-9099-C40C66FF867C}">
                  <a14:compatExt spid="_x0000_s92687"/>
                </a:ext>
                <a:ext uri="{FF2B5EF4-FFF2-40B4-BE49-F238E27FC236}">
                  <a16:creationId xmlns:a16="http://schemas.microsoft.com/office/drawing/2014/main" id="{00000000-0008-0000-0300-00000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32</xdr:row>
          <xdr:rowOff>28575</xdr:rowOff>
        </xdr:from>
        <xdr:to>
          <xdr:col>17</xdr:col>
          <xdr:colOff>171450</xdr:colOff>
          <xdr:row>32</xdr:row>
          <xdr:rowOff>171450</xdr:rowOff>
        </xdr:to>
        <xdr:sp macro="" textlink="">
          <xdr:nvSpPr>
            <xdr:cNvPr id="92689" name="Check Box 529" hidden="1">
              <a:extLst>
                <a:ext uri="{63B3BB69-23CF-44E3-9099-C40C66FF867C}">
                  <a14:compatExt spid="_x0000_s92689"/>
                </a:ext>
                <a:ext uri="{FF2B5EF4-FFF2-40B4-BE49-F238E27FC236}">
                  <a16:creationId xmlns:a16="http://schemas.microsoft.com/office/drawing/2014/main" id="{00000000-0008-0000-0300-00001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xdr:row>
          <xdr:rowOff>28575</xdr:rowOff>
        </xdr:from>
        <xdr:to>
          <xdr:col>17</xdr:col>
          <xdr:colOff>171450</xdr:colOff>
          <xdr:row>33</xdr:row>
          <xdr:rowOff>171450</xdr:rowOff>
        </xdr:to>
        <xdr:sp macro="" textlink="">
          <xdr:nvSpPr>
            <xdr:cNvPr id="92690" name="Check Box 530" hidden="1">
              <a:extLst>
                <a:ext uri="{63B3BB69-23CF-44E3-9099-C40C66FF867C}">
                  <a14:compatExt spid="_x0000_s92690"/>
                </a:ext>
                <a:ext uri="{FF2B5EF4-FFF2-40B4-BE49-F238E27FC236}">
                  <a16:creationId xmlns:a16="http://schemas.microsoft.com/office/drawing/2014/main" id="{00000000-0008-0000-0300-00001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34</xdr:row>
          <xdr:rowOff>28575</xdr:rowOff>
        </xdr:from>
        <xdr:to>
          <xdr:col>17</xdr:col>
          <xdr:colOff>171450</xdr:colOff>
          <xdr:row>34</xdr:row>
          <xdr:rowOff>171450</xdr:rowOff>
        </xdr:to>
        <xdr:sp macro="" textlink="">
          <xdr:nvSpPr>
            <xdr:cNvPr id="92691" name="Check Box 531" hidden="1">
              <a:extLst>
                <a:ext uri="{63B3BB69-23CF-44E3-9099-C40C66FF867C}">
                  <a14:compatExt spid="_x0000_s92691"/>
                </a:ext>
                <a:ext uri="{FF2B5EF4-FFF2-40B4-BE49-F238E27FC236}">
                  <a16:creationId xmlns:a16="http://schemas.microsoft.com/office/drawing/2014/main" id="{00000000-0008-0000-0300-00001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35</xdr:row>
          <xdr:rowOff>28575</xdr:rowOff>
        </xdr:from>
        <xdr:to>
          <xdr:col>17</xdr:col>
          <xdr:colOff>171450</xdr:colOff>
          <xdr:row>35</xdr:row>
          <xdr:rowOff>171450</xdr:rowOff>
        </xdr:to>
        <xdr:sp macro="" textlink="">
          <xdr:nvSpPr>
            <xdr:cNvPr id="92692" name="Check Box 532" hidden="1">
              <a:extLst>
                <a:ext uri="{63B3BB69-23CF-44E3-9099-C40C66FF867C}">
                  <a14:compatExt spid="_x0000_s92692"/>
                </a:ext>
                <a:ext uri="{FF2B5EF4-FFF2-40B4-BE49-F238E27FC236}">
                  <a16:creationId xmlns:a16="http://schemas.microsoft.com/office/drawing/2014/main" id="{00000000-0008-0000-0300-00001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36</xdr:row>
          <xdr:rowOff>28575</xdr:rowOff>
        </xdr:from>
        <xdr:to>
          <xdr:col>17</xdr:col>
          <xdr:colOff>171450</xdr:colOff>
          <xdr:row>36</xdr:row>
          <xdr:rowOff>171450</xdr:rowOff>
        </xdr:to>
        <xdr:sp macro="" textlink="">
          <xdr:nvSpPr>
            <xdr:cNvPr id="92693" name="Check Box 533" hidden="1">
              <a:extLst>
                <a:ext uri="{63B3BB69-23CF-44E3-9099-C40C66FF867C}">
                  <a14:compatExt spid="_x0000_s92693"/>
                </a:ext>
                <a:ext uri="{FF2B5EF4-FFF2-40B4-BE49-F238E27FC236}">
                  <a16:creationId xmlns:a16="http://schemas.microsoft.com/office/drawing/2014/main" id="{00000000-0008-0000-0300-00001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37</xdr:row>
          <xdr:rowOff>28575</xdr:rowOff>
        </xdr:from>
        <xdr:to>
          <xdr:col>17</xdr:col>
          <xdr:colOff>171450</xdr:colOff>
          <xdr:row>37</xdr:row>
          <xdr:rowOff>171450</xdr:rowOff>
        </xdr:to>
        <xdr:sp macro="" textlink="">
          <xdr:nvSpPr>
            <xdr:cNvPr id="92694" name="Check Box 534" hidden="1">
              <a:extLst>
                <a:ext uri="{63B3BB69-23CF-44E3-9099-C40C66FF867C}">
                  <a14:compatExt spid="_x0000_s92694"/>
                </a:ext>
                <a:ext uri="{FF2B5EF4-FFF2-40B4-BE49-F238E27FC236}">
                  <a16:creationId xmlns:a16="http://schemas.microsoft.com/office/drawing/2014/main" id="{00000000-0008-0000-0300-00001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38</xdr:row>
          <xdr:rowOff>28575</xdr:rowOff>
        </xdr:from>
        <xdr:to>
          <xdr:col>17</xdr:col>
          <xdr:colOff>171450</xdr:colOff>
          <xdr:row>38</xdr:row>
          <xdr:rowOff>171450</xdr:rowOff>
        </xdr:to>
        <xdr:sp macro="" textlink="">
          <xdr:nvSpPr>
            <xdr:cNvPr id="92695" name="Check Box 535" hidden="1">
              <a:extLst>
                <a:ext uri="{63B3BB69-23CF-44E3-9099-C40C66FF867C}">
                  <a14:compatExt spid="_x0000_s92695"/>
                </a:ext>
                <a:ext uri="{FF2B5EF4-FFF2-40B4-BE49-F238E27FC236}">
                  <a16:creationId xmlns:a16="http://schemas.microsoft.com/office/drawing/2014/main" id="{00000000-0008-0000-0300-00001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39</xdr:row>
          <xdr:rowOff>28575</xdr:rowOff>
        </xdr:from>
        <xdr:to>
          <xdr:col>17</xdr:col>
          <xdr:colOff>171450</xdr:colOff>
          <xdr:row>39</xdr:row>
          <xdr:rowOff>171450</xdr:rowOff>
        </xdr:to>
        <xdr:sp macro="" textlink="">
          <xdr:nvSpPr>
            <xdr:cNvPr id="92696" name="Check Box 536" hidden="1">
              <a:extLst>
                <a:ext uri="{63B3BB69-23CF-44E3-9099-C40C66FF867C}">
                  <a14:compatExt spid="_x0000_s92696"/>
                </a:ext>
                <a:ext uri="{FF2B5EF4-FFF2-40B4-BE49-F238E27FC236}">
                  <a16:creationId xmlns:a16="http://schemas.microsoft.com/office/drawing/2014/main" id="{00000000-0008-0000-0300-00001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40</xdr:row>
          <xdr:rowOff>28575</xdr:rowOff>
        </xdr:from>
        <xdr:to>
          <xdr:col>17</xdr:col>
          <xdr:colOff>171450</xdr:colOff>
          <xdr:row>40</xdr:row>
          <xdr:rowOff>171450</xdr:rowOff>
        </xdr:to>
        <xdr:sp macro="" textlink="">
          <xdr:nvSpPr>
            <xdr:cNvPr id="92697" name="Check Box 537" hidden="1">
              <a:extLst>
                <a:ext uri="{63B3BB69-23CF-44E3-9099-C40C66FF867C}">
                  <a14:compatExt spid="_x0000_s92697"/>
                </a:ext>
                <a:ext uri="{FF2B5EF4-FFF2-40B4-BE49-F238E27FC236}">
                  <a16:creationId xmlns:a16="http://schemas.microsoft.com/office/drawing/2014/main" id="{00000000-0008-0000-0300-00001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41</xdr:row>
          <xdr:rowOff>28575</xdr:rowOff>
        </xdr:from>
        <xdr:to>
          <xdr:col>17</xdr:col>
          <xdr:colOff>171450</xdr:colOff>
          <xdr:row>41</xdr:row>
          <xdr:rowOff>171450</xdr:rowOff>
        </xdr:to>
        <xdr:sp macro="" textlink="">
          <xdr:nvSpPr>
            <xdr:cNvPr id="92698" name="Check Box 538" hidden="1">
              <a:extLst>
                <a:ext uri="{63B3BB69-23CF-44E3-9099-C40C66FF867C}">
                  <a14:compatExt spid="_x0000_s92698"/>
                </a:ext>
                <a:ext uri="{FF2B5EF4-FFF2-40B4-BE49-F238E27FC236}">
                  <a16:creationId xmlns:a16="http://schemas.microsoft.com/office/drawing/2014/main" id="{00000000-0008-0000-0300-00001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42</xdr:row>
          <xdr:rowOff>28575</xdr:rowOff>
        </xdr:from>
        <xdr:to>
          <xdr:col>17</xdr:col>
          <xdr:colOff>171450</xdr:colOff>
          <xdr:row>42</xdr:row>
          <xdr:rowOff>171450</xdr:rowOff>
        </xdr:to>
        <xdr:sp macro="" textlink="">
          <xdr:nvSpPr>
            <xdr:cNvPr id="92699" name="Check Box 539" hidden="1">
              <a:extLst>
                <a:ext uri="{63B3BB69-23CF-44E3-9099-C40C66FF867C}">
                  <a14:compatExt spid="_x0000_s92699"/>
                </a:ext>
                <a:ext uri="{FF2B5EF4-FFF2-40B4-BE49-F238E27FC236}">
                  <a16:creationId xmlns:a16="http://schemas.microsoft.com/office/drawing/2014/main" id="{00000000-0008-0000-0300-00001B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43</xdr:row>
          <xdr:rowOff>28575</xdr:rowOff>
        </xdr:from>
        <xdr:to>
          <xdr:col>17</xdr:col>
          <xdr:colOff>171450</xdr:colOff>
          <xdr:row>43</xdr:row>
          <xdr:rowOff>171450</xdr:rowOff>
        </xdr:to>
        <xdr:sp macro="" textlink="">
          <xdr:nvSpPr>
            <xdr:cNvPr id="92700" name="Check Box 540" hidden="1">
              <a:extLst>
                <a:ext uri="{63B3BB69-23CF-44E3-9099-C40C66FF867C}">
                  <a14:compatExt spid="_x0000_s92700"/>
                </a:ext>
                <a:ext uri="{FF2B5EF4-FFF2-40B4-BE49-F238E27FC236}">
                  <a16:creationId xmlns:a16="http://schemas.microsoft.com/office/drawing/2014/main" id="{00000000-0008-0000-0300-00001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28575</xdr:rowOff>
        </xdr:from>
        <xdr:to>
          <xdr:col>17</xdr:col>
          <xdr:colOff>171450</xdr:colOff>
          <xdr:row>44</xdr:row>
          <xdr:rowOff>171450</xdr:rowOff>
        </xdr:to>
        <xdr:sp macro="" textlink="">
          <xdr:nvSpPr>
            <xdr:cNvPr id="92701" name="Check Box 541" hidden="1">
              <a:extLst>
                <a:ext uri="{63B3BB69-23CF-44E3-9099-C40C66FF867C}">
                  <a14:compatExt spid="_x0000_s92701"/>
                </a:ext>
                <a:ext uri="{FF2B5EF4-FFF2-40B4-BE49-F238E27FC236}">
                  <a16:creationId xmlns:a16="http://schemas.microsoft.com/office/drawing/2014/main" id="{00000000-0008-0000-0300-00001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45</xdr:row>
          <xdr:rowOff>28575</xdr:rowOff>
        </xdr:from>
        <xdr:to>
          <xdr:col>17</xdr:col>
          <xdr:colOff>171450</xdr:colOff>
          <xdr:row>45</xdr:row>
          <xdr:rowOff>171450</xdr:rowOff>
        </xdr:to>
        <xdr:sp macro="" textlink="">
          <xdr:nvSpPr>
            <xdr:cNvPr id="92702" name="Check Box 542" hidden="1">
              <a:extLst>
                <a:ext uri="{63B3BB69-23CF-44E3-9099-C40C66FF867C}">
                  <a14:compatExt spid="_x0000_s92702"/>
                </a:ext>
                <a:ext uri="{FF2B5EF4-FFF2-40B4-BE49-F238E27FC236}">
                  <a16:creationId xmlns:a16="http://schemas.microsoft.com/office/drawing/2014/main" id="{00000000-0008-0000-0300-00001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46</xdr:row>
          <xdr:rowOff>28575</xdr:rowOff>
        </xdr:from>
        <xdr:to>
          <xdr:col>17</xdr:col>
          <xdr:colOff>171450</xdr:colOff>
          <xdr:row>46</xdr:row>
          <xdr:rowOff>171450</xdr:rowOff>
        </xdr:to>
        <xdr:sp macro="" textlink="">
          <xdr:nvSpPr>
            <xdr:cNvPr id="92703" name="Check Box 543" hidden="1">
              <a:extLst>
                <a:ext uri="{63B3BB69-23CF-44E3-9099-C40C66FF867C}">
                  <a14:compatExt spid="_x0000_s92703"/>
                </a:ext>
                <a:ext uri="{FF2B5EF4-FFF2-40B4-BE49-F238E27FC236}">
                  <a16:creationId xmlns:a16="http://schemas.microsoft.com/office/drawing/2014/main" id="{00000000-0008-0000-0300-00001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47</xdr:row>
          <xdr:rowOff>28575</xdr:rowOff>
        </xdr:from>
        <xdr:to>
          <xdr:col>17</xdr:col>
          <xdr:colOff>171450</xdr:colOff>
          <xdr:row>47</xdr:row>
          <xdr:rowOff>171450</xdr:rowOff>
        </xdr:to>
        <xdr:sp macro="" textlink="">
          <xdr:nvSpPr>
            <xdr:cNvPr id="92704" name="Check Box 544" hidden="1">
              <a:extLst>
                <a:ext uri="{63B3BB69-23CF-44E3-9099-C40C66FF867C}">
                  <a14:compatExt spid="_x0000_s92704"/>
                </a:ext>
                <a:ext uri="{FF2B5EF4-FFF2-40B4-BE49-F238E27FC236}">
                  <a16:creationId xmlns:a16="http://schemas.microsoft.com/office/drawing/2014/main" id="{00000000-0008-0000-0300-00002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48</xdr:row>
          <xdr:rowOff>28575</xdr:rowOff>
        </xdr:from>
        <xdr:to>
          <xdr:col>17</xdr:col>
          <xdr:colOff>171450</xdr:colOff>
          <xdr:row>48</xdr:row>
          <xdr:rowOff>171450</xdr:rowOff>
        </xdr:to>
        <xdr:sp macro="" textlink="">
          <xdr:nvSpPr>
            <xdr:cNvPr id="92705" name="Check Box 545" hidden="1">
              <a:extLst>
                <a:ext uri="{63B3BB69-23CF-44E3-9099-C40C66FF867C}">
                  <a14:compatExt spid="_x0000_s92705"/>
                </a:ext>
                <a:ext uri="{FF2B5EF4-FFF2-40B4-BE49-F238E27FC236}">
                  <a16:creationId xmlns:a16="http://schemas.microsoft.com/office/drawing/2014/main" id="{00000000-0008-0000-0300-00002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49</xdr:row>
          <xdr:rowOff>28575</xdr:rowOff>
        </xdr:from>
        <xdr:to>
          <xdr:col>17</xdr:col>
          <xdr:colOff>171450</xdr:colOff>
          <xdr:row>49</xdr:row>
          <xdr:rowOff>171450</xdr:rowOff>
        </xdr:to>
        <xdr:sp macro="" textlink="">
          <xdr:nvSpPr>
            <xdr:cNvPr id="92706" name="Check Box 546" hidden="1">
              <a:extLst>
                <a:ext uri="{63B3BB69-23CF-44E3-9099-C40C66FF867C}">
                  <a14:compatExt spid="_x0000_s92706"/>
                </a:ext>
                <a:ext uri="{FF2B5EF4-FFF2-40B4-BE49-F238E27FC236}">
                  <a16:creationId xmlns:a16="http://schemas.microsoft.com/office/drawing/2014/main" id="{00000000-0008-0000-0300-00002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28575</xdr:rowOff>
        </xdr:from>
        <xdr:to>
          <xdr:col>8</xdr:col>
          <xdr:colOff>0</xdr:colOff>
          <xdr:row>17</xdr:row>
          <xdr:rowOff>171450</xdr:rowOff>
        </xdr:to>
        <xdr:sp macro="" textlink="">
          <xdr:nvSpPr>
            <xdr:cNvPr id="92707" name="Check Box 547" hidden="1">
              <a:extLst>
                <a:ext uri="{63B3BB69-23CF-44E3-9099-C40C66FF867C}">
                  <a14:compatExt spid="_x0000_s92707"/>
                </a:ext>
                <a:ext uri="{FF2B5EF4-FFF2-40B4-BE49-F238E27FC236}">
                  <a16:creationId xmlns:a16="http://schemas.microsoft.com/office/drawing/2014/main" id="{00000000-0008-0000-0300-00002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28575</xdr:rowOff>
        </xdr:from>
        <xdr:to>
          <xdr:col>8</xdr:col>
          <xdr:colOff>0</xdr:colOff>
          <xdr:row>18</xdr:row>
          <xdr:rowOff>171450</xdr:rowOff>
        </xdr:to>
        <xdr:sp macro="" textlink="">
          <xdr:nvSpPr>
            <xdr:cNvPr id="92708" name="Check Box 548" hidden="1">
              <a:extLst>
                <a:ext uri="{63B3BB69-23CF-44E3-9099-C40C66FF867C}">
                  <a14:compatExt spid="_x0000_s92708"/>
                </a:ext>
                <a:ext uri="{FF2B5EF4-FFF2-40B4-BE49-F238E27FC236}">
                  <a16:creationId xmlns:a16="http://schemas.microsoft.com/office/drawing/2014/main" id="{00000000-0008-0000-0300-00002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28575</xdr:rowOff>
        </xdr:from>
        <xdr:to>
          <xdr:col>8</xdr:col>
          <xdr:colOff>0</xdr:colOff>
          <xdr:row>19</xdr:row>
          <xdr:rowOff>171450</xdr:rowOff>
        </xdr:to>
        <xdr:sp macro="" textlink="">
          <xdr:nvSpPr>
            <xdr:cNvPr id="92709" name="Check Box 549" hidden="1">
              <a:extLst>
                <a:ext uri="{63B3BB69-23CF-44E3-9099-C40C66FF867C}">
                  <a14:compatExt spid="_x0000_s92709"/>
                </a:ext>
                <a:ext uri="{FF2B5EF4-FFF2-40B4-BE49-F238E27FC236}">
                  <a16:creationId xmlns:a16="http://schemas.microsoft.com/office/drawing/2014/main" id="{00000000-0008-0000-0300-00002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28575</xdr:rowOff>
        </xdr:from>
        <xdr:to>
          <xdr:col>8</xdr:col>
          <xdr:colOff>0</xdr:colOff>
          <xdr:row>20</xdr:row>
          <xdr:rowOff>171450</xdr:rowOff>
        </xdr:to>
        <xdr:sp macro="" textlink="">
          <xdr:nvSpPr>
            <xdr:cNvPr id="92710" name="Check Box 550" hidden="1">
              <a:extLst>
                <a:ext uri="{63B3BB69-23CF-44E3-9099-C40C66FF867C}">
                  <a14:compatExt spid="_x0000_s92710"/>
                </a:ext>
                <a:ext uri="{FF2B5EF4-FFF2-40B4-BE49-F238E27FC236}">
                  <a16:creationId xmlns:a16="http://schemas.microsoft.com/office/drawing/2014/main" id="{00000000-0008-0000-0300-00002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28575</xdr:rowOff>
        </xdr:from>
        <xdr:to>
          <xdr:col>7</xdr:col>
          <xdr:colOff>171450</xdr:colOff>
          <xdr:row>21</xdr:row>
          <xdr:rowOff>171450</xdr:rowOff>
        </xdr:to>
        <xdr:sp macro="" textlink="">
          <xdr:nvSpPr>
            <xdr:cNvPr id="92711" name="Check Box 551" hidden="1">
              <a:extLst>
                <a:ext uri="{63B3BB69-23CF-44E3-9099-C40C66FF867C}">
                  <a14:compatExt spid="_x0000_s92711"/>
                </a:ext>
                <a:ext uri="{FF2B5EF4-FFF2-40B4-BE49-F238E27FC236}">
                  <a16:creationId xmlns:a16="http://schemas.microsoft.com/office/drawing/2014/main" id="{00000000-0008-0000-0300-00002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28575</xdr:rowOff>
        </xdr:from>
        <xdr:to>
          <xdr:col>7</xdr:col>
          <xdr:colOff>171450</xdr:colOff>
          <xdr:row>22</xdr:row>
          <xdr:rowOff>171450</xdr:rowOff>
        </xdr:to>
        <xdr:sp macro="" textlink="">
          <xdr:nvSpPr>
            <xdr:cNvPr id="92712" name="Check Box 552" hidden="1">
              <a:extLst>
                <a:ext uri="{63B3BB69-23CF-44E3-9099-C40C66FF867C}">
                  <a14:compatExt spid="_x0000_s92712"/>
                </a:ext>
                <a:ext uri="{FF2B5EF4-FFF2-40B4-BE49-F238E27FC236}">
                  <a16:creationId xmlns:a16="http://schemas.microsoft.com/office/drawing/2014/main" id="{00000000-0008-0000-0300-00002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28575</xdr:rowOff>
        </xdr:from>
        <xdr:to>
          <xdr:col>7</xdr:col>
          <xdr:colOff>171450</xdr:colOff>
          <xdr:row>23</xdr:row>
          <xdr:rowOff>171450</xdr:rowOff>
        </xdr:to>
        <xdr:sp macro="" textlink="">
          <xdr:nvSpPr>
            <xdr:cNvPr id="92713" name="Check Box 553" hidden="1">
              <a:extLst>
                <a:ext uri="{63B3BB69-23CF-44E3-9099-C40C66FF867C}">
                  <a14:compatExt spid="_x0000_s92713"/>
                </a:ext>
                <a:ext uri="{FF2B5EF4-FFF2-40B4-BE49-F238E27FC236}">
                  <a16:creationId xmlns:a16="http://schemas.microsoft.com/office/drawing/2014/main" id="{00000000-0008-0000-0300-00002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28575</xdr:rowOff>
        </xdr:from>
        <xdr:to>
          <xdr:col>7</xdr:col>
          <xdr:colOff>171450</xdr:colOff>
          <xdr:row>24</xdr:row>
          <xdr:rowOff>171450</xdr:rowOff>
        </xdr:to>
        <xdr:sp macro="" textlink="">
          <xdr:nvSpPr>
            <xdr:cNvPr id="92714" name="Check Box 554" hidden="1">
              <a:extLst>
                <a:ext uri="{63B3BB69-23CF-44E3-9099-C40C66FF867C}">
                  <a14:compatExt spid="_x0000_s92714"/>
                </a:ext>
                <a:ext uri="{FF2B5EF4-FFF2-40B4-BE49-F238E27FC236}">
                  <a16:creationId xmlns:a16="http://schemas.microsoft.com/office/drawing/2014/main" id="{00000000-0008-0000-0300-00002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25</xdr:row>
          <xdr:rowOff>28575</xdr:rowOff>
        </xdr:from>
        <xdr:to>
          <xdr:col>7</xdr:col>
          <xdr:colOff>171450</xdr:colOff>
          <xdr:row>25</xdr:row>
          <xdr:rowOff>171450</xdr:rowOff>
        </xdr:to>
        <xdr:sp macro="" textlink="">
          <xdr:nvSpPr>
            <xdr:cNvPr id="92715" name="Check Box 555" hidden="1">
              <a:extLst>
                <a:ext uri="{63B3BB69-23CF-44E3-9099-C40C66FF867C}">
                  <a14:compatExt spid="_x0000_s92715"/>
                </a:ext>
                <a:ext uri="{FF2B5EF4-FFF2-40B4-BE49-F238E27FC236}">
                  <a16:creationId xmlns:a16="http://schemas.microsoft.com/office/drawing/2014/main" id="{00000000-0008-0000-0300-00002B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28575</xdr:rowOff>
        </xdr:from>
        <xdr:to>
          <xdr:col>8</xdr:col>
          <xdr:colOff>0</xdr:colOff>
          <xdr:row>8</xdr:row>
          <xdr:rowOff>171450</xdr:rowOff>
        </xdr:to>
        <xdr:sp macro="" textlink="">
          <xdr:nvSpPr>
            <xdr:cNvPr id="92716" name="Check Box 556" hidden="1">
              <a:extLst>
                <a:ext uri="{63B3BB69-23CF-44E3-9099-C40C66FF867C}">
                  <a14:compatExt spid="_x0000_s92716"/>
                </a:ext>
                <a:ext uri="{FF2B5EF4-FFF2-40B4-BE49-F238E27FC236}">
                  <a16:creationId xmlns:a16="http://schemas.microsoft.com/office/drawing/2014/main" id="{00000000-0008-0000-0300-00002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28575</xdr:rowOff>
        </xdr:from>
        <xdr:to>
          <xdr:col>8</xdr:col>
          <xdr:colOff>0</xdr:colOff>
          <xdr:row>6</xdr:row>
          <xdr:rowOff>171450</xdr:rowOff>
        </xdr:to>
        <xdr:sp macro="" textlink="">
          <xdr:nvSpPr>
            <xdr:cNvPr id="92717" name="Check Box 557" hidden="1">
              <a:extLst>
                <a:ext uri="{63B3BB69-23CF-44E3-9099-C40C66FF867C}">
                  <a14:compatExt spid="_x0000_s92717"/>
                </a:ext>
                <a:ext uri="{FF2B5EF4-FFF2-40B4-BE49-F238E27FC236}">
                  <a16:creationId xmlns:a16="http://schemas.microsoft.com/office/drawing/2014/main" id="{00000000-0008-0000-0300-00002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28575</xdr:rowOff>
        </xdr:from>
        <xdr:to>
          <xdr:col>8</xdr:col>
          <xdr:colOff>0</xdr:colOff>
          <xdr:row>7</xdr:row>
          <xdr:rowOff>171450</xdr:rowOff>
        </xdr:to>
        <xdr:sp macro="" textlink="">
          <xdr:nvSpPr>
            <xdr:cNvPr id="92718" name="Check Box 558" hidden="1">
              <a:extLst>
                <a:ext uri="{63B3BB69-23CF-44E3-9099-C40C66FF867C}">
                  <a14:compatExt spid="_x0000_s92718"/>
                </a:ext>
                <a:ext uri="{FF2B5EF4-FFF2-40B4-BE49-F238E27FC236}">
                  <a16:creationId xmlns:a16="http://schemas.microsoft.com/office/drawing/2014/main" id="{00000000-0008-0000-0300-00002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28575</xdr:rowOff>
        </xdr:from>
        <xdr:to>
          <xdr:col>8</xdr:col>
          <xdr:colOff>0</xdr:colOff>
          <xdr:row>11</xdr:row>
          <xdr:rowOff>171450</xdr:rowOff>
        </xdr:to>
        <xdr:sp macro="" textlink="">
          <xdr:nvSpPr>
            <xdr:cNvPr id="92719" name="Check Box 559" hidden="1">
              <a:extLst>
                <a:ext uri="{63B3BB69-23CF-44E3-9099-C40C66FF867C}">
                  <a14:compatExt spid="_x0000_s92719"/>
                </a:ext>
                <a:ext uri="{FF2B5EF4-FFF2-40B4-BE49-F238E27FC236}">
                  <a16:creationId xmlns:a16="http://schemas.microsoft.com/office/drawing/2014/main" id="{00000000-0008-0000-0300-00002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28575</xdr:rowOff>
        </xdr:from>
        <xdr:to>
          <xdr:col>8</xdr:col>
          <xdr:colOff>0</xdr:colOff>
          <xdr:row>9</xdr:row>
          <xdr:rowOff>171450</xdr:rowOff>
        </xdr:to>
        <xdr:sp macro="" textlink="">
          <xdr:nvSpPr>
            <xdr:cNvPr id="92720" name="Check Box 560" hidden="1">
              <a:extLst>
                <a:ext uri="{63B3BB69-23CF-44E3-9099-C40C66FF867C}">
                  <a14:compatExt spid="_x0000_s92720"/>
                </a:ext>
                <a:ext uri="{FF2B5EF4-FFF2-40B4-BE49-F238E27FC236}">
                  <a16:creationId xmlns:a16="http://schemas.microsoft.com/office/drawing/2014/main" id="{00000000-0008-0000-0300-00003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28575</xdr:rowOff>
        </xdr:from>
        <xdr:to>
          <xdr:col>8</xdr:col>
          <xdr:colOff>0</xdr:colOff>
          <xdr:row>10</xdr:row>
          <xdr:rowOff>171450</xdr:rowOff>
        </xdr:to>
        <xdr:sp macro="" textlink="">
          <xdr:nvSpPr>
            <xdr:cNvPr id="92721" name="Check Box 561" hidden="1">
              <a:extLst>
                <a:ext uri="{63B3BB69-23CF-44E3-9099-C40C66FF867C}">
                  <a14:compatExt spid="_x0000_s92721"/>
                </a:ext>
                <a:ext uri="{FF2B5EF4-FFF2-40B4-BE49-F238E27FC236}">
                  <a16:creationId xmlns:a16="http://schemas.microsoft.com/office/drawing/2014/main" id="{00000000-0008-0000-0300-00003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28575</xdr:rowOff>
        </xdr:from>
        <xdr:to>
          <xdr:col>8</xdr:col>
          <xdr:colOff>0</xdr:colOff>
          <xdr:row>14</xdr:row>
          <xdr:rowOff>171450</xdr:rowOff>
        </xdr:to>
        <xdr:sp macro="" textlink="">
          <xdr:nvSpPr>
            <xdr:cNvPr id="92722" name="Check Box 562" hidden="1">
              <a:extLst>
                <a:ext uri="{63B3BB69-23CF-44E3-9099-C40C66FF867C}">
                  <a14:compatExt spid="_x0000_s92722"/>
                </a:ext>
                <a:ext uri="{FF2B5EF4-FFF2-40B4-BE49-F238E27FC236}">
                  <a16:creationId xmlns:a16="http://schemas.microsoft.com/office/drawing/2014/main" id="{00000000-0008-0000-0300-00003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28575</xdr:rowOff>
        </xdr:from>
        <xdr:to>
          <xdr:col>8</xdr:col>
          <xdr:colOff>0</xdr:colOff>
          <xdr:row>12</xdr:row>
          <xdr:rowOff>171450</xdr:rowOff>
        </xdr:to>
        <xdr:sp macro="" textlink="">
          <xdr:nvSpPr>
            <xdr:cNvPr id="92723" name="Check Box 563" hidden="1">
              <a:extLst>
                <a:ext uri="{63B3BB69-23CF-44E3-9099-C40C66FF867C}">
                  <a14:compatExt spid="_x0000_s92723"/>
                </a:ext>
                <a:ext uri="{FF2B5EF4-FFF2-40B4-BE49-F238E27FC236}">
                  <a16:creationId xmlns:a16="http://schemas.microsoft.com/office/drawing/2014/main" id="{00000000-0008-0000-0300-00003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28575</xdr:rowOff>
        </xdr:from>
        <xdr:to>
          <xdr:col>8</xdr:col>
          <xdr:colOff>0</xdr:colOff>
          <xdr:row>13</xdr:row>
          <xdr:rowOff>171450</xdr:rowOff>
        </xdr:to>
        <xdr:sp macro="" textlink="">
          <xdr:nvSpPr>
            <xdr:cNvPr id="92724" name="Check Box 564" hidden="1">
              <a:extLst>
                <a:ext uri="{63B3BB69-23CF-44E3-9099-C40C66FF867C}">
                  <a14:compatExt spid="_x0000_s92724"/>
                </a:ext>
                <a:ext uri="{FF2B5EF4-FFF2-40B4-BE49-F238E27FC236}">
                  <a16:creationId xmlns:a16="http://schemas.microsoft.com/office/drawing/2014/main" id="{00000000-0008-0000-0300-00003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28575</xdr:rowOff>
        </xdr:from>
        <xdr:to>
          <xdr:col>8</xdr:col>
          <xdr:colOff>0</xdr:colOff>
          <xdr:row>15</xdr:row>
          <xdr:rowOff>171450</xdr:rowOff>
        </xdr:to>
        <xdr:sp macro="" textlink="">
          <xdr:nvSpPr>
            <xdr:cNvPr id="92725" name="Check Box 565" hidden="1">
              <a:extLst>
                <a:ext uri="{63B3BB69-23CF-44E3-9099-C40C66FF867C}">
                  <a14:compatExt spid="_x0000_s92725"/>
                </a:ext>
                <a:ext uri="{FF2B5EF4-FFF2-40B4-BE49-F238E27FC236}">
                  <a16:creationId xmlns:a16="http://schemas.microsoft.com/office/drawing/2014/main" id="{00000000-0008-0000-0300-00003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28575</xdr:rowOff>
        </xdr:from>
        <xdr:to>
          <xdr:col>8</xdr:col>
          <xdr:colOff>0</xdr:colOff>
          <xdr:row>16</xdr:row>
          <xdr:rowOff>171450</xdr:rowOff>
        </xdr:to>
        <xdr:sp macro="" textlink="">
          <xdr:nvSpPr>
            <xdr:cNvPr id="92726" name="Check Box 566" hidden="1">
              <a:extLst>
                <a:ext uri="{63B3BB69-23CF-44E3-9099-C40C66FF867C}">
                  <a14:compatExt spid="_x0000_s92726"/>
                </a:ext>
                <a:ext uri="{FF2B5EF4-FFF2-40B4-BE49-F238E27FC236}">
                  <a16:creationId xmlns:a16="http://schemas.microsoft.com/office/drawing/2014/main" id="{00000000-0008-0000-0300-00003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xdr:row>
          <xdr:rowOff>28575</xdr:rowOff>
        </xdr:from>
        <xdr:to>
          <xdr:col>5</xdr:col>
          <xdr:colOff>0</xdr:colOff>
          <xdr:row>17</xdr:row>
          <xdr:rowOff>171450</xdr:rowOff>
        </xdr:to>
        <xdr:sp macro="" textlink="">
          <xdr:nvSpPr>
            <xdr:cNvPr id="92727" name="Check Box 567" hidden="1">
              <a:extLst>
                <a:ext uri="{63B3BB69-23CF-44E3-9099-C40C66FF867C}">
                  <a14:compatExt spid="_x0000_s92727"/>
                </a:ext>
                <a:ext uri="{FF2B5EF4-FFF2-40B4-BE49-F238E27FC236}">
                  <a16:creationId xmlns:a16="http://schemas.microsoft.com/office/drawing/2014/main" id="{00000000-0008-0000-0300-00003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xdr:row>
          <xdr:rowOff>28575</xdr:rowOff>
        </xdr:from>
        <xdr:to>
          <xdr:col>5</xdr:col>
          <xdr:colOff>0</xdr:colOff>
          <xdr:row>18</xdr:row>
          <xdr:rowOff>171450</xdr:rowOff>
        </xdr:to>
        <xdr:sp macro="" textlink="">
          <xdr:nvSpPr>
            <xdr:cNvPr id="92728" name="Check Box 568" hidden="1">
              <a:extLst>
                <a:ext uri="{63B3BB69-23CF-44E3-9099-C40C66FF867C}">
                  <a14:compatExt spid="_x0000_s92728"/>
                </a:ext>
                <a:ext uri="{FF2B5EF4-FFF2-40B4-BE49-F238E27FC236}">
                  <a16:creationId xmlns:a16="http://schemas.microsoft.com/office/drawing/2014/main" id="{00000000-0008-0000-0300-00003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28575</xdr:rowOff>
        </xdr:from>
        <xdr:to>
          <xdr:col>5</xdr:col>
          <xdr:colOff>0</xdr:colOff>
          <xdr:row>19</xdr:row>
          <xdr:rowOff>171450</xdr:rowOff>
        </xdr:to>
        <xdr:sp macro="" textlink="">
          <xdr:nvSpPr>
            <xdr:cNvPr id="92729" name="Check Box 569" hidden="1">
              <a:extLst>
                <a:ext uri="{63B3BB69-23CF-44E3-9099-C40C66FF867C}">
                  <a14:compatExt spid="_x0000_s92729"/>
                </a:ext>
                <a:ext uri="{FF2B5EF4-FFF2-40B4-BE49-F238E27FC236}">
                  <a16:creationId xmlns:a16="http://schemas.microsoft.com/office/drawing/2014/main" id="{00000000-0008-0000-0300-00003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28575</xdr:rowOff>
        </xdr:from>
        <xdr:to>
          <xdr:col>5</xdr:col>
          <xdr:colOff>0</xdr:colOff>
          <xdr:row>20</xdr:row>
          <xdr:rowOff>171450</xdr:rowOff>
        </xdr:to>
        <xdr:sp macro="" textlink="">
          <xdr:nvSpPr>
            <xdr:cNvPr id="92730" name="Check Box 570" hidden="1">
              <a:extLst>
                <a:ext uri="{63B3BB69-23CF-44E3-9099-C40C66FF867C}">
                  <a14:compatExt spid="_x0000_s92730"/>
                </a:ext>
                <a:ext uri="{FF2B5EF4-FFF2-40B4-BE49-F238E27FC236}">
                  <a16:creationId xmlns:a16="http://schemas.microsoft.com/office/drawing/2014/main" id="{00000000-0008-0000-0300-00003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28575</xdr:rowOff>
        </xdr:from>
        <xdr:to>
          <xdr:col>4</xdr:col>
          <xdr:colOff>171450</xdr:colOff>
          <xdr:row>21</xdr:row>
          <xdr:rowOff>171450</xdr:rowOff>
        </xdr:to>
        <xdr:sp macro="" textlink="">
          <xdr:nvSpPr>
            <xdr:cNvPr id="92731" name="Check Box 571" hidden="1">
              <a:extLst>
                <a:ext uri="{63B3BB69-23CF-44E3-9099-C40C66FF867C}">
                  <a14:compatExt spid="_x0000_s92731"/>
                </a:ext>
                <a:ext uri="{FF2B5EF4-FFF2-40B4-BE49-F238E27FC236}">
                  <a16:creationId xmlns:a16="http://schemas.microsoft.com/office/drawing/2014/main" id="{00000000-0008-0000-0300-00003B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22</xdr:row>
          <xdr:rowOff>28575</xdr:rowOff>
        </xdr:from>
        <xdr:to>
          <xdr:col>4</xdr:col>
          <xdr:colOff>171450</xdr:colOff>
          <xdr:row>22</xdr:row>
          <xdr:rowOff>171450</xdr:rowOff>
        </xdr:to>
        <xdr:sp macro="" textlink="">
          <xdr:nvSpPr>
            <xdr:cNvPr id="92732" name="Check Box 572" hidden="1">
              <a:extLst>
                <a:ext uri="{63B3BB69-23CF-44E3-9099-C40C66FF867C}">
                  <a14:compatExt spid="_x0000_s92732"/>
                </a:ext>
                <a:ext uri="{FF2B5EF4-FFF2-40B4-BE49-F238E27FC236}">
                  <a16:creationId xmlns:a16="http://schemas.microsoft.com/office/drawing/2014/main" id="{00000000-0008-0000-0300-00003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28575</xdr:rowOff>
        </xdr:from>
        <xdr:to>
          <xdr:col>4</xdr:col>
          <xdr:colOff>171450</xdr:colOff>
          <xdr:row>23</xdr:row>
          <xdr:rowOff>171450</xdr:rowOff>
        </xdr:to>
        <xdr:sp macro="" textlink="">
          <xdr:nvSpPr>
            <xdr:cNvPr id="92733" name="Check Box 573" hidden="1">
              <a:extLst>
                <a:ext uri="{63B3BB69-23CF-44E3-9099-C40C66FF867C}">
                  <a14:compatExt spid="_x0000_s92733"/>
                </a:ext>
                <a:ext uri="{FF2B5EF4-FFF2-40B4-BE49-F238E27FC236}">
                  <a16:creationId xmlns:a16="http://schemas.microsoft.com/office/drawing/2014/main" id="{00000000-0008-0000-0300-00003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24</xdr:row>
          <xdr:rowOff>28575</xdr:rowOff>
        </xdr:from>
        <xdr:to>
          <xdr:col>4</xdr:col>
          <xdr:colOff>171450</xdr:colOff>
          <xdr:row>24</xdr:row>
          <xdr:rowOff>171450</xdr:rowOff>
        </xdr:to>
        <xdr:sp macro="" textlink="">
          <xdr:nvSpPr>
            <xdr:cNvPr id="92734" name="Check Box 574" hidden="1">
              <a:extLst>
                <a:ext uri="{63B3BB69-23CF-44E3-9099-C40C66FF867C}">
                  <a14:compatExt spid="_x0000_s92734"/>
                </a:ext>
                <a:ext uri="{FF2B5EF4-FFF2-40B4-BE49-F238E27FC236}">
                  <a16:creationId xmlns:a16="http://schemas.microsoft.com/office/drawing/2014/main" id="{00000000-0008-0000-0300-00003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28575</xdr:rowOff>
        </xdr:from>
        <xdr:to>
          <xdr:col>4</xdr:col>
          <xdr:colOff>171450</xdr:colOff>
          <xdr:row>25</xdr:row>
          <xdr:rowOff>171450</xdr:rowOff>
        </xdr:to>
        <xdr:sp macro="" textlink="">
          <xdr:nvSpPr>
            <xdr:cNvPr id="92735" name="Check Box 575" hidden="1">
              <a:extLst>
                <a:ext uri="{63B3BB69-23CF-44E3-9099-C40C66FF867C}">
                  <a14:compatExt spid="_x0000_s92735"/>
                </a:ext>
                <a:ext uri="{FF2B5EF4-FFF2-40B4-BE49-F238E27FC236}">
                  <a16:creationId xmlns:a16="http://schemas.microsoft.com/office/drawing/2014/main" id="{00000000-0008-0000-0300-00003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xdr:row>
          <xdr:rowOff>28575</xdr:rowOff>
        </xdr:from>
        <xdr:to>
          <xdr:col>5</xdr:col>
          <xdr:colOff>0</xdr:colOff>
          <xdr:row>8</xdr:row>
          <xdr:rowOff>171450</xdr:rowOff>
        </xdr:to>
        <xdr:sp macro="" textlink="">
          <xdr:nvSpPr>
            <xdr:cNvPr id="92736" name="Check Box 576" hidden="1">
              <a:extLst>
                <a:ext uri="{63B3BB69-23CF-44E3-9099-C40C66FF867C}">
                  <a14:compatExt spid="_x0000_s92736"/>
                </a:ext>
                <a:ext uri="{FF2B5EF4-FFF2-40B4-BE49-F238E27FC236}">
                  <a16:creationId xmlns:a16="http://schemas.microsoft.com/office/drawing/2014/main" id="{00000000-0008-0000-0300-00004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xdr:row>
          <xdr:rowOff>28575</xdr:rowOff>
        </xdr:from>
        <xdr:to>
          <xdr:col>5</xdr:col>
          <xdr:colOff>0</xdr:colOff>
          <xdr:row>6</xdr:row>
          <xdr:rowOff>171450</xdr:rowOff>
        </xdr:to>
        <xdr:sp macro="" textlink="">
          <xdr:nvSpPr>
            <xdr:cNvPr id="92737" name="Check Box 577" hidden="1">
              <a:extLst>
                <a:ext uri="{63B3BB69-23CF-44E3-9099-C40C66FF867C}">
                  <a14:compatExt spid="_x0000_s92737"/>
                </a:ext>
                <a:ext uri="{FF2B5EF4-FFF2-40B4-BE49-F238E27FC236}">
                  <a16:creationId xmlns:a16="http://schemas.microsoft.com/office/drawing/2014/main" id="{00000000-0008-0000-0300-00004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xdr:row>
          <xdr:rowOff>28575</xdr:rowOff>
        </xdr:from>
        <xdr:to>
          <xdr:col>5</xdr:col>
          <xdr:colOff>0</xdr:colOff>
          <xdr:row>7</xdr:row>
          <xdr:rowOff>171450</xdr:rowOff>
        </xdr:to>
        <xdr:sp macro="" textlink="">
          <xdr:nvSpPr>
            <xdr:cNvPr id="92738" name="Check Box 578" hidden="1">
              <a:extLst>
                <a:ext uri="{63B3BB69-23CF-44E3-9099-C40C66FF867C}">
                  <a14:compatExt spid="_x0000_s92738"/>
                </a:ext>
                <a:ext uri="{FF2B5EF4-FFF2-40B4-BE49-F238E27FC236}">
                  <a16:creationId xmlns:a16="http://schemas.microsoft.com/office/drawing/2014/main" id="{00000000-0008-0000-0300-00004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xdr:row>
          <xdr:rowOff>28575</xdr:rowOff>
        </xdr:from>
        <xdr:to>
          <xdr:col>5</xdr:col>
          <xdr:colOff>0</xdr:colOff>
          <xdr:row>11</xdr:row>
          <xdr:rowOff>171450</xdr:rowOff>
        </xdr:to>
        <xdr:sp macro="" textlink="">
          <xdr:nvSpPr>
            <xdr:cNvPr id="92739" name="Check Box 579" hidden="1">
              <a:extLst>
                <a:ext uri="{63B3BB69-23CF-44E3-9099-C40C66FF867C}">
                  <a14:compatExt spid="_x0000_s92739"/>
                </a:ext>
                <a:ext uri="{FF2B5EF4-FFF2-40B4-BE49-F238E27FC236}">
                  <a16:creationId xmlns:a16="http://schemas.microsoft.com/office/drawing/2014/main" id="{00000000-0008-0000-0300-00004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28575</xdr:rowOff>
        </xdr:from>
        <xdr:to>
          <xdr:col>5</xdr:col>
          <xdr:colOff>0</xdr:colOff>
          <xdr:row>9</xdr:row>
          <xdr:rowOff>171450</xdr:rowOff>
        </xdr:to>
        <xdr:sp macro="" textlink="">
          <xdr:nvSpPr>
            <xdr:cNvPr id="92740" name="Check Box 580" hidden="1">
              <a:extLst>
                <a:ext uri="{63B3BB69-23CF-44E3-9099-C40C66FF867C}">
                  <a14:compatExt spid="_x0000_s92740"/>
                </a:ext>
                <a:ext uri="{FF2B5EF4-FFF2-40B4-BE49-F238E27FC236}">
                  <a16:creationId xmlns:a16="http://schemas.microsoft.com/office/drawing/2014/main" id="{00000000-0008-0000-0300-00004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xdr:row>
          <xdr:rowOff>28575</xdr:rowOff>
        </xdr:from>
        <xdr:to>
          <xdr:col>5</xdr:col>
          <xdr:colOff>0</xdr:colOff>
          <xdr:row>10</xdr:row>
          <xdr:rowOff>171450</xdr:rowOff>
        </xdr:to>
        <xdr:sp macro="" textlink="">
          <xdr:nvSpPr>
            <xdr:cNvPr id="92741" name="Check Box 581" hidden="1">
              <a:extLst>
                <a:ext uri="{63B3BB69-23CF-44E3-9099-C40C66FF867C}">
                  <a14:compatExt spid="_x0000_s92741"/>
                </a:ext>
                <a:ext uri="{FF2B5EF4-FFF2-40B4-BE49-F238E27FC236}">
                  <a16:creationId xmlns:a16="http://schemas.microsoft.com/office/drawing/2014/main" id="{00000000-0008-0000-0300-00004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14</xdr:row>
          <xdr:rowOff>28575</xdr:rowOff>
        </xdr:from>
        <xdr:to>
          <xdr:col>5</xdr:col>
          <xdr:colOff>0</xdr:colOff>
          <xdr:row>14</xdr:row>
          <xdr:rowOff>171450</xdr:rowOff>
        </xdr:to>
        <xdr:sp macro="" textlink="">
          <xdr:nvSpPr>
            <xdr:cNvPr id="92742" name="Check Box 582" hidden="1">
              <a:extLst>
                <a:ext uri="{63B3BB69-23CF-44E3-9099-C40C66FF867C}">
                  <a14:compatExt spid="_x0000_s92742"/>
                </a:ext>
                <a:ext uri="{FF2B5EF4-FFF2-40B4-BE49-F238E27FC236}">
                  <a16:creationId xmlns:a16="http://schemas.microsoft.com/office/drawing/2014/main" id="{00000000-0008-0000-0300-00004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xdr:row>
          <xdr:rowOff>28575</xdr:rowOff>
        </xdr:from>
        <xdr:to>
          <xdr:col>5</xdr:col>
          <xdr:colOff>0</xdr:colOff>
          <xdr:row>12</xdr:row>
          <xdr:rowOff>171450</xdr:rowOff>
        </xdr:to>
        <xdr:sp macro="" textlink="">
          <xdr:nvSpPr>
            <xdr:cNvPr id="92743" name="Check Box 583" hidden="1">
              <a:extLst>
                <a:ext uri="{63B3BB69-23CF-44E3-9099-C40C66FF867C}">
                  <a14:compatExt spid="_x0000_s92743"/>
                </a:ext>
                <a:ext uri="{FF2B5EF4-FFF2-40B4-BE49-F238E27FC236}">
                  <a16:creationId xmlns:a16="http://schemas.microsoft.com/office/drawing/2014/main" id="{00000000-0008-0000-0300-00004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28575</xdr:rowOff>
        </xdr:from>
        <xdr:to>
          <xdr:col>5</xdr:col>
          <xdr:colOff>0</xdr:colOff>
          <xdr:row>13</xdr:row>
          <xdr:rowOff>171450</xdr:rowOff>
        </xdr:to>
        <xdr:sp macro="" textlink="">
          <xdr:nvSpPr>
            <xdr:cNvPr id="92744" name="Check Box 584" hidden="1">
              <a:extLst>
                <a:ext uri="{63B3BB69-23CF-44E3-9099-C40C66FF867C}">
                  <a14:compatExt spid="_x0000_s92744"/>
                </a:ext>
                <a:ext uri="{FF2B5EF4-FFF2-40B4-BE49-F238E27FC236}">
                  <a16:creationId xmlns:a16="http://schemas.microsoft.com/office/drawing/2014/main" id="{00000000-0008-0000-0300-00004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28575</xdr:rowOff>
        </xdr:from>
        <xdr:to>
          <xdr:col>5</xdr:col>
          <xdr:colOff>0</xdr:colOff>
          <xdr:row>15</xdr:row>
          <xdr:rowOff>171450</xdr:rowOff>
        </xdr:to>
        <xdr:sp macro="" textlink="">
          <xdr:nvSpPr>
            <xdr:cNvPr id="92745" name="Check Box 585" hidden="1">
              <a:extLst>
                <a:ext uri="{63B3BB69-23CF-44E3-9099-C40C66FF867C}">
                  <a14:compatExt spid="_x0000_s92745"/>
                </a:ext>
                <a:ext uri="{FF2B5EF4-FFF2-40B4-BE49-F238E27FC236}">
                  <a16:creationId xmlns:a16="http://schemas.microsoft.com/office/drawing/2014/main" id="{00000000-0008-0000-0300-00004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xdr:row>
          <xdr:rowOff>28575</xdr:rowOff>
        </xdr:from>
        <xdr:to>
          <xdr:col>5</xdr:col>
          <xdr:colOff>0</xdr:colOff>
          <xdr:row>16</xdr:row>
          <xdr:rowOff>171450</xdr:rowOff>
        </xdr:to>
        <xdr:sp macro="" textlink="">
          <xdr:nvSpPr>
            <xdr:cNvPr id="92746" name="Check Box 586" hidden="1">
              <a:extLst>
                <a:ext uri="{63B3BB69-23CF-44E3-9099-C40C66FF867C}">
                  <a14:compatExt spid="_x0000_s92746"/>
                </a:ext>
                <a:ext uri="{FF2B5EF4-FFF2-40B4-BE49-F238E27FC236}">
                  <a16:creationId xmlns:a16="http://schemas.microsoft.com/office/drawing/2014/main" id="{00000000-0008-0000-0300-00004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28575</xdr:rowOff>
        </xdr:from>
        <xdr:to>
          <xdr:col>1</xdr:col>
          <xdr:colOff>171450</xdr:colOff>
          <xdr:row>29</xdr:row>
          <xdr:rowOff>171450</xdr:rowOff>
        </xdr:to>
        <xdr:sp macro="" textlink="">
          <xdr:nvSpPr>
            <xdr:cNvPr id="92896" name="Check Box 736" hidden="1">
              <a:extLst>
                <a:ext uri="{63B3BB69-23CF-44E3-9099-C40C66FF867C}">
                  <a14:compatExt spid="_x0000_s92896"/>
                </a:ext>
                <a:ext uri="{FF2B5EF4-FFF2-40B4-BE49-F238E27FC236}">
                  <a16:creationId xmlns:a16="http://schemas.microsoft.com/office/drawing/2014/main" id="{00000000-0008-0000-0300-0000E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28575</xdr:rowOff>
        </xdr:from>
        <xdr:to>
          <xdr:col>1</xdr:col>
          <xdr:colOff>171450</xdr:colOff>
          <xdr:row>30</xdr:row>
          <xdr:rowOff>171450</xdr:rowOff>
        </xdr:to>
        <xdr:sp macro="" textlink="">
          <xdr:nvSpPr>
            <xdr:cNvPr id="92897" name="Check Box 737" hidden="1">
              <a:extLst>
                <a:ext uri="{63B3BB69-23CF-44E3-9099-C40C66FF867C}">
                  <a14:compatExt spid="_x0000_s92897"/>
                </a:ext>
                <a:ext uri="{FF2B5EF4-FFF2-40B4-BE49-F238E27FC236}">
                  <a16:creationId xmlns:a16="http://schemas.microsoft.com/office/drawing/2014/main" id="{00000000-0008-0000-0300-0000E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28575</xdr:rowOff>
        </xdr:from>
        <xdr:to>
          <xdr:col>1</xdr:col>
          <xdr:colOff>171450</xdr:colOff>
          <xdr:row>31</xdr:row>
          <xdr:rowOff>171450</xdr:rowOff>
        </xdr:to>
        <xdr:sp macro="" textlink="">
          <xdr:nvSpPr>
            <xdr:cNvPr id="92898" name="Check Box 738" hidden="1">
              <a:extLst>
                <a:ext uri="{63B3BB69-23CF-44E3-9099-C40C66FF867C}">
                  <a14:compatExt spid="_x0000_s92898"/>
                </a:ext>
                <a:ext uri="{FF2B5EF4-FFF2-40B4-BE49-F238E27FC236}">
                  <a16:creationId xmlns:a16="http://schemas.microsoft.com/office/drawing/2014/main" id="{00000000-0008-0000-0300-0000E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28575</xdr:rowOff>
        </xdr:from>
        <xdr:to>
          <xdr:col>1</xdr:col>
          <xdr:colOff>171450</xdr:colOff>
          <xdr:row>32</xdr:row>
          <xdr:rowOff>171450</xdr:rowOff>
        </xdr:to>
        <xdr:sp macro="" textlink="">
          <xdr:nvSpPr>
            <xdr:cNvPr id="92899" name="Check Box 739" hidden="1">
              <a:extLst>
                <a:ext uri="{63B3BB69-23CF-44E3-9099-C40C66FF867C}">
                  <a14:compatExt spid="_x0000_s92899"/>
                </a:ext>
                <a:ext uri="{FF2B5EF4-FFF2-40B4-BE49-F238E27FC236}">
                  <a16:creationId xmlns:a16="http://schemas.microsoft.com/office/drawing/2014/main" id="{00000000-0008-0000-0300-0000E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28575</xdr:rowOff>
        </xdr:from>
        <xdr:to>
          <xdr:col>1</xdr:col>
          <xdr:colOff>171450</xdr:colOff>
          <xdr:row>33</xdr:row>
          <xdr:rowOff>171450</xdr:rowOff>
        </xdr:to>
        <xdr:sp macro="" textlink="">
          <xdr:nvSpPr>
            <xdr:cNvPr id="92900" name="Check Box 740" hidden="1">
              <a:extLst>
                <a:ext uri="{63B3BB69-23CF-44E3-9099-C40C66FF867C}">
                  <a14:compatExt spid="_x0000_s92900"/>
                </a:ext>
                <a:ext uri="{FF2B5EF4-FFF2-40B4-BE49-F238E27FC236}">
                  <a16:creationId xmlns:a16="http://schemas.microsoft.com/office/drawing/2014/main" id="{00000000-0008-0000-0300-0000E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28575</xdr:rowOff>
        </xdr:from>
        <xdr:to>
          <xdr:col>1</xdr:col>
          <xdr:colOff>171450</xdr:colOff>
          <xdr:row>34</xdr:row>
          <xdr:rowOff>171450</xdr:rowOff>
        </xdr:to>
        <xdr:sp macro="" textlink="">
          <xdr:nvSpPr>
            <xdr:cNvPr id="92901" name="Check Box 741" hidden="1">
              <a:extLst>
                <a:ext uri="{63B3BB69-23CF-44E3-9099-C40C66FF867C}">
                  <a14:compatExt spid="_x0000_s92901"/>
                </a:ext>
                <a:ext uri="{FF2B5EF4-FFF2-40B4-BE49-F238E27FC236}">
                  <a16:creationId xmlns:a16="http://schemas.microsoft.com/office/drawing/2014/main" id="{00000000-0008-0000-0300-0000E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28575</xdr:rowOff>
        </xdr:from>
        <xdr:to>
          <xdr:col>1</xdr:col>
          <xdr:colOff>171450</xdr:colOff>
          <xdr:row>35</xdr:row>
          <xdr:rowOff>171450</xdr:rowOff>
        </xdr:to>
        <xdr:sp macro="" textlink="">
          <xdr:nvSpPr>
            <xdr:cNvPr id="92902" name="Check Box 742" hidden="1">
              <a:extLst>
                <a:ext uri="{63B3BB69-23CF-44E3-9099-C40C66FF867C}">
                  <a14:compatExt spid="_x0000_s92902"/>
                </a:ext>
                <a:ext uri="{FF2B5EF4-FFF2-40B4-BE49-F238E27FC236}">
                  <a16:creationId xmlns:a16="http://schemas.microsoft.com/office/drawing/2014/main" id="{00000000-0008-0000-0300-0000E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28575</xdr:rowOff>
        </xdr:from>
        <xdr:to>
          <xdr:col>1</xdr:col>
          <xdr:colOff>171450</xdr:colOff>
          <xdr:row>36</xdr:row>
          <xdr:rowOff>171450</xdr:rowOff>
        </xdr:to>
        <xdr:sp macro="" textlink="">
          <xdr:nvSpPr>
            <xdr:cNvPr id="92903" name="Check Box 743" hidden="1">
              <a:extLst>
                <a:ext uri="{63B3BB69-23CF-44E3-9099-C40C66FF867C}">
                  <a14:compatExt spid="_x0000_s92903"/>
                </a:ext>
                <a:ext uri="{FF2B5EF4-FFF2-40B4-BE49-F238E27FC236}">
                  <a16:creationId xmlns:a16="http://schemas.microsoft.com/office/drawing/2014/main" id="{00000000-0008-0000-0300-0000E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28575</xdr:rowOff>
        </xdr:from>
        <xdr:to>
          <xdr:col>1</xdr:col>
          <xdr:colOff>171450</xdr:colOff>
          <xdr:row>37</xdr:row>
          <xdr:rowOff>171450</xdr:rowOff>
        </xdr:to>
        <xdr:sp macro="" textlink="">
          <xdr:nvSpPr>
            <xdr:cNvPr id="92904" name="Check Box 744" hidden="1">
              <a:extLst>
                <a:ext uri="{63B3BB69-23CF-44E3-9099-C40C66FF867C}">
                  <a14:compatExt spid="_x0000_s92904"/>
                </a:ext>
                <a:ext uri="{FF2B5EF4-FFF2-40B4-BE49-F238E27FC236}">
                  <a16:creationId xmlns:a16="http://schemas.microsoft.com/office/drawing/2014/main" id="{00000000-0008-0000-0300-0000E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28575</xdr:rowOff>
        </xdr:from>
        <xdr:to>
          <xdr:col>1</xdr:col>
          <xdr:colOff>171450</xdr:colOff>
          <xdr:row>39</xdr:row>
          <xdr:rowOff>171450</xdr:rowOff>
        </xdr:to>
        <xdr:sp macro="" textlink="">
          <xdr:nvSpPr>
            <xdr:cNvPr id="92905" name="Check Box 745" hidden="1">
              <a:extLst>
                <a:ext uri="{63B3BB69-23CF-44E3-9099-C40C66FF867C}">
                  <a14:compatExt spid="_x0000_s92905"/>
                </a:ext>
                <a:ext uri="{FF2B5EF4-FFF2-40B4-BE49-F238E27FC236}">
                  <a16:creationId xmlns:a16="http://schemas.microsoft.com/office/drawing/2014/main" id="{00000000-0008-0000-0300-0000E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28575</xdr:rowOff>
        </xdr:from>
        <xdr:to>
          <xdr:col>1</xdr:col>
          <xdr:colOff>171450</xdr:colOff>
          <xdr:row>40</xdr:row>
          <xdr:rowOff>171450</xdr:rowOff>
        </xdr:to>
        <xdr:sp macro="" textlink="">
          <xdr:nvSpPr>
            <xdr:cNvPr id="92906" name="Check Box 746" hidden="1">
              <a:extLst>
                <a:ext uri="{63B3BB69-23CF-44E3-9099-C40C66FF867C}">
                  <a14:compatExt spid="_x0000_s92906"/>
                </a:ext>
                <a:ext uri="{FF2B5EF4-FFF2-40B4-BE49-F238E27FC236}">
                  <a16:creationId xmlns:a16="http://schemas.microsoft.com/office/drawing/2014/main" id="{00000000-0008-0000-0300-0000E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28575</xdr:rowOff>
        </xdr:from>
        <xdr:to>
          <xdr:col>1</xdr:col>
          <xdr:colOff>171450</xdr:colOff>
          <xdr:row>41</xdr:row>
          <xdr:rowOff>171450</xdr:rowOff>
        </xdr:to>
        <xdr:sp macro="" textlink="">
          <xdr:nvSpPr>
            <xdr:cNvPr id="92907" name="Check Box 747" hidden="1">
              <a:extLst>
                <a:ext uri="{63B3BB69-23CF-44E3-9099-C40C66FF867C}">
                  <a14:compatExt spid="_x0000_s92907"/>
                </a:ext>
                <a:ext uri="{FF2B5EF4-FFF2-40B4-BE49-F238E27FC236}">
                  <a16:creationId xmlns:a16="http://schemas.microsoft.com/office/drawing/2014/main" id="{00000000-0008-0000-0300-0000EB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28575</xdr:rowOff>
        </xdr:from>
        <xdr:to>
          <xdr:col>1</xdr:col>
          <xdr:colOff>171450</xdr:colOff>
          <xdr:row>42</xdr:row>
          <xdr:rowOff>171450</xdr:rowOff>
        </xdr:to>
        <xdr:sp macro="" textlink="">
          <xdr:nvSpPr>
            <xdr:cNvPr id="92908" name="Check Box 748" hidden="1">
              <a:extLst>
                <a:ext uri="{63B3BB69-23CF-44E3-9099-C40C66FF867C}">
                  <a14:compatExt spid="_x0000_s92908"/>
                </a:ext>
                <a:ext uri="{FF2B5EF4-FFF2-40B4-BE49-F238E27FC236}">
                  <a16:creationId xmlns:a16="http://schemas.microsoft.com/office/drawing/2014/main" id="{00000000-0008-0000-0300-0000E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28575</xdr:rowOff>
        </xdr:from>
        <xdr:to>
          <xdr:col>1</xdr:col>
          <xdr:colOff>171450</xdr:colOff>
          <xdr:row>43</xdr:row>
          <xdr:rowOff>171450</xdr:rowOff>
        </xdr:to>
        <xdr:sp macro="" textlink="">
          <xdr:nvSpPr>
            <xdr:cNvPr id="92909" name="Check Box 749" hidden="1">
              <a:extLst>
                <a:ext uri="{63B3BB69-23CF-44E3-9099-C40C66FF867C}">
                  <a14:compatExt spid="_x0000_s92909"/>
                </a:ext>
                <a:ext uri="{FF2B5EF4-FFF2-40B4-BE49-F238E27FC236}">
                  <a16:creationId xmlns:a16="http://schemas.microsoft.com/office/drawing/2014/main" id="{00000000-0008-0000-0300-0000E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28575</xdr:rowOff>
        </xdr:from>
        <xdr:to>
          <xdr:col>1</xdr:col>
          <xdr:colOff>171450</xdr:colOff>
          <xdr:row>45</xdr:row>
          <xdr:rowOff>171450</xdr:rowOff>
        </xdr:to>
        <xdr:sp macro="" textlink="">
          <xdr:nvSpPr>
            <xdr:cNvPr id="92910" name="Check Box 750" hidden="1">
              <a:extLst>
                <a:ext uri="{63B3BB69-23CF-44E3-9099-C40C66FF867C}">
                  <a14:compatExt spid="_x0000_s92910"/>
                </a:ext>
                <a:ext uri="{FF2B5EF4-FFF2-40B4-BE49-F238E27FC236}">
                  <a16:creationId xmlns:a16="http://schemas.microsoft.com/office/drawing/2014/main" id="{00000000-0008-0000-0300-0000E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28575</xdr:rowOff>
        </xdr:from>
        <xdr:to>
          <xdr:col>1</xdr:col>
          <xdr:colOff>171450</xdr:colOff>
          <xdr:row>44</xdr:row>
          <xdr:rowOff>171450</xdr:rowOff>
        </xdr:to>
        <xdr:sp macro="" textlink="">
          <xdr:nvSpPr>
            <xdr:cNvPr id="92911" name="Check Box 751" hidden="1">
              <a:extLst>
                <a:ext uri="{63B3BB69-23CF-44E3-9099-C40C66FF867C}">
                  <a14:compatExt spid="_x0000_s92911"/>
                </a:ext>
                <a:ext uri="{FF2B5EF4-FFF2-40B4-BE49-F238E27FC236}">
                  <a16:creationId xmlns:a16="http://schemas.microsoft.com/office/drawing/2014/main" id="{00000000-0008-0000-0300-0000E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28575</xdr:rowOff>
        </xdr:from>
        <xdr:to>
          <xdr:col>1</xdr:col>
          <xdr:colOff>171450</xdr:colOff>
          <xdr:row>46</xdr:row>
          <xdr:rowOff>171450</xdr:rowOff>
        </xdr:to>
        <xdr:sp macro="" textlink="">
          <xdr:nvSpPr>
            <xdr:cNvPr id="92912" name="Check Box 752" hidden="1">
              <a:extLst>
                <a:ext uri="{63B3BB69-23CF-44E3-9099-C40C66FF867C}">
                  <a14:compatExt spid="_x0000_s92912"/>
                </a:ext>
                <a:ext uri="{FF2B5EF4-FFF2-40B4-BE49-F238E27FC236}">
                  <a16:creationId xmlns:a16="http://schemas.microsoft.com/office/drawing/2014/main" id="{00000000-0008-0000-0300-0000F0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28575</xdr:rowOff>
        </xdr:from>
        <xdr:to>
          <xdr:col>1</xdr:col>
          <xdr:colOff>171450</xdr:colOff>
          <xdr:row>47</xdr:row>
          <xdr:rowOff>171450</xdr:rowOff>
        </xdr:to>
        <xdr:sp macro="" textlink="">
          <xdr:nvSpPr>
            <xdr:cNvPr id="92913" name="Check Box 753" hidden="1">
              <a:extLst>
                <a:ext uri="{63B3BB69-23CF-44E3-9099-C40C66FF867C}">
                  <a14:compatExt spid="_x0000_s92913"/>
                </a:ext>
                <a:ext uri="{FF2B5EF4-FFF2-40B4-BE49-F238E27FC236}">
                  <a16:creationId xmlns:a16="http://schemas.microsoft.com/office/drawing/2014/main" id="{00000000-0008-0000-0300-0000F1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28575</xdr:rowOff>
        </xdr:from>
        <xdr:to>
          <xdr:col>1</xdr:col>
          <xdr:colOff>171450</xdr:colOff>
          <xdr:row>48</xdr:row>
          <xdr:rowOff>171450</xdr:rowOff>
        </xdr:to>
        <xdr:sp macro="" textlink="">
          <xdr:nvSpPr>
            <xdr:cNvPr id="92914" name="Check Box 754" hidden="1">
              <a:extLst>
                <a:ext uri="{63B3BB69-23CF-44E3-9099-C40C66FF867C}">
                  <a14:compatExt spid="_x0000_s92914"/>
                </a:ext>
                <a:ext uri="{FF2B5EF4-FFF2-40B4-BE49-F238E27FC236}">
                  <a16:creationId xmlns:a16="http://schemas.microsoft.com/office/drawing/2014/main" id="{00000000-0008-0000-0300-0000F2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28575</xdr:rowOff>
        </xdr:from>
        <xdr:to>
          <xdr:col>1</xdr:col>
          <xdr:colOff>171450</xdr:colOff>
          <xdr:row>49</xdr:row>
          <xdr:rowOff>171450</xdr:rowOff>
        </xdr:to>
        <xdr:sp macro="" textlink="">
          <xdr:nvSpPr>
            <xdr:cNvPr id="92915" name="Check Box 755" hidden="1">
              <a:extLst>
                <a:ext uri="{63B3BB69-23CF-44E3-9099-C40C66FF867C}">
                  <a14:compatExt spid="_x0000_s92915"/>
                </a:ext>
                <a:ext uri="{FF2B5EF4-FFF2-40B4-BE49-F238E27FC236}">
                  <a16:creationId xmlns:a16="http://schemas.microsoft.com/office/drawing/2014/main" id="{00000000-0008-0000-0300-0000F3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28575</xdr:rowOff>
        </xdr:from>
        <xdr:to>
          <xdr:col>1</xdr:col>
          <xdr:colOff>171450</xdr:colOff>
          <xdr:row>6</xdr:row>
          <xdr:rowOff>171450</xdr:rowOff>
        </xdr:to>
        <xdr:sp macro="" textlink="">
          <xdr:nvSpPr>
            <xdr:cNvPr id="92916" name="Check Box 756" hidden="1">
              <a:extLst>
                <a:ext uri="{63B3BB69-23CF-44E3-9099-C40C66FF867C}">
                  <a14:compatExt spid="_x0000_s92916"/>
                </a:ext>
                <a:ext uri="{FF2B5EF4-FFF2-40B4-BE49-F238E27FC236}">
                  <a16:creationId xmlns:a16="http://schemas.microsoft.com/office/drawing/2014/main" id="{00000000-0008-0000-0300-0000F4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1</xdr:col>
          <xdr:colOff>171450</xdr:colOff>
          <xdr:row>7</xdr:row>
          <xdr:rowOff>171450</xdr:rowOff>
        </xdr:to>
        <xdr:sp macro="" textlink="">
          <xdr:nvSpPr>
            <xdr:cNvPr id="92917" name="Check Box 757" hidden="1">
              <a:extLst>
                <a:ext uri="{63B3BB69-23CF-44E3-9099-C40C66FF867C}">
                  <a14:compatExt spid="_x0000_s92917"/>
                </a:ext>
                <a:ext uri="{FF2B5EF4-FFF2-40B4-BE49-F238E27FC236}">
                  <a16:creationId xmlns:a16="http://schemas.microsoft.com/office/drawing/2014/main" id="{00000000-0008-0000-0300-0000F5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1</xdr:col>
          <xdr:colOff>171450</xdr:colOff>
          <xdr:row>8</xdr:row>
          <xdr:rowOff>171450</xdr:rowOff>
        </xdr:to>
        <xdr:sp macro="" textlink="">
          <xdr:nvSpPr>
            <xdr:cNvPr id="92918" name="Check Box 758" hidden="1">
              <a:extLst>
                <a:ext uri="{63B3BB69-23CF-44E3-9099-C40C66FF867C}">
                  <a14:compatExt spid="_x0000_s92918"/>
                </a:ext>
                <a:ext uri="{FF2B5EF4-FFF2-40B4-BE49-F238E27FC236}">
                  <a16:creationId xmlns:a16="http://schemas.microsoft.com/office/drawing/2014/main" id="{00000000-0008-0000-0300-0000F6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28575</xdr:rowOff>
        </xdr:from>
        <xdr:to>
          <xdr:col>1</xdr:col>
          <xdr:colOff>171450</xdr:colOff>
          <xdr:row>10</xdr:row>
          <xdr:rowOff>171450</xdr:rowOff>
        </xdr:to>
        <xdr:sp macro="" textlink="">
          <xdr:nvSpPr>
            <xdr:cNvPr id="92919" name="Check Box 759" hidden="1">
              <a:extLst>
                <a:ext uri="{63B3BB69-23CF-44E3-9099-C40C66FF867C}">
                  <a14:compatExt spid="_x0000_s92919"/>
                </a:ext>
                <a:ext uri="{FF2B5EF4-FFF2-40B4-BE49-F238E27FC236}">
                  <a16:creationId xmlns:a16="http://schemas.microsoft.com/office/drawing/2014/main" id="{00000000-0008-0000-0300-0000F7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28575</xdr:rowOff>
        </xdr:from>
        <xdr:to>
          <xdr:col>1</xdr:col>
          <xdr:colOff>171450</xdr:colOff>
          <xdr:row>9</xdr:row>
          <xdr:rowOff>171450</xdr:rowOff>
        </xdr:to>
        <xdr:sp macro="" textlink="">
          <xdr:nvSpPr>
            <xdr:cNvPr id="92920" name="Check Box 760" hidden="1">
              <a:extLst>
                <a:ext uri="{63B3BB69-23CF-44E3-9099-C40C66FF867C}">
                  <a14:compatExt spid="_x0000_s92920"/>
                </a:ext>
                <a:ext uri="{FF2B5EF4-FFF2-40B4-BE49-F238E27FC236}">
                  <a16:creationId xmlns:a16="http://schemas.microsoft.com/office/drawing/2014/main" id="{00000000-0008-0000-0300-0000F8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xdr:rowOff>
        </xdr:from>
        <xdr:to>
          <xdr:col>1</xdr:col>
          <xdr:colOff>171450</xdr:colOff>
          <xdr:row>11</xdr:row>
          <xdr:rowOff>171450</xdr:rowOff>
        </xdr:to>
        <xdr:sp macro="" textlink="">
          <xdr:nvSpPr>
            <xdr:cNvPr id="92921" name="Check Box 761" hidden="1">
              <a:extLst>
                <a:ext uri="{63B3BB69-23CF-44E3-9099-C40C66FF867C}">
                  <a14:compatExt spid="_x0000_s92921"/>
                </a:ext>
                <a:ext uri="{FF2B5EF4-FFF2-40B4-BE49-F238E27FC236}">
                  <a16:creationId xmlns:a16="http://schemas.microsoft.com/office/drawing/2014/main" id="{00000000-0008-0000-0300-0000F9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28575</xdr:rowOff>
        </xdr:from>
        <xdr:to>
          <xdr:col>1</xdr:col>
          <xdr:colOff>171450</xdr:colOff>
          <xdr:row>12</xdr:row>
          <xdr:rowOff>171450</xdr:rowOff>
        </xdr:to>
        <xdr:sp macro="" textlink="">
          <xdr:nvSpPr>
            <xdr:cNvPr id="92922" name="Check Box 762" hidden="1">
              <a:extLst>
                <a:ext uri="{63B3BB69-23CF-44E3-9099-C40C66FF867C}">
                  <a14:compatExt spid="_x0000_s92922"/>
                </a:ext>
                <a:ext uri="{FF2B5EF4-FFF2-40B4-BE49-F238E27FC236}">
                  <a16:creationId xmlns:a16="http://schemas.microsoft.com/office/drawing/2014/main" id="{00000000-0008-0000-0300-0000FA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28575</xdr:rowOff>
        </xdr:from>
        <xdr:to>
          <xdr:col>1</xdr:col>
          <xdr:colOff>171450</xdr:colOff>
          <xdr:row>13</xdr:row>
          <xdr:rowOff>171450</xdr:rowOff>
        </xdr:to>
        <xdr:sp macro="" textlink="">
          <xdr:nvSpPr>
            <xdr:cNvPr id="92923" name="Check Box 763" hidden="1">
              <a:extLst>
                <a:ext uri="{63B3BB69-23CF-44E3-9099-C40C66FF867C}">
                  <a14:compatExt spid="_x0000_s92923"/>
                </a:ext>
                <a:ext uri="{FF2B5EF4-FFF2-40B4-BE49-F238E27FC236}">
                  <a16:creationId xmlns:a16="http://schemas.microsoft.com/office/drawing/2014/main" id="{00000000-0008-0000-0300-0000FB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28575</xdr:rowOff>
        </xdr:from>
        <xdr:to>
          <xdr:col>1</xdr:col>
          <xdr:colOff>171450</xdr:colOff>
          <xdr:row>14</xdr:row>
          <xdr:rowOff>171450</xdr:rowOff>
        </xdr:to>
        <xdr:sp macro="" textlink="">
          <xdr:nvSpPr>
            <xdr:cNvPr id="92924" name="Check Box 764" hidden="1">
              <a:extLst>
                <a:ext uri="{63B3BB69-23CF-44E3-9099-C40C66FF867C}">
                  <a14:compatExt spid="_x0000_s92924"/>
                </a:ext>
                <a:ext uri="{FF2B5EF4-FFF2-40B4-BE49-F238E27FC236}">
                  <a16:creationId xmlns:a16="http://schemas.microsoft.com/office/drawing/2014/main" id="{00000000-0008-0000-0300-0000FC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28575</xdr:rowOff>
        </xdr:from>
        <xdr:to>
          <xdr:col>1</xdr:col>
          <xdr:colOff>171450</xdr:colOff>
          <xdr:row>15</xdr:row>
          <xdr:rowOff>171450</xdr:rowOff>
        </xdr:to>
        <xdr:sp macro="" textlink="">
          <xdr:nvSpPr>
            <xdr:cNvPr id="92925" name="Check Box 765" hidden="1">
              <a:extLst>
                <a:ext uri="{63B3BB69-23CF-44E3-9099-C40C66FF867C}">
                  <a14:compatExt spid="_x0000_s92925"/>
                </a:ext>
                <a:ext uri="{FF2B5EF4-FFF2-40B4-BE49-F238E27FC236}">
                  <a16:creationId xmlns:a16="http://schemas.microsoft.com/office/drawing/2014/main" id="{00000000-0008-0000-0300-0000FD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28575</xdr:rowOff>
        </xdr:from>
        <xdr:to>
          <xdr:col>1</xdr:col>
          <xdr:colOff>171450</xdr:colOff>
          <xdr:row>16</xdr:row>
          <xdr:rowOff>171450</xdr:rowOff>
        </xdr:to>
        <xdr:sp macro="" textlink="">
          <xdr:nvSpPr>
            <xdr:cNvPr id="92926" name="Check Box 766" hidden="1">
              <a:extLst>
                <a:ext uri="{63B3BB69-23CF-44E3-9099-C40C66FF867C}">
                  <a14:compatExt spid="_x0000_s92926"/>
                </a:ext>
                <a:ext uri="{FF2B5EF4-FFF2-40B4-BE49-F238E27FC236}">
                  <a16:creationId xmlns:a16="http://schemas.microsoft.com/office/drawing/2014/main" id="{00000000-0008-0000-0300-0000FE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38100</xdr:rowOff>
        </xdr:from>
        <xdr:to>
          <xdr:col>14</xdr:col>
          <xdr:colOff>171450</xdr:colOff>
          <xdr:row>19</xdr:row>
          <xdr:rowOff>180975</xdr:rowOff>
        </xdr:to>
        <xdr:sp macro="" textlink="">
          <xdr:nvSpPr>
            <xdr:cNvPr id="92927" name="Check Box 767" hidden="1">
              <a:extLst>
                <a:ext uri="{63B3BB69-23CF-44E3-9099-C40C66FF867C}">
                  <a14:compatExt spid="_x0000_s92927"/>
                </a:ext>
                <a:ext uri="{FF2B5EF4-FFF2-40B4-BE49-F238E27FC236}">
                  <a16:creationId xmlns:a16="http://schemas.microsoft.com/office/drawing/2014/main" id="{00000000-0008-0000-0300-0000FF6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38100</xdr:rowOff>
        </xdr:from>
        <xdr:to>
          <xdr:col>17</xdr:col>
          <xdr:colOff>171450</xdr:colOff>
          <xdr:row>19</xdr:row>
          <xdr:rowOff>180975</xdr:rowOff>
        </xdr:to>
        <xdr:sp macro="" textlink="">
          <xdr:nvSpPr>
            <xdr:cNvPr id="92928" name="Check Box 768" hidden="1">
              <a:extLst>
                <a:ext uri="{63B3BB69-23CF-44E3-9099-C40C66FF867C}">
                  <a14:compatExt spid="_x0000_s92928"/>
                </a:ext>
                <a:ext uri="{FF2B5EF4-FFF2-40B4-BE49-F238E27FC236}">
                  <a16:creationId xmlns:a16="http://schemas.microsoft.com/office/drawing/2014/main" id="{00000000-0008-0000-0300-000000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28</xdr:row>
          <xdr:rowOff>28575</xdr:rowOff>
        </xdr:from>
        <xdr:to>
          <xdr:col>4</xdr:col>
          <xdr:colOff>171450</xdr:colOff>
          <xdr:row>28</xdr:row>
          <xdr:rowOff>171450</xdr:rowOff>
        </xdr:to>
        <xdr:sp macro="" textlink="">
          <xdr:nvSpPr>
            <xdr:cNvPr id="92929" name="Check Box 769" hidden="1">
              <a:extLst>
                <a:ext uri="{63B3BB69-23CF-44E3-9099-C40C66FF867C}">
                  <a14:compatExt spid="_x0000_s92929"/>
                </a:ext>
                <a:ext uri="{FF2B5EF4-FFF2-40B4-BE49-F238E27FC236}">
                  <a16:creationId xmlns:a16="http://schemas.microsoft.com/office/drawing/2014/main" id="{00000000-0008-0000-0300-000001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28575</xdr:rowOff>
        </xdr:from>
        <xdr:to>
          <xdr:col>4</xdr:col>
          <xdr:colOff>171450</xdr:colOff>
          <xdr:row>26</xdr:row>
          <xdr:rowOff>171450</xdr:rowOff>
        </xdr:to>
        <xdr:sp macro="" textlink="">
          <xdr:nvSpPr>
            <xdr:cNvPr id="92930" name="Check Box 770" hidden="1">
              <a:extLst>
                <a:ext uri="{63B3BB69-23CF-44E3-9099-C40C66FF867C}">
                  <a14:compatExt spid="_x0000_s92930"/>
                </a:ext>
                <a:ext uri="{FF2B5EF4-FFF2-40B4-BE49-F238E27FC236}">
                  <a16:creationId xmlns:a16="http://schemas.microsoft.com/office/drawing/2014/main" id="{00000000-0008-0000-0300-000002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28575</xdr:rowOff>
        </xdr:from>
        <xdr:to>
          <xdr:col>4</xdr:col>
          <xdr:colOff>171450</xdr:colOff>
          <xdr:row>27</xdr:row>
          <xdr:rowOff>171450</xdr:rowOff>
        </xdr:to>
        <xdr:sp macro="" textlink="">
          <xdr:nvSpPr>
            <xdr:cNvPr id="92931" name="Check Box 771" hidden="1">
              <a:extLst>
                <a:ext uri="{63B3BB69-23CF-44E3-9099-C40C66FF867C}">
                  <a14:compatExt spid="_x0000_s92931"/>
                </a:ext>
                <a:ext uri="{FF2B5EF4-FFF2-40B4-BE49-F238E27FC236}">
                  <a16:creationId xmlns:a16="http://schemas.microsoft.com/office/drawing/2014/main" id="{00000000-0008-0000-0300-000003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28</xdr:row>
          <xdr:rowOff>28575</xdr:rowOff>
        </xdr:from>
        <xdr:to>
          <xdr:col>7</xdr:col>
          <xdr:colOff>171450</xdr:colOff>
          <xdr:row>28</xdr:row>
          <xdr:rowOff>171450</xdr:rowOff>
        </xdr:to>
        <xdr:sp macro="" textlink="">
          <xdr:nvSpPr>
            <xdr:cNvPr id="92932" name="Check Box 772" hidden="1">
              <a:extLst>
                <a:ext uri="{63B3BB69-23CF-44E3-9099-C40C66FF867C}">
                  <a14:compatExt spid="_x0000_s92932"/>
                </a:ext>
                <a:ext uri="{FF2B5EF4-FFF2-40B4-BE49-F238E27FC236}">
                  <a16:creationId xmlns:a16="http://schemas.microsoft.com/office/drawing/2014/main" id="{00000000-0008-0000-0300-000004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28575</xdr:rowOff>
        </xdr:from>
        <xdr:to>
          <xdr:col>7</xdr:col>
          <xdr:colOff>171450</xdr:colOff>
          <xdr:row>26</xdr:row>
          <xdr:rowOff>171450</xdr:rowOff>
        </xdr:to>
        <xdr:sp macro="" textlink="">
          <xdr:nvSpPr>
            <xdr:cNvPr id="92933" name="Check Box 773" hidden="1">
              <a:extLst>
                <a:ext uri="{63B3BB69-23CF-44E3-9099-C40C66FF867C}">
                  <a14:compatExt spid="_x0000_s92933"/>
                </a:ext>
                <a:ext uri="{FF2B5EF4-FFF2-40B4-BE49-F238E27FC236}">
                  <a16:creationId xmlns:a16="http://schemas.microsoft.com/office/drawing/2014/main" id="{00000000-0008-0000-0300-000005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xdr:row>
          <xdr:rowOff>28575</xdr:rowOff>
        </xdr:from>
        <xdr:to>
          <xdr:col>7</xdr:col>
          <xdr:colOff>171450</xdr:colOff>
          <xdr:row>27</xdr:row>
          <xdr:rowOff>171450</xdr:rowOff>
        </xdr:to>
        <xdr:sp macro="" textlink="">
          <xdr:nvSpPr>
            <xdr:cNvPr id="92934" name="Check Box 774" hidden="1">
              <a:extLst>
                <a:ext uri="{63B3BB69-23CF-44E3-9099-C40C66FF867C}">
                  <a14:compatExt spid="_x0000_s92934"/>
                </a:ext>
                <a:ext uri="{FF2B5EF4-FFF2-40B4-BE49-F238E27FC236}">
                  <a16:creationId xmlns:a16="http://schemas.microsoft.com/office/drawing/2014/main" id="{00000000-0008-0000-0300-0000066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38100</xdr:rowOff>
        </xdr:from>
        <xdr:to>
          <xdr:col>3</xdr:col>
          <xdr:colOff>190500</xdr:colOff>
          <xdr:row>3</xdr:row>
          <xdr:rowOff>180975</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4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3</xdr:row>
          <xdr:rowOff>38100</xdr:rowOff>
        </xdr:from>
        <xdr:to>
          <xdr:col>4</xdr:col>
          <xdr:colOff>190500</xdr:colOff>
          <xdr:row>3</xdr:row>
          <xdr:rowOff>180975</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04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4</xdr:row>
          <xdr:rowOff>38100</xdr:rowOff>
        </xdr:from>
        <xdr:to>
          <xdr:col>2</xdr:col>
          <xdr:colOff>190500</xdr:colOff>
          <xdr:row>4</xdr:row>
          <xdr:rowOff>180975</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04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4</xdr:row>
          <xdr:rowOff>38100</xdr:rowOff>
        </xdr:from>
        <xdr:to>
          <xdr:col>3</xdr:col>
          <xdr:colOff>190500</xdr:colOff>
          <xdr:row>4</xdr:row>
          <xdr:rowOff>180975</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04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38100</xdr:rowOff>
        </xdr:from>
        <xdr:to>
          <xdr:col>4</xdr:col>
          <xdr:colOff>190500</xdr:colOff>
          <xdr:row>4</xdr:row>
          <xdr:rowOff>180975</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04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5</xdr:row>
          <xdr:rowOff>38100</xdr:rowOff>
        </xdr:from>
        <xdr:to>
          <xdr:col>2</xdr:col>
          <xdr:colOff>190500</xdr:colOff>
          <xdr:row>5</xdr:row>
          <xdr:rowOff>180975</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04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5</xdr:row>
          <xdr:rowOff>38100</xdr:rowOff>
        </xdr:from>
        <xdr:to>
          <xdr:col>3</xdr:col>
          <xdr:colOff>190500</xdr:colOff>
          <xdr:row>5</xdr:row>
          <xdr:rowOff>180975</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04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5</xdr:row>
          <xdr:rowOff>38100</xdr:rowOff>
        </xdr:from>
        <xdr:to>
          <xdr:col>4</xdr:col>
          <xdr:colOff>190500</xdr:colOff>
          <xdr:row>5</xdr:row>
          <xdr:rowOff>180975</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04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6</xdr:row>
          <xdr:rowOff>38100</xdr:rowOff>
        </xdr:from>
        <xdr:to>
          <xdr:col>2</xdr:col>
          <xdr:colOff>190500</xdr:colOff>
          <xdr:row>6</xdr:row>
          <xdr:rowOff>180975</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04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38100</xdr:rowOff>
        </xdr:from>
        <xdr:to>
          <xdr:col>3</xdr:col>
          <xdr:colOff>190500</xdr:colOff>
          <xdr:row>6</xdr:row>
          <xdr:rowOff>180975</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04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38100</xdr:rowOff>
        </xdr:from>
        <xdr:to>
          <xdr:col>4</xdr:col>
          <xdr:colOff>190500</xdr:colOff>
          <xdr:row>6</xdr:row>
          <xdr:rowOff>180975</xdr:rowOff>
        </xdr:to>
        <xdr:sp macro="" textlink="">
          <xdr:nvSpPr>
            <xdr:cNvPr id="105483" name="Check Box 11" hidden="1">
              <a:extLst>
                <a:ext uri="{63B3BB69-23CF-44E3-9099-C40C66FF867C}">
                  <a14:compatExt spid="_x0000_s105483"/>
                </a:ext>
                <a:ext uri="{FF2B5EF4-FFF2-40B4-BE49-F238E27FC236}">
                  <a16:creationId xmlns:a16="http://schemas.microsoft.com/office/drawing/2014/main" id="{00000000-0008-0000-0400-00000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38100</xdr:rowOff>
        </xdr:from>
        <xdr:to>
          <xdr:col>2</xdr:col>
          <xdr:colOff>190500</xdr:colOff>
          <xdr:row>7</xdr:row>
          <xdr:rowOff>180975</xdr:rowOff>
        </xdr:to>
        <xdr:sp macro="" textlink="">
          <xdr:nvSpPr>
            <xdr:cNvPr id="105484" name="Check Box 12" hidden="1">
              <a:extLst>
                <a:ext uri="{63B3BB69-23CF-44E3-9099-C40C66FF867C}">
                  <a14:compatExt spid="_x0000_s105484"/>
                </a:ext>
                <a:ext uri="{FF2B5EF4-FFF2-40B4-BE49-F238E27FC236}">
                  <a16:creationId xmlns:a16="http://schemas.microsoft.com/office/drawing/2014/main" id="{00000000-0008-0000-0400-00000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xdr:row>
          <xdr:rowOff>38100</xdr:rowOff>
        </xdr:from>
        <xdr:to>
          <xdr:col>3</xdr:col>
          <xdr:colOff>190500</xdr:colOff>
          <xdr:row>7</xdr:row>
          <xdr:rowOff>180975</xdr:rowOff>
        </xdr:to>
        <xdr:sp macro="" textlink="">
          <xdr:nvSpPr>
            <xdr:cNvPr id="105485" name="Check Box 13" hidden="1">
              <a:extLst>
                <a:ext uri="{63B3BB69-23CF-44E3-9099-C40C66FF867C}">
                  <a14:compatExt spid="_x0000_s105485"/>
                </a:ext>
                <a:ext uri="{FF2B5EF4-FFF2-40B4-BE49-F238E27FC236}">
                  <a16:creationId xmlns:a16="http://schemas.microsoft.com/office/drawing/2014/main" id="{00000000-0008-0000-0400-00000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7</xdr:row>
          <xdr:rowOff>38100</xdr:rowOff>
        </xdr:from>
        <xdr:to>
          <xdr:col>4</xdr:col>
          <xdr:colOff>190500</xdr:colOff>
          <xdr:row>7</xdr:row>
          <xdr:rowOff>180975</xdr:rowOff>
        </xdr:to>
        <xdr:sp macro="" textlink="">
          <xdr:nvSpPr>
            <xdr:cNvPr id="105486" name="Check Box 14" hidden="1">
              <a:extLst>
                <a:ext uri="{63B3BB69-23CF-44E3-9099-C40C66FF867C}">
                  <a14:compatExt spid="_x0000_s105486"/>
                </a:ext>
                <a:ext uri="{FF2B5EF4-FFF2-40B4-BE49-F238E27FC236}">
                  <a16:creationId xmlns:a16="http://schemas.microsoft.com/office/drawing/2014/main" id="{00000000-0008-0000-0400-00000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8</xdr:row>
          <xdr:rowOff>38100</xdr:rowOff>
        </xdr:from>
        <xdr:to>
          <xdr:col>2</xdr:col>
          <xdr:colOff>190500</xdr:colOff>
          <xdr:row>8</xdr:row>
          <xdr:rowOff>180975</xdr:rowOff>
        </xdr:to>
        <xdr:sp macro="" textlink="">
          <xdr:nvSpPr>
            <xdr:cNvPr id="105487" name="Check Box 15" hidden="1">
              <a:extLst>
                <a:ext uri="{63B3BB69-23CF-44E3-9099-C40C66FF867C}">
                  <a14:compatExt spid="_x0000_s105487"/>
                </a:ext>
                <a:ext uri="{FF2B5EF4-FFF2-40B4-BE49-F238E27FC236}">
                  <a16:creationId xmlns:a16="http://schemas.microsoft.com/office/drawing/2014/main" id="{00000000-0008-0000-0400-00000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8</xdr:row>
          <xdr:rowOff>38100</xdr:rowOff>
        </xdr:from>
        <xdr:to>
          <xdr:col>3</xdr:col>
          <xdr:colOff>190500</xdr:colOff>
          <xdr:row>8</xdr:row>
          <xdr:rowOff>180975</xdr:rowOff>
        </xdr:to>
        <xdr:sp macro="" textlink="">
          <xdr:nvSpPr>
            <xdr:cNvPr id="105488" name="Check Box 16" hidden="1">
              <a:extLst>
                <a:ext uri="{63B3BB69-23CF-44E3-9099-C40C66FF867C}">
                  <a14:compatExt spid="_x0000_s105488"/>
                </a:ext>
                <a:ext uri="{FF2B5EF4-FFF2-40B4-BE49-F238E27FC236}">
                  <a16:creationId xmlns:a16="http://schemas.microsoft.com/office/drawing/2014/main" id="{00000000-0008-0000-0400-00001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38100</xdr:rowOff>
        </xdr:from>
        <xdr:to>
          <xdr:col>4</xdr:col>
          <xdr:colOff>190500</xdr:colOff>
          <xdr:row>8</xdr:row>
          <xdr:rowOff>180975</xdr:rowOff>
        </xdr:to>
        <xdr:sp macro="" textlink="">
          <xdr:nvSpPr>
            <xdr:cNvPr id="105489" name="Check Box 17" hidden="1">
              <a:extLst>
                <a:ext uri="{63B3BB69-23CF-44E3-9099-C40C66FF867C}">
                  <a14:compatExt spid="_x0000_s105489"/>
                </a:ext>
                <a:ext uri="{FF2B5EF4-FFF2-40B4-BE49-F238E27FC236}">
                  <a16:creationId xmlns:a16="http://schemas.microsoft.com/office/drawing/2014/main" id="{00000000-0008-0000-0400-00001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9</xdr:row>
          <xdr:rowOff>38100</xdr:rowOff>
        </xdr:from>
        <xdr:to>
          <xdr:col>2</xdr:col>
          <xdr:colOff>190500</xdr:colOff>
          <xdr:row>9</xdr:row>
          <xdr:rowOff>180975</xdr:rowOff>
        </xdr:to>
        <xdr:sp macro="" textlink="">
          <xdr:nvSpPr>
            <xdr:cNvPr id="105490" name="Check Box 18" hidden="1">
              <a:extLst>
                <a:ext uri="{63B3BB69-23CF-44E3-9099-C40C66FF867C}">
                  <a14:compatExt spid="_x0000_s105490"/>
                </a:ext>
                <a:ext uri="{FF2B5EF4-FFF2-40B4-BE49-F238E27FC236}">
                  <a16:creationId xmlns:a16="http://schemas.microsoft.com/office/drawing/2014/main" id="{00000000-0008-0000-0400-00001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38100</xdr:rowOff>
        </xdr:from>
        <xdr:to>
          <xdr:col>3</xdr:col>
          <xdr:colOff>190500</xdr:colOff>
          <xdr:row>9</xdr:row>
          <xdr:rowOff>180975</xdr:rowOff>
        </xdr:to>
        <xdr:sp macro="" textlink="">
          <xdr:nvSpPr>
            <xdr:cNvPr id="105491" name="Check Box 19" hidden="1">
              <a:extLst>
                <a:ext uri="{63B3BB69-23CF-44E3-9099-C40C66FF867C}">
                  <a14:compatExt spid="_x0000_s105491"/>
                </a:ext>
                <a:ext uri="{FF2B5EF4-FFF2-40B4-BE49-F238E27FC236}">
                  <a16:creationId xmlns:a16="http://schemas.microsoft.com/office/drawing/2014/main" id="{00000000-0008-0000-0400-00001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38100</xdr:rowOff>
        </xdr:from>
        <xdr:to>
          <xdr:col>4</xdr:col>
          <xdr:colOff>190500</xdr:colOff>
          <xdr:row>9</xdr:row>
          <xdr:rowOff>180975</xdr:rowOff>
        </xdr:to>
        <xdr:sp macro="" textlink="">
          <xdr:nvSpPr>
            <xdr:cNvPr id="105492" name="Check Box 20" hidden="1">
              <a:extLst>
                <a:ext uri="{63B3BB69-23CF-44E3-9099-C40C66FF867C}">
                  <a14:compatExt spid="_x0000_s105492"/>
                </a:ext>
                <a:ext uri="{FF2B5EF4-FFF2-40B4-BE49-F238E27FC236}">
                  <a16:creationId xmlns:a16="http://schemas.microsoft.com/office/drawing/2014/main" id="{00000000-0008-0000-0400-00001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10</xdr:row>
          <xdr:rowOff>38100</xdr:rowOff>
        </xdr:from>
        <xdr:to>
          <xdr:col>2</xdr:col>
          <xdr:colOff>190500</xdr:colOff>
          <xdr:row>10</xdr:row>
          <xdr:rowOff>180975</xdr:rowOff>
        </xdr:to>
        <xdr:sp macro="" textlink="">
          <xdr:nvSpPr>
            <xdr:cNvPr id="105493" name="Check Box 21" hidden="1">
              <a:extLst>
                <a:ext uri="{63B3BB69-23CF-44E3-9099-C40C66FF867C}">
                  <a14:compatExt spid="_x0000_s105493"/>
                </a:ext>
                <a:ext uri="{FF2B5EF4-FFF2-40B4-BE49-F238E27FC236}">
                  <a16:creationId xmlns:a16="http://schemas.microsoft.com/office/drawing/2014/main" id="{00000000-0008-0000-0400-00001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38100</xdr:rowOff>
        </xdr:from>
        <xdr:to>
          <xdr:col>3</xdr:col>
          <xdr:colOff>190500</xdr:colOff>
          <xdr:row>10</xdr:row>
          <xdr:rowOff>180975</xdr:rowOff>
        </xdr:to>
        <xdr:sp macro="" textlink="">
          <xdr:nvSpPr>
            <xdr:cNvPr id="105494" name="Check Box 22" hidden="1">
              <a:extLst>
                <a:ext uri="{63B3BB69-23CF-44E3-9099-C40C66FF867C}">
                  <a14:compatExt spid="_x0000_s105494"/>
                </a:ext>
                <a:ext uri="{FF2B5EF4-FFF2-40B4-BE49-F238E27FC236}">
                  <a16:creationId xmlns:a16="http://schemas.microsoft.com/office/drawing/2014/main" id="{00000000-0008-0000-0400-00001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38100</xdr:rowOff>
        </xdr:from>
        <xdr:to>
          <xdr:col>4</xdr:col>
          <xdr:colOff>190500</xdr:colOff>
          <xdr:row>10</xdr:row>
          <xdr:rowOff>180975</xdr:rowOff>
        </xdr:to>
        <xdr:sp macro="" textlink="">
          <xdr:nvSpPr>
            <xdr:cNvPr id="105495" name="Check Box 23" hidden="1">
              <a:extLst>
                <a:ext uri="{63B3BB69-23CF-44E3-9099-C40C66FF867C}">
                  <a14:compatExt spid="_x0000_s105495"/>
                </a:ext>
                <a:ext uri="{FF2B5EF4-FFF2-40B4-BE49-F238E27FC236}">
                  <a16:creationId xmlns:a16="http://schemas.microsoft.com/office/drawing/2014/main" id="{00000000-0008-0000-0400-00001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11</xdr:row>
          <xdr:rowOff>38100</xdr:rowOff>
        </xdr:from>
        <xdr:to>
          <xdr:col>2</xdr:col>
          <xdr:colOff>190500</xdr:colOff>
          <xdr:row>11</xdr:row>
          <xdr:rowOff>180975</xdr:rowOff>
        </xdr:to>
        <xdr:sp macro="" textlink="">
          <xdr:nvSpPr>
            <xdr:cNvPr id="105496" name="Check Box 24" hidden="1">
              <a:extLst>
                <a:ext uri="{63B3BB69-23CF-44E3-9099-C40C66FF867C}">
                  <a14:compatExt spid="_x0000_s105496"/>
                </a:ext>
                <a:ext uri="{FF2B5EF4-FFF2-40B4-BE49-F238E27FC236}">
                  <a16:creationId xmlns:a16="http://schemas.microsoft.com/office/drawing/2014/main" id="{00000000-0008-0000-0400-00001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38100</xdr:rowOff>
        </xdr:from>
        <xdr:to>
          <xdr:col>3</xdr:col>
          <xdr:colOff>190500</xdr:colOff>
          <xdr:row>11</xdr:row>
          <xdr:rowOff>180975</xdr:rowOff>
        </xdr:to>
        <xdr:sp macro="" textlink="">
          <xdr:nvSpPr>
            <xdr:cNvPr id="105497" name="Check Box 25" hidden="1">
              <a:extLst>
                <a:ext uri="{63B3BB69-23CF-44E3-9099-C40C66FF867C}">
                  <a14:compatExt spid="_x0000_s105497"/>
                </a:ext>
                <a:ext uri="{FF2B5EF4-FFF2-40B4-BE49-F238E27FC236}">
                  <a16:creationId xmlns:a16="http://schemas.microsoft.com/office/drawing/2014/main" id="{00000000-0008-0000-0400-00001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38100</xdr:rowOff>
        </xdr:from>
        <xdr:to>
          <xdr:col>4</xdr:col>
          <xdr:colOff>190500</xdr:colOff>
          <xdr:row>11</xdr:row>
          <xdr:rowOff>180975</xdr:rowOff>
        </xdr:to>
        <xdr:sp macro="" textlink="">
          <xdr:nvSpPr>
            <xdr:cNvPr id="105498" name="Check Box 26" hidden="1">
              <a:extLst>
                <a:ext uri="{63B3BB69-23CF-44E3-9099-C40C66FF867C}">
                  <a14:compatExt spid="_x0000_s105498"/>
                </a:ext>
                <a:ext uri="{FF2B5EF4-FFF2-40B4-BE49-F238E27FC236}">
                  <a16:creationId xmlns:a16="http://schemas.microsoft.com/office/drawing/2014/main" id="{00000000-0008-0000-0400-00001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12</xdr:row>
          <xdr:rowOff>38100</xdr:rowOff>
        </xdr:from>
        <xdr:to>
          <xdr:col>2</xdr:col>
          <xdr:colOff>190500</xdr:colOff>
          <xdr:row>12</xdr:row>
          <xdr:rowOff>180975</xdr:rowOff>
        </xdr:to>
        <xdr:sp macro="" textlink="">
          <xdr:nvSpPr>
            <xdr:cNvPr id="105499" name="Check Box 27" hidden="1">
              <a:extLst>
                <a:ext uri="{63B3BB69-23CF-44E3-9099-C40C66FF867C}">
                  <a14:compatExt spid="_x0000_s105499"/>
                </a:ext>
                <a:ext uri="{FF2B5EF4-FFF2-40B4-BE49-F238E27FC236}">
                  <a16:creationId xmlns:a16="http://schemas.microsoft.com/office/drawing/2014/main" id="{00000000-0008-0000-0400-00001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38100</xdr:rowOff>
        </xdr:from>
        <xdr:to>
          <xdr:col>3</xdr:col>
          <xdr:colOff>190500</xdr:colOff>
          <xdr:row>12</xdr:row>
          <xdr:rowOff>180975</xdr:rowOff>
        </xdr:to>
        <xdr:sp macro="" textlink="">
          <xdr:nvSpPr>
            <xdr:cNvPr id="105500" name="Check Box 28" hidden="1">
              <a:extLst>
                <a:ext uri="{63B3BB69-23CF-44E3-9099-C40C66FF867C}">
                  <a14:compatExt spid="_x0000_s105500"/>
                </a:ext>
                <a:ext uri="{FF2B5EF4-FFF2-40B4-BE49-F238E27FC236}">
                  <a16:creationId xmlns:a16="http://schemas.microsoft.com/office/drawing/2014/main" id="{00000000-0008-0000-0400-00001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38100</xdr:rowOff>
        </xdr:from>
        <xdr:to>
          <xdr:col>4</xdr:col>
          <xdr:colOff>190500</xdr:colOff>
          <xdr:row>12</xdr:row>
          <xdr:rowOff>180975</xdr:rowOff>
        </xdr:to>
        <xdr:sp macro="" textlink="">
          <xdr:nvSpPr>
            <xdr:cNvPr id="105501" name="Check Box 29" hidden="1">
              <a:extLst>
                <a:ext uri="{63B3BB69-23CF-44E3-9099-C40C66FF867C}">
                  <a14:compatExt spid="_x0000_s105501"/>
                </a:ext>
                <a:ext uri="{FF2B5EF4-FFF2-40B4-BE49-F238E27FC236}">
                  <a16:creationId xmlns:a16="http://schemas.microsoft.com/office/drawing/2014/main" id="{00000000-0008-0000-0400-00001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13</xdr:row>
          <xdr:rowOff>38100</xdr:rowOff>
        </xdr:from>
        <xdr:to>
          <xdr:col>2</xdr:col>
          <xdr:colOff>190500</xdr:colOff>
          <xdr:row>13</xdr:row>
          <xdr:rowOff>180975</xdr:rowOff>
        </xdr:to>
        <xdr:sp macro="" textlink="">
          <xdr:nvSpPr>
            <xdr:cNvPr id="105502" name="Check Box 30" hidden="1">
              <a:extLst>
                <a:ext uri="{63B3BB69-23CF-44E3-9099-C40C66FF867C}">
                  <a14:compatExt spid="_x0000_s105502"/>
                </a:ext>
                <a:ext uri="{FF2B5EF4-FFF2-40B4-BE49-F238E27FC236}">
                  <a16:creationId xmlns:a16="http://schemas.microsoft.com/office/drawing/2014/main" id="{00000000-0008-0000-0400-00001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38100</xdr:rowOff>
        </xdr:from>
        <xdr:to>
          <xdr:col>3</xdr:col>
          <xdr:colOff>190500</xdr:colOff>
          <xdr:row>13</xdr:row>
          <xdr:rowOff>180975</xdr:rowOff>
        </xdr:to>
        <xdr:sp macro="" textlink="">
          <xdr:nvSpPr>
            <xdr:cNvPr id="105503" name="Check Box 31" hidden="1">
              <a:extLst>
                <a:ext uri="{63B3BB69-23CF-44E3-9099-C40C66FF867C}">
                  <a14:compatExt spid="_x0000_s105503"/>
                </a:ext>
                <a:ext uri="{FF2B5EF4-FFF2-40B4-BE49-F238E27FC236}">
                  <a16:creationId xmlns:a16="http://schemas.microsoft.com/office/drawing/2014/main" id="{00000000-0008-0000-0400-00001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38100</xdr:rowOff>
        </xdr:from>
        <xdr:to>
          <xdr:col>4</xdr:col>
          <xdr:colOff>190500</xdr:colOff>
          <xdr:row>13</xdr:row>
          <xdr:rowOff>180975</xdr:rowOff>
        </xdr:to>
        <xdr:sp macro="" textlink="">
          <xdr:nvSpPr>
            <xdr:cNvPr id="105504" name="Check Box 32" hidden="1">
              <a:extLst>
                <a:ext uri="{63B3BB69-23CF-44E3-9099-C40C66FF867C}">
                  <a14:compatExt spid="_x0000_s105504"/>
                </a:ext>
                <a:ext uri="{FF2B5EF4-FFF2-40B4-BE49-F238E27FC236}">
                  <a16:creationId xmlns:a16="http://schemas.microsoft.com/office/drawing/2014/main" id="{00000000-0008-0000-0400-00002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14</xdr:row>
          <xdr:rowOff>38100</xdr:rowOff>
        </xdr:from>
        <xdr:to>
          <xdr:col>2</xdr:col>
          <xdr:colOff>190500</xdr:colOff>
          <xdr:row>14</xdr:row>
          <xdr:rowOff>180975</xdr:rowOff>
        </xdr:to>
        <xdr:sp macro="" textlink="">
          <xdr:nvSpPr>
            <xdr:cNvPr id="105505" name="Check Box 33" hidden="1">
              <a:extLst>
                <a:ext uri="{63B3BB69-23CF-44E3-9099-C40C66FF867C}">
                  <a14:compatExt spid="_x0000_s105505"/>
                </a:ext>
                <a:ext uri="{FF2B5EF4-FFF2-40B4-BE49-F238E27FC236}">
                  <a16:creationId xmlns:a16="http://schemas.microsoft.com/office/drawing/2014/main" id="{00000000-0008-0000-0400-00002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38100</xdr:rowOff>
        </xdr:from>
        <xdr:to>
          <xdr:col>3</xdr:col>
          <xdr:colOff>190500</xdr:colOff>
          <xdr:row>14</xdr:row>
          <xdr:rowOff>180975</xdr:rowOff>
        </xdr:to>
        <xdr:sp macro="" textlink="">
          <xdr:nvSpPr>
            <xdr:cNvPr id="105506" name="Check Box 34" hidden="1">
              <a:extLst>
                <a:ext uri="{63B3BB69-23CF-44E3-9099-C40C66FF867C}">
                  <a14:compatExt spid="_x0000_s105506"/>
                </a:ext>
                <a:ext uri="{FF2B5EF4-FFF2-40B4-BE49-F238E27FC236}">
                  <a16:creationId xmlns:a16="http://schemas.microsoft.com/office/drawing/2014/main" id="{00000000-0008-0000-0400-00002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38100</xdr:rowOff>
        </xdr:from>
        <xdr:to>
          <xdr:col>4</xdr:col>
          <xdr:colOff>190500</xdr:colOff>
          <xdr:row>14</xdr:row>
          <xdr:rowOff>180975</xdr:rowOff>
        </xdr:to>
        <xdr:sp macro="" textlink="">
          <xdr:nvSpPr>
            <xdr:cNvPr id="105507" name="Check Box 35" hidden="1">
              <a:extLst>
                <a:ext uri="{63B3BB69-23CF-44E3-9099-C40C66FF867C}">
                  <a14:compatExt spid="_x0000_s105507"/>
                </a:ext>
                <a:ext uri="{FF2B5EF4-FFF2-40B4-BE49-F238E27FC236}">
                  <a16:creationId xmlns:a16="http://schemas.microsoft.com/office/drawing/2014/main" id="{00000000-0008-0000-0400-00002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38100</xdr:rowOff>
        </xdr:from>
        <xdr:to>
          <xdr:col>2</xdr:col>
          <xdr:colOff>190500</xdr:colOff>
          <xdr:row>15</xdr:row>
          <xdr:rowOff>180975</xdr:rowOff>
        </xdr:to>
        <xdr:sp macro="" textlink="">
          <xdr:nvSpPr>
            <xdr:cNvPr id="105508" name="Check Box 36" hidden="1">
              <a:extLst>
                <a:ext uri="{63B3BB69-23CF-44E3-9099-C40C66FF867C}">
                  <a14:compatExt spid="_x0000_s105508"/>
                </a:ext>
                <a:ext uri="{FF2B5EF4-FFF2-40B4-BE49-F238E27FC236}">
                  <a16:creationId xmlns:a16="http://schemas.microsoft.com/office/drawing/2014/main" id="{00000000-0008-0000-0400-00002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38100</xdr:rowOff>
        </xdr:from>
        <xdr:to>
          <xdr:col>3</xdr:col>
          <xdr:colOff>190500</xdr:colOff>
          <xdr:row>15</xdr:row>
          <xdr:rowOff>180975</xdr:rowOff>
        </xdr:to>
        <xdr:sp macro="" textlink="">
          <xdr:nvSpPr>
            <xdr:cNvPr id="105509" name="Check Box 37" hidden="1">
              <a:extLst>
                <a:ext uri="{63B3BB69-23CF-44E3-9099-C40C66FF867C}">
                  <a14:compatExt spid="_x0000_s105509"/>
                </a:ext>
                <a:ext uri="{FF2B5EF4-FFF2-40B4-BE49-F238E27FC236}">
                  <a16:creationId xmlns:a16="http://schemas.microsoft.com/office/drawing/2014/main" id="{00000000-0008-0000-0400-00002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38100</xdr:rowOff>
        </xdr:from>
        <xdr:to>
          <xdr:col>4</xdr:col>
          <xdr:colOff>190500</xdr:colOff>
          <xdr:row>15</xdr:row>
          <xdr:rowOff>180975</xdr:rowOff>
        </xdr:to>
        <xdr:sp macro="" textlink="">
          <xdr:nvSpPr>
            <xdr:cNvPr id="105510" name="Check Box 38" hidden="1">
              <a:extLst>
                <a:ext uri="{63B3BB69-23CF-44E3-9099-C40C66FF867C}">
                  <a14:compatExt spid="_x0000_s105510"/>
                </a:ext>
                <a:ext uri="{FF2B5EF4-FFF2-40B4-BE49-F238E27FC236}">
                  <a16:creationId xmlns:a16="http://schemas.microsoft.com/office/drawing/2014/main" id="{00000000-0008-0000-0400-00002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16</xdr:row>
          <xdr:rowOff>38100</xdr:rowOff>
        </xdr:from>
        <xdr:to>
          <xdr:col>2</xdr:col>
          <xdr:colOff>190500</xdr:colOff>
          <xdr:row>16</xdr:row>
          <xdr:rowOff>180975</xdr:rowOff>
        </xdr:to>
        <xdr:sp macro="" textlink="">
          <xdr:nvSpPr>
            <xdr:cNvPr id="105511" name="Check Box 39" hidden="1">
              <a:extLst>
                <a:ext uri="{63B3BB69-23CF-44E3-9099-C40C66FF867C}">
                  <a14:compatExt spid="_x0000_s105511"/>
                </a:ext>
                <a:ext uri="{FF2B5EF4-FFF2-40B4-BE49-F238E27FC236}">
                  <a16:creationId xmlns:a16="http://schemas.microsoft.com/office/drawing/2014/main" id="{00000000-0008-0000-0400-00002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38100</xdr:rowOff>
        </xdr:from>
        <xdr:to>
          <xdr:col>3</xdr:col>
          <xdr:colOff>190500</xdr:colOff>
          <xdr:row>16</xdr:row>
          <xdr:rowOff>180975</xdr:rowOff>
        </xdr:to>
        <xdr:sp macro="" textlink="">
          <xdr:nvSpPr>
            <xdr:cNvPr id="105512" name="Check Box 40" hidden="1">
              <a:extLst>
                <a:ext uri="{63B3BB69-23CF-44E3-9099-C40C66FF867C}">
                  <a14:compatExt spid="_x0000_s105512"/>
                </a:ext>
                <a:ext uri="{FF2B5EF4-FFF2-40B4-BE49-F238E27FC236}">
                  <a16:creationId xmlns:a16="http://schemas.microsoft.com/office/drawing/2014/main" id="{00000000-0008-0000-0400-00002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38100</xdr:rowOff>
        </xdr:from>
        <xdr:to>
          <xdr:col>4</xdr:col>
          <xdr:colOff>190500</xdr:colOff>
          <xdr:row>16</xdr:row>
          <xdr:rowOff>180975</xdr:rowOff>
        </xdr:to>
        <xdr:sp macro="" textlink="">
          <xdr:nvSpPr>
            <xdr:cNvPr id="105513" name="Check Box 41" hidden="1">
              <a:extLst>
                <a:ext uri="{63B3BB69-23CF-44E3-9099-C40C66FF867C}">
                  <a14:compatExt spid="_x0000_s105513"/>
                </a:ext>
                <a:ext uri="{FF2B5EF4-FFF2-40B4-BE49-F238E27FC236}">
                  <a16:creationId xmlns:a16="http://schemas.microsoft.com/office/drawing/2014/main" id="{00000000-0008-0000-0400-00002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17</xdr:row>
          <xdr:rowOff>38100</xdr:rowOff>
        </xdr:from>
        <xdr:to>
          <xdr:col>2</xdr:col>
          <xdr:colOff>190500</xdr:colOff>
          <xdr:row>17</xdr:row>
          <xdr:rowOff>180975</xdr:rowOff>
        </xdr:to>
        <xdr:sp macro="" textlink="">
          <xdr:nvSpPr>
            <xdr:cNvPr id="105514" name="Check Box 42" hidden="1">
              <a:extLst>
                <a:ext uri="{63B3BB69-23CF-44E3-9099-C40C66FF867C}">
                  <a14:compatExt spid="_x0000_s105514"/>
                </a:ext>
                <a:ext uri="{FF2B5EF4-FFF2-40B4-BE49-F238E27FC236}">
                  <a16:creationId xmlns:a16="http://schemas.microsoft.com/office/drawing/2014/main" id="{00000000-0008-0000-0400-00002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38100</xdr:rowOff>
        </xdr:from>
        <xdr:to>
          <xdr:col>3</xdr:col>
          <xdr:colOff>190500</xdr:colOff>
          <xdr:row>17</xdr:row>
          <xdr:rowOff>180975</xdr:rowOff>
        </xdr:to>
        <xdr:sp macro="" textlink="">
          <xdr:nvSpPr>
            <xdr:cNvPr id="105515" name="Check Box 43" hidden="1">
              <a:extLst>
                <a:ext uri="{63B3BB69-23CF-44E3-9099-C40C66FF867C}">
                  <a14:compatExt spid="_x0000_s105515"/>
                </a:ext>
                <a:ext uri="{FF2B5EF4-FFF2-40B4-BE49-F238E27FC236}">
                  <a16:creationId xmlns:a16="http://schemas.microsoft.com/office/drawing/2014/main" id="{00000000-0008-0000-0400-00002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38100</xdr:rowOff>
        </xdr:from>
        <xdr:to>
          <xdr:col>4</xdr:col>
          <xdr:colOff>190500</xdr:colOff>
          <xdr:row>17</xdr:row>
          <xdr:rowOff>180975</xdr:rowOff>
        </xdr:to>
        <xdr:sp macro="" textlink="">
          <xdr:nvSpPr>
            <xdr:cNvPr id="105516" name="Check Box 44" hidden="1">
              <a:extLst>
                <a:ext uri="{63B3BB69-23CF-44E3-9099-C40C66FF867C}">
                  <a14:compatExt spid="_x0000_s105516"/>
                </a:ext>
                <a:ext uri="{FF2B5EF4-FFF2-40B4-BE49-F238E27FC236}">
                  <a16:creationId xmlns:a16="http://schemas.microsoft.com/office/drawing/2014/main" id="{00000000-0008-0000-0400-00002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18</xdr:row>
          <xdr:rowOff>38100</xdr:rowOff>
        </xdr:from>
        <xdr:to>
          <xdr:col>2</xdr:col>
          <xdr:colOff>190500</xdr:colOff>
          <xdr:row>18</xdr:row>
          <xdr:rowOff>180975</xdr:rowOff>
        </xdr:to>
        <xdr:sp macro="" textlink="">
          <xdr:nvSpPr>
            <xdr:cNvPr id="105517" name="Check Box 45" hidden="1">
              <a:extLst>
                <a:ext uri="{63B3BB69-23CF-44E3-9099-C40C66FF867C}">
                  <a14:compatExt spid="_x0000_s105517"/>
                </a:ext>
                <a:ext uri="{FF2B5EF4-FFF2-40B4-BE49-F238E27FC236}">
                  <a16:creationId xmlns:a16="http://schemas.microsoft.com/office/drawing/2014/main" id="{00000000-0008-0000-0400-00002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38100</xdr:rowOff>
        </xdr:from>
        <xdr:to>
          <xdr:col>3</xdr:col>
          <xdr:colOff>190500</xdr:colOff>
          <xdr:row>18</xdr:row>
          <xdr:rowOff>180975</xdr:rowOff>
        </xdr:to>
        <xdr:sp macro="" textlink="">
          <xdr:nvSpPr>
            <xdr:cNvPr id="105518" name="Check Box 46" hidden="1">
              <a:extLst>
                <a:ext uri="{63B3BB69-23CF-44E3-9099-C40C66FF867C}">
                  <a14:compatExt spid="_x0000_s105518"/>
                </a:ext>
                <a:ext uri="{FF2B5EF4-FFF2-40B4-BE49-F238E27FC236}">
                  <a16:creationId xmlns:a16="http://schemas.microsoft.com/office/drawing/2014/main" id="{00000000-0008-0000-0400-00002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38100</xdr:rowOff>
        </xdr:from>
        <xdr:to>
          <xdr:col>4</xdr:col>
          <xdr:colOff>190500</xdr:colOff>
          <xdr:row>18</xdr:row>
          <xdr:rowOff>180975</xdr:rowOff>
        </xdr:to>
        <xdr:sp macro="" textlink="">
          <xdr:nvSpPr>
            <xdr:cNvPr id="105519" name="Check Box 47" hidden="1">
              <a:extLst>
                <a:ext uri="{63B3BB69-23CF-44E3-9099-C40C66FF867C}">
                  <a14:compatExt spid="_x0000_s105519"/>
                </a:ext>
                <a:ext uri="{FF2B5EF4-FFF2-40B4-BE49-F238E27FC236}">
                  <a16:creationId xmlns:a16="http://schemas.microsoft.com/office/drawing/2014/main" id="{00000000-0008-0000-0400-00002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38100</xdr:rowOff>
        </xdr:from>
        <xdr:to>
          <xdr:col>2</xdr:col>
          <xdr:colOff>190500</xdr:colOff>
          <xdr:row>19</xdr:row>
          <xdr:rowOff>180975</xdr:rowOff>
        </xdr:to>
        <xdr:sp macro="" textlink="">
          <xdr:nvSpPr>
            <xdr:cNvPr id="105520" name="Check Box 48" hidden="1">
              <a:extLst>
                <a:ext uri="{63B3BB69-23CF-44E3-9099-C40C66FF867C}">
                  <a14:compatExt spid="_x0000_s105520"/>
                </a:ext>
                <a:ext uri="{FF2B5EF4-FFF2-40B4-BE49-F238E27FC236}">
                  <a16:creationId xmlns:a16="http://schemas.microsoft.com/office/drawing/2014/main" id="{00000000-0008-0000-0400-00003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38100</xdr:rowOff>
        </xdr:from>
        <xdr:to>
          <xdr:col>3</xdr:col>
          <xdr:colOff>190500</xdr:colOff>
          <xdr:row>19</xdr:row>
          <xdr:rowOff>180975</xdr:rowOff>
        </xdr:to>
        <xdr:sp macro="" textlink="">
          <xdr:nvSpPr>
            <xdr:cNvPr id="105521" name="Check Box 49" hidden="1">
              <a:extLst>
                <a:ext uri="{63B3BB69-23CF-44E3-9099-C40C66FF867C}">
                  <a14:compatExt spid="_x0000_s105521"/>
                </a:ext>
                <a:ext uri="{FF2B5EF4-FFF2-40B4-BE49-F238E27FC236}">
                  <a16:creationId xmlns:a16="http://schemas.microsoft.com/office/drawing/2014/main" id="{00000000-0008-0000-0400-00003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180975</xdr:rowOff>
        </xdr:to>
        <xdr:sp macro="" textlink="">
          <xdr:nvSpPr>
            <xdr:cNvPr id="105522" name="Check Box 50" hidden="1">
              <a:extLst>
                <a:ext uri="{63B3BB69-23CF-44E3-9099-C40C66FF867C}">
                  <a14:compatExt spid="_x0000_s105522"/>
                </a:ext>
                <a:ext uri="{FF2B5EF4-FFF2-40B4-BE49-F238E27FC236}">
                  <a16:creationId xmlns:a16="http://schemas.microsoft.com/office/drawing/2014/main" id="{00000000-0008-0000-0400-00003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20</xdr:row>
          <xdr:rowOff>38100</xdr:rowOff>
        </xdr:from>
        <xdr:to>
          <xdr:col>2</xdr:col>
          <xdr:colOff>190500</xdr:colOff>
          <xdr:row>20</xdr:row>
          <xdr:rowOff>180975</xdr:rowOff>
        </xdr:to>
        <xdr:sp macro="" textlink="">
          <xdr:nvSpPr>
            <xdr:cNvPr id="105523" name="Check Box 51" hidden="1">
              <a:extLst>
                <a:ext uri="{63B3BB69-23CF-44E3-9099-C40C66FF867C}">
                  <a14:compatExt spid="_x0000_s105523"/>
                </a:ext>
                <a:ext uri="{FF2B5EF4-FFF2-40B4-BE49-F238E27FC236}">
                  <a16:creationId xmlns:a16="http://schemas.microsoft.com/office/drawing/2014/main" id="{00000000-0008-0000-0400-00003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38100</xdr:rowOff>
        </xdr:from>
        <xdr:to>
          <xdr:col>3</xdr:col>
          <xdr:colOff>190500</xdr:colOff>
          <xdr:row>20</xdr:row>
          <xdr:rowOff>180975</xdr:rowOff>
        </xdr:to>
        <xdr:sp macro="" textlink="">
          <xdr:nvSpPr>
            <xdr:cNvPr id="105524" name="Check Box 52" hidden="1">
              <a:extLst>
                <a:ext uri="{63B3BB69-23CF-44E3-9099-C40C66FF867C}">
                  <a14:compatExt spid="_x0000_s105524"/>
                </a:ext>
                <a:ext uri="{FF2B5EF4-FFF2-40B4-BE49-F238E27FC236}">
                  <a16:creationId xmlns:a16="http://schemas.microsoft.com/office/drawing/2014/main" id="{00000000-0008-0000-0400-00003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180975</xdr:rowOff>
        </xdr:to>
        <xdr:sp macro="" textlink="">
          <xdr:nvSpPr>
            <xdr:cNvPr id="105525" name="Check Box 53" hidden="1">
              <a:extLst>
                <a:ext uri="{63B3BB69-23CF-44E3-9099-C40C66FF867C}">
                  <a14:compatExt spid="_x0000_s105525"/>
                </a:ext>
                <a:ext uri="{FF2B5EF4-FFF2-40B4-BE49-F238E27FC236}">
                  <a16:creationId xmlns:a16="http://schemas.microsoft.com/office/drawing/2014/main" id="{00000000-0008-0000-0400-00003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21</xdr:row>
          <xdr:rowOff>38100</xdr:rowOff>
        </xdr:from>
        <xdr:to>
          <xdr:col>2</xdr:col>
          <xdr:colOff>190500</xdr:colOff>
          <xdr:row>21</xdr:row>
          <xdr:rowOff>180975</xdr:rowOff>
        </xdr:to>
        <xdr:sp macro="" textlink="">
          <xdr:nvSpPr>
            <xdr:cNvPr id="105526" name="Check Box 54" hidden="1">
              <a:extLst>
                <a:ext uri="{63B3BB69-23CF-44E3-9099-C40C66FF867C}">
                  <a14:compatExt spid="_x0000_s105526"/>
                </a:ext>
                <a:ext uri="{FF2B5EF4-FFF2-40B4-BE49-F238E27FC236}">
                  <a16:creationId xmlns:a16="http://schemas.microsoft.com/office/drawing/2014/main" id="{00000000-0008-0000-0400-00003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38100</xdr:rowOff>
        </xdr:from>
        <xdr:to>
          <xdr:col>3</xdr:col>
          <xdr:colOff>190500</xdr:colOff>
          <xdr:row>21</xdr:row>
          <xdr:rowOff>180975</xdr:rowOff>
        </xdr:to>
        <xdr:sp macro="" textlink="">
          <xdr:nvSpPr>
            <xdr:cNvPr id="105527" name="Check Box 55" hidden="1">
              <a:extLst>
                <a:ext uri="{63B3BB69-23CF-44E3-9099-C40C66FF867C}">
                  <a14:compatExt spid="_x0000_s105527"/>
                </a:ext>
                <a:ext uri="{FF2B5EF4-FFF2-40B4-BE49-F238E27FC236}">
                  <a16:creationId xmlns:a16="http://schemas.microsoft.com/office/drawing/2014/main" id="{00000000-0008-0000-0400-00003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180975</xdr:rowOff>
        </xdr:to>
        <xdr:sp macro="" textlink="">
          <xdr:nvSpPr>
            <xdr:cNvPr id="105528" name="Check Box 56" hidden="1">
              <a:extLst>
                <a:ext uri="{63B3BB69-23CF-44E3-9099-C40C66FF867C}">
                  <a14:compatExt spid="_x0000_s105528"/>
                </a:ext>
                <a:ext uri="{FF2B5EF4-FFF2-40B4-BE49-F238E27FC236}">
                  <a16:creationId xmlns:a16="http://schemas.microsoft.com/office/drawing/2014/main" id="{00000000-0008-0000-0400-00003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22</xdr:row>
          <xdr:rowOff>38100</xdr:rowOff>
        </xdr:from>
        <xdr:to>
          <xdr:col>2</xdr:col>
          <xdr:colOff>190500</xdr:colOff>
          <xdr:row>22</xdr:row>
          <xdr:rowOff>180975</xdr:rowOff>
        </xdr:to>
        <xdr:sp macro="" textlink="">
          <xdr:nvSpPr>
            <xdr:cNvPr id="105529" name="Check Box 57" hidden="1">
              <a:extLst>
                <a:ext uri="{63B3BB69-23CF-44E3-9099-C40C66FF867C}">
                  <a14:compatExt spid="_x0000_s105529"/>
                </a:ext>
                <a:ext uri="{FF2B5EF4-FFF2-40B4-BE49-F238E27FC236}">
                  <a16:creationId xmlns:a16="http://schemas.microsoft.com/office/drawing/2014/main" id="{00000000-0008-0000-0400-00003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38100</xdr:rowOff>
        </xdr:from>
        <xdr:to>
          <xdr:col>3</xdr:col>
          <xdr:colOff>190500</xdr:colOff>
          <xdr:row>22</xdr:row>
          <xdr:rowOff>180975</xdr:rowOff>
        </xdr:to>
        <xdr:sp macro="" textlink="">
          <xdr:nvSpPr>
            <xdr:cNvPr id="105530" name="Check Box 58" hidden="1">
              <a:extLst>
                <a:ext uri="{63B3BB69-23CF-44E3-9099-C40C66FF867C}">
                  <a14:compatExt spid="_x0000_s105530"/>
                </a:ext>
                <a:ext uri="{FF2B5EF4-FFF2-40B4-BE49-F238E27FC236}">
                  <a16:creationId xmlns:a16="http://schemas.microsoft.com/office/drawing/2014/main" id="{00000000-0008-0000-0400-00003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38100</xdr:rowOff>
        </xdr:from>
        <xdr:to>
          <xdr:col>4</xdr:col>
          <xdr:colOff>190500</xdr:colOff>
          <xdr:row>22</xdr:row>
          <xdr:rowOff>180975</xdr:rowOff>
        </xdr:to>
        <xdr:sp macro="" textlink="">
          <xdr:nvSpPr>
            <xdr:cNvPr id="105531" name="Check Box 59" hidden="1">
              <a:extLst>
                <a:ext uri="{63B3BB69-23CF-44E3-9099-C40C66FF867C}">
                  <a14:compatExt spid="_x0000_s105531"/>
                </a:ext>
                <a:ext uri="{FF2B5EF4-FFF2-40B4-BE49-F238E27FC236}">
                  <a16:creationId xmlns:a16="http://schemas.microsoft.com/office/drawing/2014/main" id="{00000000-0008-0000-0400-00003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23</xdr:row>
          <xdr:rowOff>38100</xdr:rowOff>
        </xdr:from>
        <xdr:to>
          <xdr:col>2</xdr:col>
          <xdr:colOff>190500</xdr:colOff>
          <xdr:row>23</xdr:row>
          <xdr:rowOff>180975</xdr:rowOff>
        </xdr:to>
        <xdr:sp macro="" textlink="">
          <xdr:nvSpPr>
            <xdr:cNvPr id="105532" name="Check Box 60" hidden="1">
              <a:extLst>
                <a:ext uri="{63B3BB69-23CF-44E3-9099-C40C66FF867C}">
                  <a14:compatExt spid="_x0000_s105532"/>
                </a:ext>
                <a:ext uri="{FF2B5EF4-FFF2-40B4-BE49-F238E27FC236}">
                  <a16:creationId xmlns:a16="http://schemas.microsoft.com/office/drawing/2014/main" id="{00000000-0008-0000-0400-00003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38100</xdr:rowOff>
        </xdr:from>
        <xdr:to>
          <xdr:col>3</xdr:col>
          <xdr:colOff>190500</xdr:colOff>
          <xdr:row>23</xdr:row>
          <xdr:rowOff>180975</xdr:rowOff>
        </xdr:to>
        <xdr:sp macro="" textlink="">
          <xdr:nvSpPr>
            <xdr:cNvPr id="105533" name="Check Box 61" hidden="1">
              <a:extLst>
                <a:ext uri="{63B3BB69-23CF-44E3-9099-C40C66FF867C}">
                  <a14:compatExt spid="_x0000_s105533"/>
                </a:ext>
                <a:ext uri="{FF2B5EF4-FFF2-40B4-BE49-F238E27FC236}">
                  <a16:creationId xmlns:a16="http://schemas.microsoft.com/office/drawing/2014/main" id="{00000000-0008-0000-0400-00003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38100</xdr:rowOff>
        </xdr:from>
        <xdr:to>
          <xdr:col>4</xdr:col>
          <xdr:colOff>190500</xdr:colOff>
          <xdr:row>23</xdr:row>
          <xdr:rowOff>180975</xdr:rowOff>
        </xdr:to>
        <xdr:sp macro="" textlink="">
          <xdr:nvSpPr>
            <xdr:cNvPr id="105534" name="Check Box 62" hidden="1">
              <a:extLst>
                <a:ext uri="{63B3BB69-23CF-44E3-9099-C40C66FF867C}">
                  <a14:compatExt spid="_x0000_s105534"/>
                </a:ext>
                <a:ext uri="{FF2B5EF4-FFF2-40B4-BE49-F238E27FC236}">
                  <a16:creationId xmlns:a16="http://schemas.microsoft.com/office/drawing/2014/main" id="{00000000-0008-0000-0400-00003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24</xdr:row>
          <xdr:rowOff>38100</xdr:rowOff>
        </xdr:from>
        <xdr:to>
          <xdr:col>2</xdr:col>
          <xdr:colOff>190500</xdr:colOff>
          <xdr:row>24</xdr:row>
          <xdr:rowOff>180975</xdr:rowOff>
        </xdr:to>
        <xdr:sp macro="" textlink="">
          <xdr:nvSpPr>
            <xdr:cNvPr id="105535" name="Check Box 63" hidden="1">
              <a:extLst>
                <a:ext uri="{63B3BB69-23CF-44E3-9099-C40C66FF867C}">
                  <a14:compatExt spid="_x0000_s105535"/>
                </a:ext>
                <a:ext uri="{FF2B5EF4-FFF2-40B4-BE49-F238E27FC236}">
                  <a16:creationId xmlns:a16="http://schemas.microsoft.com/office/drawing/2014/main" id="{00000000-0008-0000-0400-00003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38100</xdr:rowOff>
        </xdr:from>
        <xdr:to>
          <xdr:col>3</xdr:col>
          <xdr:colOff>190500</xdr:colOff>
          <xdr:row>24</xdr:row>
          <xdr:rowOff>180975</xdr:rowOff>
        </xdr:to>
        <xdr:sp macro="" textlink="">
          <xdr:nvSpPr>
            <xdr:cNvPr id="105536" name="Check Box 64" hidden="1">
              <a:extLst>
                <a:ext uri="{63B3BB69-23CF-44E3-9099-C40C66FF867C}">
                  <a14:compatExt spid="_x0000_s105536"/>
                </a:ext>
                <a:ext uri="{FF2B5EF4-FFF2-40B4-BE49-F238E27FC236}">
                  <a16:creationId xmlns:a16="http://schemas.microsoft.com/office/drawing/2014/main" id="{00000000-0008-0000-0400-00004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38100</xdr:rowOff>
        </xdr:from>
        <xdr:to>
          <xdr:col>4</xdr:col>
          <xdr:colOff>190500</xdr:colOff>
          <xdr:row>24</xdr:row>
          <xdr:rowOff>180975</xdr:rowOff>
        </xdr:to>
        <xdr:sp macro="" textlink="">
          <xdr:nvSpPr>
            <xdr:cNvPr id="105537" name="Check Box 65" hidden="1">
              <a:extLst>
                <a:ext uri="{63B3BB69-23CF-44E3-9099-C40C66FF867C}">
                  <a14:compatExt spid="_x0000_s105537"/>
                </a:ext>
                <a:ext uri="{FF2B5EF4-FFF2-40B4-BE49-F238E27FC236}">
                  <a16:creationId xmlns:a16="http://schemas.microsoft.com/office/drawing/2014/main" id="{00000000-0008-0000-0400-00004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25</xdr:row>
          <xdr:rowOff>38100</xdr:rowOff>
        </xdr:from>
        <xdr:to>
          <xdr:col>2</xdr:col>
          <xdr:colOff>190500</xdr:colOff>
          <xdr:row>25</xdr:row>
          <xdr:rowOff>180975</xdr:rowOff>
        </xdr:to>
        <xdr:sp macro="" textlink="">
          <xdr:nvSpPr>
            <xdr:cNvPr id="105538" name="Check Box 66" hidden="1">
              <a:extLst>
                <a:ext uri="{63B3BB69-23CF-44E3-9099-C40C66FF867C}">
                  <a14:compatExt spid="_x0000_s105538"/>
                </a:ext>
                <a:ext uri="{FF2B5EF4-FFF2-40B4-BE49-F238E27FC236}">
                  <a16:creationId xmlns:a16="http://schemas.microsoft.com/office/drawing/2014/main" id="{00000000-0008-0000-0400-00004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180975</xdr:rowOff>
        </xdr:to>
        <xdr:sp macro="" textlink="">
          <xdr:nvSpPr>
            <xdr:cNvPr id="105539" name="Check Box 67" hidden="1">
              <a:extLst>
                <a:ext uri="{63B3BB69-23CF-44E3-9099-C40C66FF867C}">
                  <a14:compatExt spid="_x0000_s105539"/>
                </a:ext>
                <a:ext uri="{FF2B5EF4-FFF2-40B4-BE49-F238E27FC236}">
                  <a16:creationId xmlns:a16="http://schemas.microsoft.com/office/drawing/2014/main" id="{00000000-0008-0000-0400-00004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38100</xdr:rowOff>
        </xdr:from>
        <xdr:to>
          <xdr:col>4</xdr:col>
          <xdr:colOff>190500</xdr:colOff>
          <xdr:row>25</xdr:row>
          <xdr:rowOff>180975</xdr:rowOff>
        </xdr:to>
        <xdr:sp macro="" textlink="">
          <xdr:nvSpPr>
            <xdr:cNvPr id="105540" name="Check Box 68" hidden="1">
              <a:extLst>
                <a:ext uri="{63B3BB69-23CF-44E3-9099-C40C66FF867C}">
                  <a14:compatExt spid="_x0000_s105540"/>
                </a:ext>
                <a:ext uri="{FF2B5EF4-FFF2-40B4-BE49-F238E27FC236}">
                  <a16:creationId xmlns:a16="http://schemas.microsoft.com/office/drawing/2014/main" id="{00000000-0008-0000-0400-00004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26</xdr:row>
          <xdr:rowOff>38100</xdr:rowOff>
        </xdr:from>
        <xdr:to>
          <xdr:col>2</xdr:col>
          <xdr:colOff>190500</xdr:colOff>
          <xdr:row>26</xdr:row>
          <xdr:rowOff>180975</xdr:rowOff>
        </xdr:to>
        <xdr:sp macro="" textlink="">
          <xdr:nvSpPr>
            <xdr:cNvPr id="105541" name="Check Box 69" hidden="1">
              <a:extLst>
                <a:ext uri="{63B3BB69-23CF-44E3-9099-C40C66FF867C}">
                  <a14:compatExt spid="_x0000_s105541"/>
                </a:ext>
                <a:ext uri="{FF2B5EF4-FFF2-40B4-BE49-F238E27FC236}">
                  <a16:creationId xmlns:a16="http://schemas.microsoft.com/office/drawing/2014/main" id="{00000000-0008-0000-0400-00004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180975</xdr:rowOff>
        </xdr:to>
        <xdr:sp macro="" textlink="">
          <xdr:nvSpPr>
            <xdr:cNvPr id="105542" name="Check Box 70" hidden="1">
              <a:extLst>
                <a:ext uri="{63B3BB69-23CF-44E3-9099-C40C66FF867C}">
                  <a14:compatExt spid="_x0000_s105542"/>
                </a:ext>
                <a:ext uri="{FF2B5EF4-FFF2-40B4-BE49-F238E27FC236}">
                  <a16:creationId xmlns:a16="http://schemas.microsoft.com/office/drawing/2014/main" id="{00000000-0008-0000-0400-00004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38100</xdr:rowOff>
        </xdr:from>
        <xdr:to>
          <xdr:col>4</xdr:col>
          <xdr:colOff>190500</xdr:colOff>
          <xdr:row>26</xdr:row>
          <xdr:rowOff>180975</xdr:rowOff>
        </xdr:to>
        <xdr:sp macro="" textlink="">
          <xdr:nvSpPr>
            <xdr:cNvPr id="105543" name="Check Box 71" hidden="1">
              <a:extLst>
                <a:ext uri="{63B3BB69-23CF-44E3-9099-C40C66FF867C}">
                  <a14:compatExt spid="_x0000_s105543"/>
                </a:ext>
                <a:ext uri="{FF2B5EF4-FFF2-40B4-BE49-F238E27FC236}">
                  <a16:creationId xmlns:a16="http://schemas.microsoft.com/office/drawing/2014/main" id="{00000000-0008-0000-0400-00004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27</xdr:row>
          <xdr:rowOff>38100</xdr:rowOff>
        </xdr:from>
        <xdr:to>
          <xdr:col>2</xdr:col>
          <xdr:colOff>190500</xdr:colOff>
          <xdr:row>27</xdr:row>
          <xdr:rowOff>180975</xdr:rowOff>
        </xdr:to>
        <xdr:sp macro="" textlink="">
          <xdr:nvSpPr>
            <xdr:cNvPr id="105544" name="Check Box 72" hidden="1">
              <a:extLst>
                <a:ext uri="{63B3BB69-23CF-44E3-9099-C40C66FF867C}">
                  <a14:compatExt spid="_x0000_s105544"/>
                </a:ext>
                <a:ext uri="{FF2B5EF4-FFF2-40B4-BE49-F238E27FC236}">
                  <a16:creationId xmlns:a16="http://schemas.microsoft.com/office/drawing/2014/main" id="{00000000-0008-0000-0400-00004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38100</xdr:rowOff>
        </xdr:from>
        <xdr:to>
          <xdr:col>3</xdr:col>
          <xdr:colOff>190500</xdr:colOff>
          <xdr:row>27</xdr:row>
          <xdr:rowOff>180975</xdr:rowOff>
        </xdr:to>
        <xdr:sp macro="" textlink="">
          <xdr:nvSpPr>
            <xdr:cNvPr id="105545" name="Check Box 73" hidden="1">
              <a:extLst>
                <a:ext uri="{63B3BB69-23CF-44E3-9099-C40C66FF867C}">
                  <a14:compatExt spid="_x0000_s105545"/>
                </a:ext>
                <a:ext uri="{FF2B5EF4-FFF2-40B4-BE49-F238E27FC236}">
                  <a16:creationId xmlns:a16="http://schemas.microsoft.com/office/drawing/2014/main" id="{00000000-0008-0000-0400-00004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38100</xdr:rowOff>
        </xdr:from>
        <xdr:to>
          <xdr:col>4</xdr:col>
          <xdr:colOff>190500</xdr:colOff>
          <xdr:row>27</xdr:row>
          <xdr:rowOff>180975</xdr:rowOff>
        </xdr:to>
        <xdr:sp macro="" textlink="">
          <xdr:nvSpPr>
            <xdr:cNvPr id="105546" name="Check Box 74" hidden="1">
              <a:extLst>
                <a:ext uri="{63B3BB69-23CF-44E3-9099-C40C66FF867C}">
                  <a14:compatExt spid="_x0000_s105546"/>
                </a:ext>
                <a:ext uri="{FF2B5EF4-FFF2-40B4-BE49-F238E27FC236}">
                  <a16:creationId xmlns:a16="http://schemas.microsoft.com/office/drawing/2014/main" id="{00000000-0008-0000-0400-00004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3</xdr:row>
          <xdr:rowOff>38100</xdr:rowOff>
        </xdr:from>
        <xdr:to>
          <xdr:col>2</xdr:col>
          <xdr:colOff>190500</xdr:colOff>
          <xdr:row>3</xdr:row>
          <xdr:rowOff>180975</xdr:rowOff>
        </xdr:to>
        <xdr:sp macro="" textlink="">
          <xdr:nvSpPr>
            <xdr:cNvPr id="105547" name="Check Box 75" hidden="1">
              <a:extLst>
                <a:ext uri="{63B3BB69-23CF-44E3-9099-C40C66FF867C}">
                  <a14:compatExt spid="_x0000_s105547"/>
                </a:ext>
                <a:ext uri="{FF2B5EF4-FFF2-40B4-BE49-F238E27FC236}">
                  <a16:creationId xmlns:a16="http://schemas.microsoft.com/office/drawing/2014/main" id="{00000000-0008-0000-0400-00004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21</xdr:row>
          <xdr:rowOff>0</xdr:rowOff>
        </xdr:from>
        <xdr:to>
          <xdr:col>2</xdr:col>
          <xdr:colOff>19050</xdr:colOff>
          <xdr:row>22</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9525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10</xdr:row>
          <xdr:rowOff>28575</xdr:rowOff>
        </xdr:from>
        <xdr:to>
          <xdr:col>2</xdr:col>
          <xdr:colOff>9525</xdr:colOff>
          <xdr:row>11</xdr:row>
          <xdr:rowOff>38100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9525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23</xdr:row>
          <xdr:rowOff>190500</xdr:rowOff>
        </xdr:from>
        <xdr:to>
          <xdr:col>4</xdr:col>
          <xdr:colOff>28575</xdr:colOff>
          <xdr:row>25</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xdr:colOff>
          <xdr:row>11</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28575</xdr:colOff>
          <xdr:row>12</xdr:row>
          <xdr:rowOff>9525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2</xdr:col>
          <xdr:colOff>28575</xdr:colOff>
          <xdr:row>18</xdr:row>
          <xdr:rowOff>9525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180975</xdr:rowOff>
        </xdr:from>
        <xdr:to>
          <xdr:col>2</xdr:col>
          <xdr:colOff>19050</xdr:colOff>
          <xdr:row>18</xdr:row>
          <xdr:rowOff>190500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190500</xdr:rowOff>
        </xdr:from>
        <xdr:to>
          <xdr:col>2</xdr:col>
          <xdr:colOff>19050</xdr:colOff>
          <xdr:row>21</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9525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xdr:row>
          <xdr:rowOff>161925</xdr:rowOff>
        </xdr:from>
        <xdr:to>
          <xdr:col>4</xdr:col>
          <xdr:colOff>85725</xdr:colOff>
          <xdr:row>1</xdr:row>
          <xdr:rowOff>323850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Phone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xdr:row>
          <xdr:rowOff>9525</xdr:rowOff>
        </xdr:from>
        <xdr:to>
          <xdr:col>5</xdr:col>
          <xdr:colOff>19050</xdr:colOff>
          <xdr:row>1</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190500</xdr:rowOff>
        </xdr:from>
        <xdr:to>
          <xdr:col>4</xdr:col>
          <xdr:colOff>28575</xdr:colOff>
          <xdr:row>23</xdr:row>
          <xdr:rowOff>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5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28575</xdr:colOff>
          <xdr:row>29</xdr:row>
          <xdr:rowOff>9525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5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190500</xdr:rowOff>
        </xdr:from>
        <xdr:to>
          <xdr:col>2</xdr:col>
          <xdr:colOff>19050</xdr:colOff>
          <xdr:row>30</xdr:row>
          <xdr:rowOff>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5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28575</xdr:colOff>
          <xdr:row>29</xdr:row>
          <xdr:rowOff>9525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5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9525</xdr:rowOff>
        </xdr:from>
        <xdr:to>
          <xdr:col>4</xdr:col>
          <xdr:colOff>28575</xdr:colOff>
          <xdr:row>30</xdr:row>
          <xdr:rowOff>19050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5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28575</xdr:colOff>
          <xdr:row>32</xdr:row>
          <xdr:rowOff>9525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5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5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190500</xdr:rowOff>
        </xdr:from>
        <xdr:to>
          <xdr:col>2</xdr:col>
          <xdr:colOff>19050</xdr:colOff>
          <xdr:row>26</xdr:row>
          <xdr:rowOff>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5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161925</xdr:rowOff>
        </xdr:from>
        <xdr:to>
          <xdr:col>8</xdr:col>
          <xdr:colOff>19050</xdr:colOff>
          <xdr:row>21</xdr:row>
          <xdr:rowOff>171450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5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238125</xdr:rowOff>
        </xdr:from>
        <xdr:to>
          <xdr:col>8</xdr:col>
          <xdr:colOff>19050</xdr:colOff>
          <xdr:row>16</xdr:row>
          <xdr:rowOff>9525</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5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190500</xdr:rowOff>
        </xdr:from>
        <xdr:to>
          <xdr:col>8</xdr:col>
          <xdr:colOff>19050</xdr:colOff>
          <xdr:row>17</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5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190500</xdr:rowOff>
        </xdr:from>
        <xdr:to>
          <xdr:col>8</xdr:col>
          <xdr:colOff>19050</xdr:colOff>
          <xdr:row>18</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5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5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28575</xdr:colOff>
          <xdr:row>31</xdr:row>
          <xdr:rowOff>9525</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5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19050</xdr:colOff>
          <xdr:row>31</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5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5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xdr:colOff>
          <xdr:row>24</xdr:row>
          <xdr:rowOff>9525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5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1914525</xdr:colOff>
          <xdr:row>11</xdr:row>
          <xdr:rowOff>190500</xdr:rowOff>
        </xdr:from>
        <xdr:to>
          <xdr:col>4</xdr:col>
          <xdr:colOff>19050</xdr:colOff>
          <xdr:row>12</xdr:row>
          <xdr:rowOff>200025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5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13</xdr:row>
          <xdr:rowOff>19050</xdr:rowOff>
        </xdr:from>
        <xdr:to>
          <xdr:col>4</xdr:col>
          <xdr:colOff>9525</xdr:colOff>
          <xdr:row>14</xdr:row>
          <xdr:rowOff>28575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5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190500</xdr:rowOff>
        </xdr:from>
        <xdr:to>
          <xdr:col>4</xdr:col>
          <xdr:colOff>28575</xdr:colOff>
          <xdr:row>22</xdr:row>
          <xdr:rowOff>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5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9525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5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4</xdr:col>
          <xdr:colOff>28575</xdr:colOff>
          <xdr:row>32</xdr:row>
          <xdr:rowOff>180975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5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171450</xdr:rowOff>
        </xdr:from>
        <xdr:to>
          <xdr:col>8</xdr:col>
          <xdr:colOff>19050</xdr:colOff>
          <xdr:row>20</xdr:row>
          <xdr:rowOff>180975</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5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25</xdr:row>
          <xdr:rowOff>190500</xdr:rowOff>
        </xdr:from>
        <xdr:to>
          <xdr:col>2</xdr:col>
          <xdr:colOff>19050</xdr:colOff>
          <xdr:row>27</xdr:row>
          <xdr:rowOff>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5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180975</xdr:rowOff>
        </xdr:from>
        <xdr:to>
          <xdr:col>8</xdr:col>
          <xdr:colOff>19050</xdr:colOff>
          <xdr:row>22</xdr:row>
          <xdr:rowOff>190500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5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19050</xdr:colOff>
          <xdr:row>12</xdr:row>
          <xdr:rowOff>9525</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5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19050</xdr:colOff>
          <xdr:row>13</xdr:row>
          <xdr:rowOff>9525</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5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19050</xdr:colOff>
          <xdr:row>10</xdr:row>
          <xdr:rowOff>19050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5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190500</xdr:rowOff>
        </xdr:from>
        <xdr:to>
          <xdr:col>8</xdr:col>
          <xdr:colOff>19050</xdr:colOff>
          <xdr:row>14</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5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9525</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5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9525</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5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9525</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5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19050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5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8</xdr:col>
          <xdr:colOff>19050</xdr:colOff>
          <xdr:row>11</xdr:row>
          <xdr:rowOff>9525</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5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8</xdr:col>
          <xdr:colOff>19050</xdr:colOff>
          <xdr:row>19</xdr:row>
          <xdr:rowOff>9525</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5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190500</xdr:rowOff>
        </xdr:from>
        <xdr:to>
          <xdr:col>8</xdr:col>
          <xdr:colOff>19050</xdr:colOff>
          <xdr:row>20</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5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xdr:row>
          <xdr:rowOff>152400</xdr:rowOff>
        </xdr:from>
        <xdr:to>
          <xdr:col>5</xdr:col>
          <xdr:colOff>514350</xdr:colOff>
          <xdr:row>1</xdr:row>
          <xdr:rowOff>323850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5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xdr:row>
          <xdr:rowOff>9525</xdr:rowOff>
        </xdr:from>
        <xdr:to>
          <xdr:col>5</xdr:col>
          <xdr:colOff>523875</xdr:colOff>
          <xdr:row>1</xdr:row>
          <xdr:rowOff>180975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5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0</xdr:row>
          <xdr:rowOff>238125</xdr:rowOff>
        </xdr:from>
        <xdr:to>
          <xdr:col>5</xdr:col>
          <xdr:colOff>1085850</xdr:colOff>
          <xdr:row>1</xdr:row>
          <xdr:rowOff>161925</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5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34</xdr:row>
          <xdr:rowOff>9525</xdr:rowOff>
        </xdr:from>
        <xdr:to>
          <xdr:col>4</xdr:col>
          <xdr:colOff>28575</xdr:colOff>
          <xdr:row>34</xdr:row>
          <xdr:rowOff>180975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5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19050</xdr:colOff>
          <xdr:row>15</xdr:row>
          <xdr:rowOff>9525</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5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9525</xdr:rowOff>
        </xdr:from>
        <xdr:to>
          <xdr:col>2</xdr:col>
          <xdr:colOff>19050</xdr:colOff>
          <xdr:row>43</xdr:row>
          <xdr:rowOff>180975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5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2</xdr:col>
          <xdr:colOff>19050</xdr:colOff>
          <xdr:row>45</xdr:row>
          <xdr:rowOff>180975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5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xdr:rowOff>
        </xdr:from>
        <xdr:to>
          <xdr:col>2</xdr:col>
          <xdr:colOff>19050</xdr:colOff>
          <xdr:row>39</xdr:row>
          <xdr:rowOff>180975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5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28575</xdr:colOff>
          <xdr:row>36</xdr:row>
          <xdr:rowOff>9525</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5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190500</xdr:rowOff>
        </xdr:from>
        <xdr:to>
          <xdr:col>4</xdr:col>
          <xdr:colOff>28575</xdr:colOff>
          <xdr:row>26</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5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190500</xdr:rowOff>
        </xdr:from>
        <xdr:to>
          <xdr:col>4</xdr:col>
          <xdr:colOff>28575</xdr:colOff>
          <xdr:row>27</xdr:row>
          <xdr:rowOff>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5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190500</xdr:rowOff>
        </xdr:from>
        <xdr:to>
          <xdr:col>8</xdr:col>
          <xdr:colOff>19050</xdr:colOff>
          <xdr:row>24</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5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19050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5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190500</xdr:rowOff>
        </xdr:from>
        <xdr:to>
          <xdr:col>2</xdr:col>
          <xdr:colOff>19050</xdr:colOff>
          <xdr:row>43</xdr:row>
          <xdr:rowOff>9525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5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14</xdr:row>
          <xdr:rowOff>9525</xdr:rowOff>
        </xdr:from>
        <xdr:to>
          <xdr:col>4</xdr:col>
          <xdr:colOff>9525</xdr:colOff>
          <xdr:row>15</xdr:row>
          <xdr:rowOff>19050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5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1</xdr:row>
          <xdr:rowOff>142875</xdr:rowOff>
        </xdr:from>
        <xdr:to>
          <xdr:col>5</xdr:col>
          <xdr:colOff>1285875</xdr:colOff>
          <xdr:row>1</xdr:row>
          <xdr:rowOff>304800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5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xdr:row>
          <xdr:rowOff>152400</xdr:rowOff>
        </xdr:from>
        <xdr:to>
          <xdr:col>5</xdr:col>
          <xdr:colOff>514350</xdr:colOff>
          <xdr:row>2</xdr:row>
          <xdr:rowOff>314325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5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xdr:row>
          <xdr:rowOff>9525</xdr:rowOff>
        </xdr:from>
        <xdr:to>
          <xdr:col>5</xdr:col>
          <xdr:colOff>523875</xdr:colOff>
          <xdr:row>2</xdr:row>
          <xdr:rowOff>171450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5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1</xdr:row>
          <xdr:rowOff>323850</xdr:rowOff>
        </xdr:from>
        <xdr:to>
          <xdr:col>5</xdr:col>
          <xdr:colOff>1085850</xdr:colOff>
          <xdr:row>2</xdr:row>
          <xdr:rowOff>161925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5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xdr:row>
          <xdr:rowOff>142875</xdr:rowOff>
        </xdr:from>
        <xdr:to>
          <xdr:col>5</xdr:col>
          <xdr:colOff>1285875</xdr:colOff>
          <xdr:row>2</xdr:row>
          <xdr:rowOff>295275</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5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xdr:row>
          <xdr:rowOff>152400</xdr:rowOff>
        </xdr:from>
        <xdr:to>
          <xdr:col>5</xdr:col>
          <xdr:colOff>514350</xdr:colOff>
          <xdr:row>3</xdr:row>
          <xdr:rowOff>314325</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5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xdr:row>
          <xdr:rowOff>9525</xdr:rowOff>
        </xdr:from>
        <xdr:to>
          <xdr:col>5</xdr:col>
          <xdr:colOff>523875</xdr:colOff>
          <xdr:row>3</xdr:row>
          <xdr:rowOff>171450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5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xdr:row>
          <xdr:rowOff>323850</xdr:rowOff>
        </xdr:from>
        <xdr:to>
          <xdr:col>5</xdr:col>
          <xdr:colOff>1085850</xdr:colOff>
          <xdr:row>3</xdr:row>
          <xdr:rowOff>161925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5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xdr:row>
          <xdr:rowOff>142875</xdr:rowOff>
        </xdr:from>
        <xdr:to>
          <xdr:col>5</xdr:col>
          <xdr:colOff>1285875</xdr:colOff>
          <xdr:row>3</xdr:row>
          <xdr:rowOff>295275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5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Non-Custodial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28575</xdr:colOff>
          <xdr:row>39</xdr:row>
          <xdr:rowOff>9525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5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190500</xdr:rowOff>
        </xdr:from>
        <xdr:to>
          <xdr:col>4</xdr:col>
          <xdr:colOff>28575</xdr:colOff>
          <xdr:row>37</xdr:row>
          <xdr:rowOff>9525</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5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36</xdr:row>
          <xdr:rowOff>190500</xdr:rowOff>
        </xdr:from>
        <xdr:to>
          <xdr:col>4</xdr:col>
          <xdr:colOff>28575</xdr:colOff>
          <xdr:row>38</xdr:row>
          <xdr:rowOff>9525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5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28575</xdr:colOff>
          <xdr:row>40</xdr:row>
          <xdr:rowOff>9525</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5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28575</xdr:colOff>
          <xdr:row>41</xdr:row>
          <xdr:rowOff>9525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5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9525</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5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9525</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5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9525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5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19050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5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28575</xdr:colOff>
          <xdr:row>42</xdr:row>
          <xdr:rowOff>19050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5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28575</xdr:colOff>
          <xdr:row>43</xdr:row>
          <xdr:rowOff>9525</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5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28575</xdr:colOff>
          <xdr:row>44</xdr:row>
          <xdr:rowOff>9525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5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28575</xdr:colOff>
          <xdr:row>45</xdr:row>
          <xdr:rowOff>9525</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5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28575</xdr:colOff>
          <xdr:row>46</xdr:row>
          <xdr:rowOff>9525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5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9525</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5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9525</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5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9525</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5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9525</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5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47625</xdr:rowOff>
        </xdr:from>
        <xdr:to>
          <xdr:col>0</xdr:col>
          <xdr:colOff>790575</xdr:colOff>
          <xdr:row>8</xdr:row>
          <xdr:rowOff>190500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6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Joint Venture</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238125</xdr:colOff>
          <xdr:row>4</xdr:row>
          <xdr:rowOff>9525</xdr:rowOff>
        </xdr:from>
        <xdr:to>
          <xdr:col>10</xdr:col>
          <xdr:colOff>733425</xdr:colOff>
          <xdr:row>4</xdr:row>
          <xdr:rowOff>152400</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700-000002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Quick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xdr:row>
          <xdr:rowOff>19050</xdr:rowOff>
        </xdr:from>
        <xdr:to>
          <xdr:col>9</xdr:col>
          <xdr:colOff>657225</xdr:colOff>
          <xdr:row>4</xdr:row>
          <xdr:rowOff>161925</xdr:rowOff>
        </xdr:to>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0700-00000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Regular - GST seperated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xdr:row>
          <xdr:rowOff>28575</xdr:rowOff>
        </xdr:from>
        <xdr:to>
          <xdr:col>1</xdr:col>
          <xdr:colOff>971550</xdr:colOff>
          <xdr:row>6</xdr:row>
          <xdr:rowOff>0</xdr:rowOff>
        </xdr:to>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0700-00000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Cash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xdr:row>
          <xdr:rowOff>9525</xdr:rowOff>
        </xdr:from>
        <xdr:to>
          <xdr:col>2</xdr:col>
          <xdr:colOff>9525</xdr:colOff>
          <xdr:row>6</xdr:row>
          <xdr:rowOff>152400</xdr:rowOff>
        </xdr:to>
        <xdr:sp macro="" textlink="">
          <xdr:nvSpPr>
            <xdr:cNvPr id="118789" name="Check Box 5" hidden="1">
              <a:extLst>
                <a:ext uri="{63B3BB69-23CF-44E3-9099-C40C66FF867C}">
                  <a14:compatExt spid="_x0000_s118789"/>
                </a:ext>
                <a:ext uri="{FF2B5EF4-FFF2-40B4-BE49-F238E27FC236}">
                  <a16:creationId xmlns:a16="http://schemas.microsoft.com/office/drawing/2014/main" id="{00000000-0008-0000-0700-000005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Accrual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15</xdr:row>
          <xdr:rowOff>9525</xdr:rowOff>
        </xdr:from>
        <xdr:to>
          <xdr:col>1</xdr:col>
          <xdr:colOff>1028700</xdr:colOff>
          <xdr:row>15</xdr:row>
          <xdr:rowOff>142875</xdr:rowOff>
        </xdr:to>
        <xdr:sp macro="" textlink="">
          <xdr:nvSpPr>
            <xdr:cNvPr id="118790" name="Check Box 6" hidden="1">
              <a:extLst>
                <a:ext uri="{63B3BB69-23CF-44E3-9099-C40C66FF867C}">
                  <a14:compatExt spid="_x0000_s118790"/>
                </a:ext>
                <a:ext uri="{FF2B5EF4-FFF2-40B4-BE49-F238E27FC236}">
                  <a16:creationId xmlns:a16="http://schemas.microsoft.com/office/drawing/2014/main" id="{00000000-0008-0000-0700-000006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Lower (Cost | FMV)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9</xdr:row>
          <xdr:rowOff>19050</xdr:rowOff>
        </xdr:from>
        <xdr:to>
          <xdr:col>2</xdr:col>
          <xdr:colOff>0</xdr:colOff>
          <xdr:row>9</xdr:row>
          <xdr:rowOff>161925</xdr:rowOff>
        </xdr:to>
        <xdr:sp macro="" textlink="">
          <xdr:nvSpPr>
            <xdr:cNvPr id="118793" name="Check Box 9" hidden="1">
              <a:extLst>
                <a:ext uri="{63B3BB69-23CF-44E3-9099-C40C66FF867C}">
                  <a14:compatExt spid="_x0000_s118793"/>
                </a:ext>
                <a:ext uri="{FF2B5EF4-FFF2-40B4-BE49-F238E27FC236}">
                  <a16:creationId xmlns:a16="http://schemas.microsoft.com/office/drawing/2014/main" id="{00000000-0008-0000-0700-000009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28575</xdr:rowOff>
        </xdr:from>
        <xdr:to>
          <xdr:col>1</xdr:col>
          <xdr:colOff>923925</xdr:colOff>
          <xdr:row>8</xdr:row>
          <xdr:rowOff>152400</xdr:rowOff>
        </xdr:to>
        <xdr:sp macro="" textlink="">
          <xdr:nvSpPr>
            <xdr:cNvPr id="118794" name="Check Box 10" hidden="1">
              <a:extLst>
                <a:ext uri="{63B3BB69-23CF-44E3-9099-C40C66FF867C}">
                  <a14:compatExt spid="_x0000_s118794"/>
                </a:ext>
                <a:ext uri="{FF2B5EF4-FFF2-40B4-BE49-F238E27FC236}">
                  <a16:creationId xmlns:a16="http://schemas.microsoft.com/office/drawing/2014/main" id="{00000000-0008-0000-0700-00000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Average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xdr:row>
          <xdr:rowOff>19050</xdr:rowOff>
        </xdr:from>
        <xdr:to>
          <xdr:col>2</xdr:col>
          <xdr:colOff>180975</xdr:colOff>
          <xdr:row>16</xdr:row>
          <xdr:rowOff>161925</xdr:rowOff>
        </xdr:to>
        <xdr:sp macro="" textlink="">
          <xdr:nvSpPr>
            <xdr:cNvPr id="118795" name="Check Box 11" hidden="1">
              <a:extLst>
                <a:ext uri="{63B3BB69-23CF-44E3-9099-C40C66FF867C}">
                  <a14:compatExt spid="_x0000_s118795"/>
                </a:ext>
                <a:ext uri="{FF2B5EF4-FFF2-40B4-BE49-F238E27FC236}">
                  <a16:creationId xmlns:a16="http://schemas.microsoft.com/office/drawing/2014/main" id="{00000000-0008-0000-0700-00000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GST include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19050</xdr:rowOff>
        </xdr:from>
        <xdr:to>
          <xdr:col>2</xdr:col>
          <xdr:colOff>171450</xdr:colOff>
          <xdr:row>7</xdr:row>
          <xdr:rowOff>161925</xdr:rowOff>
        </xdr:to>
        <xdr:sp macro="" textlink="">
          <xdr:nvSpPr>
            <xdr:cNvPr id="118798" name="Check Box 14" hidden="1">
              <a:extLst>
                <a:ext uri="{63B3BB69-23CF-44E3-9099-C40C66FF867C}">
                  <a14:compatExt spid="_x0000_s118798"/>
                </a:ext>
                <a:ext uri="{FF2B5EF4-FFF2-40B4-BE49-F238E27FC236}">
                  <a16:creationId xmlns:a16="http://schemas.microsoft.com/office/drawing/2014/main" id="{00000000-0008-0000-0700-00000E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GST include in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1209675</xdr:colOff>
          <xdr:row>91</xdr:row>
          <xdr:rowOff>19050</xdr:rowOff>
        </xdr:from>
        <xdr:to>
          <xdr:col>2</xdr:col>
          <xdr:colOff>628650</xdr:colOff>
          <xdr:row>91</xdr:row>
          <xdr:rowOff>171450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E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Firefighter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89</xdr:row>
          <xdr:rowOff>0</xdr:rowOff>
        </xdr:from>
        <xdr:to>
          <xdr:col>2</xdr:col>
          <xdr:colOff>466725</xdr:colOff>
          <xdr:row>89</xdr:row>
          <xdr:rowOff>180975</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E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89</xdr:row>
          <xdr:rowOff>171450</xdr:rowOff>
        </xdr:from>
        <xdr:to>
          <xdr:col>2</xdr:col>
          <xdr:colOff>466725</xdr:colOff>
          <xdr:row>90</xdr:row>
          <xdr:rowOff>161925</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E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Exempt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9525</xdr:colOff>
      <xdr:row>16</xdr:row>
      <xdr:rowOff>85725</xdr:rowOff>
    </xdr:from>
    <xdr:to>
      <xdr:col>4</xdr:col>
      <xdr:colOff>152400</xdr:colOff>
      <xdr:row>17</xdr:row>
      <xdr:rowOff>76200</xdr:rowOff>
    </xdr:to>
    <xdr:sp macro="" textlink="">
      <xdr:nvSpPr>
        <xdr:cNvPr id="2" name="Multiplication Sign 1">
          <a:extLst>
            <a:ext uri="{FF2B5EF4-FFF2-40B4-BE49-F238E27FC236}">
              <a16:creationId xmlns:a16="http://schemas.microsoft.com/office/drawing/2014/main" id="{00000000-0008-0000-1500-000002000000}"/>
            </a:ext>
          </a:extLst>
        </xdr:cNvPr>
        <xdr:cNvSpPr/>
      </xdr:nvSpPr>
      <xdr:spPr>
        <a:xfrm>
          <a:off x="2438400" y="3571875"/>
          <a:ext cx="142875"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600075</xdr:colOff>
      <xdr:row>16</xdr:row>
      <xdr:rowOff>19050</xdr:rowOff>
    </xdr:from>
    <xdr:to>
      <xdr:col>3</xdr:col>
      <xdr:colOff>152400</xdr:colOff>
      <xdr:row>16</xdr:row>
      <xdr:rowOff>180975</xdr:rowOff>
    </xdr:to>
    <xdr:sp macro="" textlink="">
      <xdr:nvSpPr>
        <xdr:cNvPr id="3" name="Equals 2">
          <a:extLst>
            <a:ext uri="{FF2B5EF4-FFF2-40B4-BE49-F238E27FC236}">
              <a16:creationId xmlns:a16="http://schemas.microsoft.com/office/drawing/2014/main" id="{00000000-0008-0000-1500-000003000000}"/>
            </a:ext>
          </a:extLst>
        </xdr:cNvPr>
        <xdr:cNvSpPr/>
      </xdr:nvSpPr>
      <xdr:spPr>
        <a:xfrm>
          <a:off x="1533525" y="3505200"/>
          <a:ext cx="161925" cy="161925"/>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10</xdr:col>
      <xdr:colOff>9525</xdr:colOff>
      <xdr:row>16</xdr:row>
      <xdr:rowOff>85725</xdr:rowOff>
    </xdr:from>
    <xdr:to>
      <xdr:col>10</xdr:col>
      <xdr:colOff>152400</xdr:colOff>
      <xdr:row>17</xdr:row>
      <xdr:rowOff>76200</xdr:rowOff>
    </xdr:to>
    <xdr:sp macro="" textlink="">
      <xdr:nvSpPr>
        <xdr:cNvPr id="4" name="Multiplication Sign 3">
          <a:extLst>
            <a:ext uri="{FF2B5EF4-FFF2-40B4-BE49-F238E27FC236}">
              <a16:creationId xmlns:a16="http://schemas.microsoft.com/office/drawing/2014/main" id="{00000000-0008-0000-1500-000004000000}"/>
            </a:ext>
          </a:extLst>
        </xdr:cNvPr>
        <xdr:cNvSpPr/>
      </xdr:nvSpPr>
      <xdr:spPr>
        <a:xfrm>
          <a:off x="2438400" y="3571875"/>
          <a:ext cx="142875" cy="1905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600075</xdr:colOff>
      <xdr:row>16</xdr:row>
      <xdr:rowOff>19050</xdr:rowOff>
    </xdr:from>
    <xdr:to>
      <xdr:col>9</xdr:col>
      <xdr:colOff>152400</xdr:colOff>
      <xdr:row>16</xdr:row>
      <xdr:rowOff>180975</xdr:rowOff>
    </xdr:to>
    <xdr:sp macro="" textlink="">
      <xdr:nvSpPr>
        <xdr:cNvPr id="5" name="Equals 4">
          <a:extLst>
            <a:ext uri="{FF2B5EF4-FFF2-40B4-BE49-F238E27FC236}">
              <a16:creationId xmlns:a16="http://schemas.microsoft.com/office/drawing/2014/main" id="{00000000-0008-0000-1500-000005000000}"/>
            </a:ext>
          </a:extLst>
        </xdr:cNvPr>
        <xdr:cNvSpPr/>
      </xdr:nvSpPr>
      <xdr:spPr>
        <a:xfrm>
          <a:off x="1533525" y="3505200"/>
          <a:ext cx="161925" cy="161925"/>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includes\custom\T1%20Toolkit.xlsx" TargetMode="External"/><Relationship Id="rId1" Type="http://schemas.openxmlformats.org/officeDocument/2006/relationships/externalLinkPath" Target="/includes/custom/T1%20Toolk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
      <sheetName val="POM"/>
      <sheetName val="T3"/>
      <sheetName val="T1M"/>
      <sheetName val="T776"/>
      <sheetName val="T776-multiple"/>
      <sheetName val="T777"/>
      <sheetName val="TL2"/>
      <sheetName val="T2125"/>
      <sheetName val="T2125+GST"/>
      <sheetName val="T2125v7"/>
      <sheetName val="T2125+GSTv7"/>
      <sheetName val="T1-OVP"/>
      <sheetName val="Multi-year"/>
      <sheetName val="Wage-loss"/>
      <sheetName val="T1-68"/>
      <sheetName val="Shares"/>
      <sheetName val="Non-Residents"/>
      <sheetName val="Annual Inc-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B8" t="str">
            <v xml:space="preserve"> </v>
          </cell>
        </row>
        <row r="9">
          <cell r="B9" t="str">
            <v xml:space="preserve"> </v>
          </cell>
        </row>
        <row r="10">
          <cell r="B10" t="str">
            <v xml:space="preserve"> </v>
          </cell>
        </row>
        <row r="11">
          <cell r="B11" t="str">
            <v xml:space="preserve"> </v>
          </cell>
        </row>
        <row r="12">
          <cell r="B12" t="str">
            <v xml:space="preserve"> </v>
          </cell>
        </row>
        <row r="13">
          <cell r="B13" t="str">
            <v xml:space="preserve"> </v>
          </cell>
        </row>
        <row r="14">
          <cell r="B14" t="str">
            <v xml:space="preserve"> </v>
          </cell>
        </row>
        <row r="15">
          <cell r="B15" t="str">
            <v xml:space="preserve"> </v>
          </cell>
        </row>
        <row r="16">
          <cell r="B16" t="str">
            <v xml:space="preserve"> </v>
          </cell>
        </row>
        <row r="17">
          <cell r="B17" t="str">
            <v xml:space="preserve"> </v>
          </cell>
        </row>
        <row r="18">
          <cell r="B18" t="str">
            <v xml:space="preserve"> </v>
          </cell>
        </row>
        <row r="19">
          <cell r="B19" t="str">
            <v xml:space="preserve"> </v>
          </cell>
        </row>
        <row r="20">
          <cell r="B20" t="str">
            <v xml:space="preserve"> </v>
          </cell>
        </row>
        <row r="21">
          <cell r="B21" t="str">
            <v xml:space="preserve"> </v>
          </cell>
        </row>
        <row r="22">
          <cell r="B22" t="str">
            <v xml:space="preserve"> </v>
          </cell>
        </row>
        <row r="23">
          <cell r="B23" t="str">
            <v xml:space="preserve"> </v>
          </cell>
        </row>
        <row r="24">
          <cell r="B24" t="str">
            <v xml:space="preserve"> </v>
          </cell>
        </row>
        <row r="25">
          <cell r="B25" t="str">
            <v xml:space="preserve"> </v>
          </cell>
        </row>
        <row r="26">
          <cell r="B26" t="str">
            <v xml:space="preserve"> </v>
          </cell>
        </row>
        <row r="27">
          <cell r="B27" t="str">
            <v xml:space="preserve"> </v>
          </cell>
        </row>
        <row r="28">
          <cell r="B28" t="str">
            <v xml:space="preserve"> </v>
          </cell>
        </row>
        <row r="29">
          <cell r="B29" t="str">
            <v xml:space="preserve"> </v>
          </cell>
        </row>
        <row r="30">
          <cell r="B30" t="str">
            <v xml:space="preserve"> </v>
          </cell>
        </row>
        <row r="31">
          <cell r="B31" t="str">
            <v xml:space="preserve"> </v>
          </cell>
        </row>
      </sheetData>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860.xml"/><Relationship Id="rId5" Type="http://schemas.openxmlformats.org/officeDocument/2006/relationships/ctrlProp" Target="../ctrlProps/ctrlProp859.xml"/><Relationship Id="rId4" Type="http://schemas.openxmlformats.org/officeDocument/2006/relationships/ctrlProp" Target="../ctrlProps/ctrlProp85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98.xml"/><Relationship Id="rId21" Type="http://schemas.openxmlformats.org/officeDocument/2006/relationships/ctrlProp" Target="../ctrlProps/ctrlProp393.xml"/><Relationship Id="rId42" Type="http://schemas.openxmlformats.org/officeDocument/2006/relationships/ctrlProp" Target="../ctrlProps/ctrlProp414.xml"/><Relationship Id="rId47" Type="http://schemas.openxmlformats.org/officeDocument/2006/relationships/ctrlProp" Target="../ctrlProps/ctrlProp419.xml"/><Relationship Id="rId63" Type="http://schemas.openxmlformats.org/officeDocument/2006/relationships/ctrlProp" Target="../ctrlProps/ctrlProp435.xml"/><Relationship Id="rId68" Type="http://schemas.openxmlformats.org/officeDocument/2006/relationships/ctrlProp" Target="../ctrlProps/ctrlProp440.xml"/><Relationship Id="rId84" Type="http://schemas.openxmlformats.org/officeDocument/2006/relationships/ctrlProp" Target="../ctrlProps/ctrlProp456.xml"/><Relationship Id="rId89" Type="http://schemas.openxmlformats.org/officeDocument/2006/relationships/ctrlProp" Target="../ctrlProps/ctrlProp461.xml"/><Relationship Id="rId16" Type="http://schemas.openxmlformats.org/officeDocument/2006/relationships/ctrlProp" Target="../ctrlProps/ctrlProp388.xml"/><Relationship Id="rId11" Type="http://schemas.openxmlformats.org/officeDocument/2006/relationships/ctrlProp" Target="../ctrlProps/ctrlProp383.xml"/><Relationship Id="rId32" Type="http://schemas.openxmlformats.org/officeDocument/2006/relationships/ctrlProp" Target="../ctrlProps/ctrlProp404.xml"/><Relationship Id="rId37" Type="http://schemas.openxmlformats.org/officeDocument/2006/relationships/ctrlProp" Target="../ctrlProps/ctrlProp409.xml"/><Relationship Id="rId53" Type="http://schemas.openxmlformats.org/officeDocument/2006/relationships/ctrlProp" Target="../ctrlProps/ctrlProp425.xml"/><Relationship Id="rId58" Type="http://schemas.openxmlformats.org/officeDocument/2006/relationships/ctrlProp" Target="../ctrlProps/ctrlProp430.xml"/><Relationship Id="rId74" Type="http://schemas.openxmlformats.org/officeDocument/2006/relationships/ctrlProp" Target="../ctrlProps/ctrlProp446.xml"/><Relationship Id="rId79" Type="http://schemas.openxmlformats.org/officeDocument/2006/relationships/ctrlProp" Target="../ctrlProps/ctrlProp451.xml"/><Relationship Id="rId5" Type="http://schemas.openxmlformats.org/officeDocument/2006/relationships/ctrlProp" Target="../ctrlProps/ctrlProp377.xml"/><Relationship Id="rId90" Type="http://schemas.openxmlformats.org/officeDocument/2006/relationships/ctrlProp" Target="../ctrlProps/ctrlProp462.xml"/><Relationship Id="rId95" Type="http://schemas.openxmlformats.org/officeDocument/2006/relationships/ctrlProp" Target="../ctrlProps/ctrlProp467.xml"/><Relationship Id="rId22" Type="http://schemas.openxmlformats.org/officeDocument/2006/relationships/ctrlProp" Target="../ctrlProps/ctrlProp394.xml"/><Relationship Id="rId27" Type="http://schemas.openxmlformats.org/officeDocument/2006/relationships/ctrlProp" Target="../ctrlProps/ctrlProp399.xml"/><Relationship Id="rId43" Type="http://schemas.openxmlformats.org/officeDocument/2006/relationships/ctrlProp" Target="../ctrlProps/ctrlProp415.xml"/><Relationship Id="rId48" Type="http://schemas.openxmlformats.org/officeDocument/2006/relationships/ctrlProp" Target="../ctrlProps/ctrlProp420.xml"/><Relationship Id="rId64" Type="http://schemas.openxmlformats.org/officeDocument/2006/relationships/ctrlProp" Target="../ctrlProps/ctrlProp436.xml"/><Relationship Id="rId69" Type="http://schemas.openxmlformats.org/officeDocument/2006/relationships/ctrlProp" Target="../ctrlProps/ctrlProp441.xml"/><Relationship Id="rId8" Type="http://schemas.openxmlformats.org/officeDocument/2006/relationships/ctrlProp" Target="../ctrlProps/ctrlProp380.xml"/><Relationship Id="rId51" Type="http://schemas.openxmlformats.org/officeDocument/2006/relationships/ctrlProp" Target="../ctrlProps/ctrlProp423.xml"/><Relationship Id="rId72" Type="http://schemas.openxmlformats.org/officeDocument/2006/relationships/ctrlProp" Target="../ctrlProps/ctrlProp444.xml"/><Relationship Id="rId80" Type="http://schemas.openxmlformats.org/officeDocument/2006/relationships/ctrlProp" Target="../ctrlProps/ctrlProp452.xml"/><Relationship Id="rId85" Type="http://schemas.openxmlformats.org/officeDocument/2006/relationships/ctrlProp" Target="../ctrlProps/ctrlProp457.xml"/><Relationship Id="rId93" Type="http://schemas.openxmlformats.org/officeDocument/2006/relationships/ctrlProp" Target="../ctrlProps/ctrlProp465.xml"/><Relationship Id="rId3" Type="http://schemas.openxmlformats.org/officeDocument/2006/relationships/vmlDrawing" Target="../drawings/vmlDrawing2.vml"/><Relationship Id="rId12" Type="http://schemas.openxmlformats.org/officeDocument/2006/relationships/ctrlProp" Target="../ctrlProps/ctrlProp384.xml"/><Relationship Id="rId17" Type="http://schemas.openxmlformats.org/officeDocument/2006/relationships/ctrlProp" Target="../ctrlProps/ctrlProp389.xml"/><Relationship Id="rId25" Type="http://schemas.openxmlformats.org/officeDocument/2006/relationships/ctrlProp" Target="../ctrlProps/ctrlProp397.xml"/><Relationship Id="rId33" Type="http://schemas.openxmlformats.org/officeDocument/2006/relationships/ctrlProp" Target="../ctrlProps/ctrlProp405.xml"/><Relationship Id="rId38" Type="http://schemas.openxmlformats.org/officeDocument/2006/relationships/ctrlProp" Target="../ctrlProps/ctrlProp410.xml"/><Relationship Id="rId46" Type="http://schemas.openxmlformats.org/officeDocument/2006/relationships/ctrlProp" Target="../ctrlProps/ctrlProp418.xml"/><Relationship Id="rId59" Type="http://schemas.openxmlformats.org/officeDocument/2006/relationships/ctrlProp" Target="../ctrlProps/ctrlProp431.xml"/><Relationship Id="rId67" Type="http://schemas.openxmlformats.org/officeDocument/2006/relationships/ctrlProp" Target="../ctrlProps/ctrlProp439.xml"/><Relationship Id="rId20" Type="http://schemas.openxmlformats.org/officeDocument/2006/relationships/ctrlProp" Target="../ctrlProps/ctrlProp392.xml"/><Relationship Id="rId41" Type="http://schemas.openxmlformats.org/officeDocument/2006/relationships/ctrlProp" Target="../ctrlProps/ctrlProp413.xml"/><Relationship Id="rId54" Type="http://schemas.openxmlformats.org/officeDocument/2006/relationships/ctrlProp" Target="../ctrlProps/ctrlProp426.xml"/><Relationship Id="rId62" Type="http://schemas.openxmlformats.org/officeDocument/2006/relationships/ctrlProp" Target="../ctrlProps/ctrlProp434.xml"/><Relationship Id="rId70" Type="http://schemas.openxmlformats.org/officeDocument/2006/relationships/ctrlProp" Target="../ctrlProps/ctrlProp442.xml"/><Relationship Id="rId75" Type="http://schemas.openxmlformats.org/officeDocument/2006/relationships/ctrlProp" Target="../ctrlProps/ctrlProp447.xml"/><Relationship Id="rId83" Type="http://schemas.openxmlformats.org/officeDocument/2006/relationships/ctrlProp" Target="../ctrlProps/ctrlProp455.xml"/><Relationship Id="rId88" Type="http://schemas.openxmlformats.org/officeDocument/2006/relationships/ctrlProp" Target="../ctrlProps/ctrlProp460.xml"/><Relationship Id="rId91" Type="http://schemas.openxmlformats.org/officeDocument/2006/relationships/ctrlProp" Target="../ctrlProps/ctrlProp463.xml"/><Relationship Id="rId1" Type="http://schemas.openxmlformats.org/officeDocument/2006/relationships/printerSettings" Target="../printerSettings/printerSettings3.bin"/><Relationship Id="rId6" Type="http://schemas.openxmlformats.org/officeDocument/2006/relationships/ctrlProp" Target="../ctrlProps/ctrlProp378.xml"/><Relationship Id="rId15" Type="http://schemas.openxmlformats.org/officeDocument/2006/relationships/ctrlProp" Target="../ctrlProps/ctrlProp387.xml"/><Relationship Id="rId23" Type="http://schemas.openxmlformats.org/officeDocument/2006/relationships/ctrlProp" Target="../ctrlProps/ctrlProp395.xml"/><Relationship Id="rId28" Type="http://schemas.openxmlformats.org/officeDocument/2006/relationships/ctrlProp" Target="../ctrlProps/ctrlProp400.xml"/><Relationship Id="rId36" Type="http://schemas.openxmlformats.org/officeDocument/2006/relationships/ctrlProp" Target="../ctrlProps/ctrlProp408.xml"/><Relationship Id="rId49" Type="http://schemas.openxmlformats.org/officeDocument/2006/relationships/ctrlProp" Target="../ctrlProps/ctrlProp421.xml"/><Relationship Id="rId57" Type="http://schemas.openxmlformats.org/officeDocument/2006/relationships/ctrlProp" Target="../ctrlProps/ctrlProp429.xml"/><Relationship Id="rId10" Type="http://schemas.openxmlformats.org/officeDocument/2006/relationships/ctrlProp" Target="../ctrlProps/ctrlProp382.xml"/><Relationship Id="rId31" Type="http://schemas.openxmlformats.org/officeDocument/2006/relationships/ctrlProp" Target="../ctrlProps/ctrlProp403.xml"/><Relationship Id="rId44" Type="http://schemas.openxmlformats.org/officeDocument/2006/relationships/ctrlProp" Target="../ctrlProps/ctrlProp416.xml"/><Relationship Id="rId52" Type="http://schemas.openxmlformats.org/officeDocument/2006/relationships/ctrlProp" Target="../ctrlProps/ctrlProp424.xml"/><Relationship Id="rId60" Type="http://schemas.openxmlformats.org/officeDocument/2006/relationships/ctrlProp" Target="../ctrlProps/ctrlProp432.xml"/><Relationship Id="rId65" Type="http://schemas.openxmlformats.org/officeDocument/2006/relationships/ctrlProp" Target="../ctrlProps/ctrlProp437.xml"/><Relationship Id="rId73" Type="http://schemas.openxmlformats.org/officeDocument/2006/relationships/ctrlProp" Target="../ctrlProps/ctrlProp445.xml"/><Relationship Id="rId78" Type="http://schemas.openxmlformats.org/officeDocument/2006/relationships/ctrlProp" Target="../ctrlProps/ctrlProp450.xml"/><Relationship Id="rId81" Type="http://schemas.openxmlformats.org/officeDocument/2006/relationships/ctrlProp" Target="../ctrlProps/ctrlProp453.xml"/><Relationship Id="rId86" Type="http://schemas.openxmlformats.org/officeDocument/2006/relationships/ctrlProp" Target="../ctrlProps/ctrlProp458.xml"/><Relationship Id="rId94" Type="http://schemas.openxmlformats.org/officeDocument/2006/relationships/ctrlProp" Target="../ctrlProps/ctrlProp466.xml"/><Relationship Id="rId4" Type="http://schemas.openxmlformats.org/officeDocument/2006/relationships/ctrlProp" Target="../ctrlProps/ctrlProp376.xml"/><Relationship Id="rId9" Type="http://schemas.openxmlformats.org/officeDocument/2006/relationships/ctrlProp" Target="../ctrlProps/ctrlProp381.xml"/><Relationship Id="rId13" Type="http://schemas.openxmlformats.org/officeDocument/2006/relationships/ctrlProp" Target="../ctrlProps/ctrlProp385.xml"/><Relationship Id="rId18" Type="http://schemas.openxmlformats.org/officeDocument/2006/relationships/ctrlProp" Target="../ctrlProps/ctrlProp390.xml"/><Relationship Id="rId39" Type="http://schemas.openxmlformats.org/officeDocument/2006/relationships/ctrlProp" Target="../ctrlProps/ctrlProp411.xml"/><Relationship Id="rId34" Type="http://schemas.openxmlformats.org/officeDocument/2006/relationships/ctrlProp" Target="../ctrlProps/ctrlProp406.xml"/><Relationship Id="rId50" Type="http://schemas.openxmlformats.org/officeDocument/2006/relationships/ctrlProp" Target="../ctrlProps/ctrlProp422.xml"/><Relationship Id="rId55" Type="http://schemas.openxmlformats.org/officeDocument/2006/relationships/ctrlProp" Target="../ctrlProps/ctrlProp427.xml"/><Relationship Id="rId76" Type="http://schemas.openxmlformats.org/officeDocument/2006/relationships/ctrlProp" Target="../ctrlProps/ctrlProp448.xml"/><Relationship Id="rId7" Type="http://schemas.openxmlformats.org/officeDocument/2006/relationships/ctrlProp" Target="../ctrlProps/ctrlProp379.xml"/><Relationship Id="rId71" Type="http://schemas.openxmlformats.org/officeDocument/2006/relationships/ctrlProp" Target="../ctrlProps/ctrlProp443.xml"/><Relationship Id="rId92" Type="http://schemas.openxmlformats.org/officeDocument/2006/relationships/ctrlProp" Target="../ctrlProps/ctrlProp464.xml"/><Relationship Id="rId2" Type="http://schemas.openxmlformats.org/officeDocument/2006/relationships/drawing" Target="../drawings/drawing2.xml"/><Relationship Id="rId29" Type="http://schemas.openxmlformats.org/officeDocument/2006/relationships/ctrlProp" Target="../ctrlProps/ctrlProp401.xml"/><Relationship Id="rId24" Type="http://schemas.openxmlformats.org/officeDocument/2006/relationships/ctrlProp" Target="../ctrlProps/ctrlProp396.xml"/><Relationship Id="rId40" Type="http://schemas.openxmlformats.org/officeDocument/2006/relationships/ctrlProp" Target="../ctrlProps/ctrlProp412.xml"/><Relationship Id="rId45" Type="http://schemas.openxmlformats.org/officeDocument/2006/relationships/ctrlProp" Target="../ctrlProps/ctrlProp417.xml"/><Relationship Id="rId66" Type="http://schemas.openxmlformats.org/officeDocument/2006/relationships/ctrlProp" Target="../ctrlProps/ctrlProp438.xml"/><Relationship Id="rId87" Type="http://schemas.openxmlformats.org/officeDocument/2006/relationships/ctrlProp" Target="../ctrlProps/ctrlProp459.xml"/><Relationship Id="rId61" Type="http://schemas.openxmlformats.org/officeDocument/2006/relationships/ctrlProp" Target="../ctrlProps/ctrlProp433.xml"/><Relationship Id="rId82" Type="http://schemas.openxmlformats.org/officeDocument/2006/relationships/ctrlProp" Target="../ctrlProps/ctrlProp454.xml"/><Relationship Id="rId19" Type="http://schemas.openxmlformats.org/officeDocument/2006/relationships/ctrlProp" Target="../ctrlProps/ctrlProp391.xml"/><Relationship Id="rId14" Type="http://schemas.openxmlformats.org/officeDocument/2006/relationships/ctrlProp" Target="../ctrlProps/ctrlProp386.xml"/><Relationship Id="rId30" Type="http://schemas.openxmlformats.org/officeDocument/2006/relationships/ctrlProp" Target="../ctrlProps/ctrlProp402.xml"/><Relationship Id="rId35" Type="http://schemas.openxmlformats.org/officeDocument/2006/relationships/ctrlProp" Target="../ctrlProps/ctrlProp407.xml"/><Relationship Id="rId56" Type="http://schemas.openxmlformats.org/officeDocument/2006/relationships/ctrlProp" Target="../ctrlProps/ctrlProp428.xml"/><Relationship Id="rId77" Type="http://schemas.openxmlformats.org/officeDocument/2006/relationships/ctrlProp" Target="../ctrlProps/ctrlProp449.x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bankofcanada.ca/rates/exchange/daily-exchange-rates-lookup/"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ofx.com/en-ca/forex-news/historical-exchange-rates/"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ofx.com/en-ca/forex-news/historical-exchange-rates/"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17" Type="http://schemas.openxmlformats.org/officeDocument/2006/relationships/ctrlProp" Target="../ctrlProps/ctrlProp974.xml"/><Relationship Id="rId21" Type="http://schemas.openxmlformats.org/officeDocument/2006/relationships/ctrlProp" Target="../ctrlProps/ctrlProp878.xml"/><Relationship Id="rId42" Type="http://schemas.openxmlformats.org/officeDocument/2006/relationships/ctrlProp" Target="../ctrlProps/ctrlProp899.xml"/><Relationship Id="rId63" Type="http://schemas.openxmlformats.org/officeDocument/2006/relationships/ctrlProp" Target="../ctrlProps/ctrlProp920.xml"/><Relationship Id="rId84" Type="http://schemas.openxmlformats.org/officeDocument/2006/relationships/ctrlProp" Target="../ctrlProps/ctrlProp941.xml"/><Relationship Id="rId138" Type="http://schemas.openxmlformats.org/officeDocument/2006/relationships/ctrlProp" Target="../ctrlProps/ctrlProp995.xml"/><Relationship Id="rId159" Type="http://schemas.openxmlformats.org/officeDocument/2006/relationships/ctrlProp" Target="../ctrlProps/ctrlProp1016.xml"/><Relationship Id="rId170" Type="http://schemas.openxmlformats.org/officeDocument/2006/relationships/ctrlProp" Target="../ctrlProps/ctrlProp1027.xml"/><Relationship Id="rId191" Type="http://schemas.openxmlformats.org/officeDocument/2006/relationships/ctrlProp" Target="../ctrlProps/ctrlProp1048.xml"/><Relationship Id="rId205" Type="http://schemas.openxmlformats.org/officeDocument/2006/relationships/ctrlProp" Target="../ctrlProps/ctrlProp1062.xml"/><Relationship Id="rId107" Type="http://schemas.openxmlformats.org/officeDocument/2006/relationships/ctrlProp" Target="../ctrlProps/ctrlProp964.xml"/><Relationship Id="rId11" Type="http://schemas.openxmlformats.org/officeDocument/2006/relationships/ctrlProp" Target="../ctrlProps/ctrlProp868.xml"/><Relationship Id="rId32" Type="http://schemas.openxmlformats.org/officeDocument/2006/relationships/ctrlProp" Target="../ctrlProps/ctrlProp889.xml"/><Relationship Id="rId53" Type="http://schemas.openxmlformats.org/officeDocument/2006/relationships/ctrlProp" Target="../ctrlProps/ctrlProp910.xml"/><Relationship Id="rId74" Type="http://schemas.openxmlformats.org/officeDocument/2006/relationships/ctrlProp" Target="../ctrlProps/ctrlProp931.xml"/><Relationship Id="rId128" Type="http://schemas.openxmlformats.org/officeDocument/2006/relationships/ctrlProp" Target="../ctrlProps/ctrlProp985.xml"/><Relationship Id="rId149" Type="http://schemas.openxmlformats.org/officeDocument/2006/relationships/ctrlProp" Target="../ctrlProps/ctrlProp1006.xml"/><Relationship Id="rId5" Type="http://schemas.openxmlformats.org/officeDocument/2006/relationships/ctrlProp" Target="../ctrlProps/ctrlProp862.xml"/><Relationship Id="rId95" Type="http://schemas.openxmlformats.org/officeDocument/2006/relationships/ctrlProp" Target="../ctrlProps/ctrlProp952.xml"/><Relationship Id="rId160" Type="http://schemas.openxmlformats.org/officeDocument/2006/relationships/ctrlProp" Target="../ctrlProps/ctrlProp1017.xml"/><Relationship Id="rId181" Type="http://schemas.openxmlformats.org/officeDocument/2006/relationships/ctrlProp" Target="../ctrlProps/ctrlProp1038.xml"/><Relationship Id="rId22" Type="http://schemas.openxmlformats.org/officeDocument/2006/relationships/ctrlProp" Target="../ctrlProps/ctrlProp879.xml"/><Relationship Id="rId43" Type="http://schemas.openxmlformats.org/officeDocument/2006/relationships/ctrlProp" Target="../ctrlProps/ctrlProp900.xml"/><Relationship Id="rId64" Type="http://schemas.openxmlformats.org/officeDocument/2006/relationships/ctrlProp" Target="../ctrlProps/ctrlProp921.xml"/><Relationship Id="rId118" Type="http://schemas.openxmlformats.org/officeDocument/2006/relationships/ctrlProp" Target="../ctrlProps/ctrlProp975.xml"/><Relationship Id="rId139" Type="http://schemas.openxmlformats.org/officeDocument/2006/relationships/ctrlProp" Target="../ctrlProps/ctrlProp996.xml"/><Relationship Id="rId85" Type="http://schemas.openxmlformats.org/officeDocument/2006/relationships/ctrlProp" Target="../ctrlProps/ctrlProp942.xml"/><Relationship Id="rId150" Type="http://schemas.openxmlformats.org/officeDocument/2006/relationships/ctrlProp" Target="../ctrlProps/ctrlProp1007.xml"/><Relationship Id="rId171" Type="http://schemas.openxmlformats.org/officeDocument/2006/relationships/ctrlProp" Target="../ctrlProps/ctrlProp1028.xml"/><Relationship Id="rId192" Type="http://schemas.openxmlformats.org/officeDocument/2006/relationships/ctrlProp" Target="../ctrlProps/ctrlProp1049.xml"/><Relationship Id="rId206" Type="http://schemas.openxmlformats.org/officeDocument/2006/relationships/ctrlProp" Target="../ctrlProps/ctrlProp1063.xml"/><Relationship Id="rId12" Type="http://schemas.openxmlformats.org/officeDocument/2006/relationships/ctrlProp" Target="../ctrlProps/ctrlProp869.xml"/><Relationship Id="rId33" Type="http://schemas.openxmlformats.org/officeDocument/2006/relationships/ctrlProp" Target="../ctrlProps/ctrlProp890.xml"/><Relationship Id="rId108" Type="http://schemas.openxmlformats.org/officeDocument/2006/relationships/ctrlProp" Target="../ctrlProps/ctrlProp965.xml"/><Relationship Id="rId129" Type="http://schemas.openxmlformats.org/officeDocument/2006/relationships/ctrlProp" Target="../ctrlProps/ctrlProp986.xml"/><Relationship Id="rId54" Type="http://schemas.openxmlformats.org/officeDocument/2006/relationships/ctrlProp" Target="../ctrlProps/ctrlProp911.xml"/><Relationship Id="rId75" Type="http://schemas.openxmlformats.org/officeDocument/2006/relationships/ctrlProp" Target="../ctrlProps/ctrlProp932.xml"/><Relationship Id="rId96" Type="http://schemas.openxmlformats.org/officeDocument/2006/relationships/ctrlProp" Target="../ctrlProps/ctrlProp953.xml"/><Relationship Id="rId140" Type="http://schemas.openxmlformats.org/officeDocument/2006/relationships/ctrlProp" Target="../ctrlProps/ctrlProp997.xml"/><Relationship Id="rId161" Type="http://schemas.openxmlformats.org/officeDocument/2006/relationships/ctrlProp" Target="../ctrlProps/ctrlProp1018.xml"/><Relationship Id="rId182" Type="http://schemas.openxmlformats.org/officeDocument/2006/relationships/ctrlProp" Target="../ctrlProps/ctrlProp1039.xml"/><Relationship Id="rId6" Type="http://schemas.openxmlformats.org/officeDocument/2006/relationships/ctrlProp" Target="../ctrlProps/ctrlProp863.xml"/><Relationship Id="rId23" Type="http://schemas.openxmlformats.org/officeDocument/2006/relationships/ctrlProp" Target="../ctrlProps/ctrlProp880.xml"/><Relationship Id="rId119" Type="http://schemas.openxmlformats.org/officeDocument/2006/relationships/ctrlProp" Target="../ctrlProps/ctrlProp976.xml"/><Relationship Id="rId44" Type="http://schemas.openxmlformats.org/officeDocument/2006/relationships/ctrlProp" Target="../ctrlProps/ctrlProp901.xml"/><Relationship Id="rId65" Type="http://schemas.openxmlformats.org/officeDocument/2006/relationships/ctrlProp" Target="../ctrlProps/ctrlProp922.xml"/><Relationship Id="rId86" Type="http://schemas.openxmlformats.org/officeDocument/2006/relationships/ctrlProp" Target="../ctrlProps/ctrlProp943.xml"/><Relationship Id="rId130" Type="http://schemas.openxmlformats.org/officeDocument/2006/relationships/ctrlProp" Target="../ctrlProps/ctrlProp987.xml"/><Relationship Id="rId151" Type="http://schemas.openxmlformats.org/officeDocument/2006/relationships/ctrlProp" Target="../ctrlProps/ctrlProp1008.xml"/><Relationship Id="rId172" Type="http://schemas.openxmlformats.org/officeDocument/2006/relationships/ctrlProp" Target="../ctrlProps/ctrlProp1029.xml"/><Relationship Id="rId193" Type="http://schemas.openxmlformats.org/officeDocument/2006/relationships/ctrlProp" Target="../ctrlProps/ctrlProp1050.xml"/><Relationship Id="rId207" Type="http://schemas.openxmlformats.org/officeDocument/2006/relationships/ctrlProp" Target="../ctrlProps/ctrlProp1064.xml"/><Relationship Id="rId13" Type="http://schemas.openxmlformats.org/officeDocument/2006/relationships/ctrlProp" Target="../ctrlProps/ctrlProp870.xml"/><Relationship Id="rId109" Type="http://schemas.openxmlformats.org/officeDocument/2006/relationships/ctrlProp" Target="../ctrlProps/ctrlProp966.xml"/><Relationship Id="rId34" Type="http://schemas.openxmlformats.org/officeDocument/2006/relationships/ctrlProp" Target="../ctrlProps/ctrlProp891.xml"/><Relationship Id="rId55" Type="http://schemas.openxmlformats.org/officeDocument/2006/relationships/ctrlProp" Target="../ctrlProps/ctrlProp912.xml"/><Relationship Id="rId76" Type="http://schemas.openxmlformats.org/officeDocument/2006/relationships/ctrlProp" Target="../ctrlProps/ctrlProp933.xml"/><Relationship Id="rId97" Type="http://schemas.openxmlformats.org/officeDocument/2006/relationships/ctrlProp" Target="../ctrlProps/ctrlProp954.xml"/><Relationship Id="rId120" Type="http://schemas.openxmlformats.org/officeDocument/2006/relationships/ctrlProp" Target="../ctrlProps/ctrlProp977.xml"/><Relationship Id="rId141" Type="http://schemas.openxmlformats.org/officeDocument/2006/relationships/ctrlProp" Target="../ctrlProps/ctrlProp998.xml"/><Relationship Id="rId7" Type="http://schemas.openxmlformats.org/officeDocument/2006/relationships/ctrlProp" Target="../ctrlProps/ctrlProp864.xml"/><Relationship Id="rId162" Type="http://schemas.openxmlformats.org/officeDocument/2006/relationships/ctrlProp" Target="../ctrlProps/ctrlProp1019.xml"/><Relationship Id="rId183" Type="http://schemas.openxmlformats.org/officeDocument/2006/relationships/ctrlProp" Target="../ctrlProps/ctrlProp1040.xml"/><Relationship Id="rId24" Type="http://schemas.openxmlformats.org/officeDocument/2006/relationships/ctrlProp" Target="../ctrlProps/ctrlProp881.xml"/><Relationship Id="rId45" Type="http://schemas.openxmlformats.org/officeDocument/2006/relationships/ctrlProp" Target="../ctrlProps/ctrlProp902.xml"/><Relationship Id="rId66" Type="http://schemas.openxmlformats.org/officeDocument/2006/relationships/ctrlProp" Target="../ctrlProps/ctrlProp923.xml"/><Relationship Id="rId87" Type="http://schemas.openxmlformats.org/officeDocument/2006/relationships/ctrlProp" Target="../ctrlProps/ctrlProp944.xml"/><Relationship Id="rId110" Type="http://schemas.openxmlformats.org/officeDocument/2006/relationships/ctrlProp" Target="../ctrlProps/ctrlProp967.xml"/><Relationship Id="rId131" Type="http://schemas.openxmlformats.org/officeDocument/2006/relationships/ctrlProp" Target="../ctrlProps/ctrlProp988.xml"/><Relationship Id="rId61" Type="http://schemas.openxmlformats.org/officeDocument/2006/relationships/ctrlProp" Target="../ctrlProps/ctrlProp918.xml"/><Relationship Id="rId82" Type="http://schemas.openxmlformats.org/officeDocument/2006/relationships/ctrlProp" Target="../ctrlProps/ctrlProp939.xml"/><Relationship Id="rId152" Type="http://schemas.openxmlformats.org/officeDocument/2006/relationships/ctrlProp" Target="../ctrlProps/ctrlProp1009.xml"/><Relationship Id="rId173" Type="http://schemas.openxmlformats.org/officeDocument/2006/relationships/ctrlProp" Target="../ctrlProps/ctrlProp1030.xml"/><Relationship Id="rId194" Type="http://schemas.openxmlformats.org/officeDocument/2006/relationships/ctrlProp" Target="../ctrlProps/ctrlProp1051.xml"/><Relationship Id="rId199" Type="http://schemas.openxmlformats.org/officeDocument/2006/relationships/ctrlProp" Target="../ctrlProps/ctrlProp1056.xml"/><Relationship Id="rId203" Type="http://schemas.openxmlformats.org/officeDocument/2006/relationships/ctrlProp" Target="../ctrlProps/ctrlProp1060.xml"/><Relationship Id="rId208" Type="http://schemas.openxmlformats.org/officeDocument/2006/relationships/ctrlProp" Target="../ctrlProps/ctrlProp1065.xml"/><Relationship Id="rId19" Type="http://schemas.openxmlformats.org/officeDocument/2006/relationships/ctrlProp" Target="../ctrlProps/ctrlProp876.xml"/><Relationship Id="rId14" Type="http://schemas.openxmlformats.org/officeDocument/2006/relationships/ctrlProp" Target="../ctrlProps/ctrlProp871.xml"/><Relationship Id="rId30" Type="http://schemas.openxmlformats.org/officeDocument/2006/relationships/ctrlProp" Target="../ctrlProps/ctrlProp887.xml"/><Relationship Id="rId35" Type="http://schemas.openxmlformats.org/officeDocument/2006/relationships/ctrlProp" Target="../ctrlProps/ctrlProp892.xml"/><Relationship Id="rId56" Type="http://schemas.openxmlformats.org/officeDocument/2006/relationships/ctrlProp" Target="../ctrlProps/ctrlProp913.xml"/><Relationship Id="rId77" Type="http://schemas.openxmlformats.org/officeDocument/2006/relationships/ctrlProp" Target="../ctrlProps/ctrlProp934.xml"/><Relationship Id="rId100" Type="http://schemas.openxmlformats.org/officeDocument/2006/relationships/ctrlProp" Target="../ctrlProps/ctrlProp957.xml"/><Relationship Id="rId105" Type="http://schemas.openxmlformats.org/officeDocument/2006/relationships/ctrlProp" Target="../ctrlProps/ctrlProp962.xml"/><Relationship Id="rId126" Type="http://schemas.openxmlformats.org/officeDocument/2006/relationships/ctrlProp" Target="../ctrlProps/ctrlProp983.xml"/><Relationship Id="rId147" Type="http://schemas.openxmlformats.org/officeDocument/2006/relationships/ctrlProp" Target="../ctrlProps/ctrlProp1004.xml"/><Relationship Id="rId168" Type="http://schemas.openxmlformats.org/officeDocument/2006/relationships/ctrlProp" Target="../ctrlProps/ctrlProp1025.xml"/><Relationship Id="rId8" Type="http://schemas.openxmlformats.org/officeDocument/2006/relationships/ctrlProp" Target="../ctrlProps/ctrlProp865.xml"/><Relationship Id="rId51" Type="http://schemas.openxmlformats.org/officeDocument/2006/relationships/ctrlProp" Target="../ctrlProps/ctrlProp908.xml"/><Relationship Id="rId72" Type="http://schemas.openxmlformats.org/officeDocument/2006/relationships/ctrlProp" Target="../ctrlProps/ctrlProp929.xml"/><Relationship Id="rId93" Type="http://schemas.openxmlformats.org/officeDocument/2006/relationships/ctrlProp" Target="../ctrlProps/ctrlProp950.xml"/><Relationship Id="rId98" Type="http://schemas.openxmlformats.org/officeDocument/2006/relationships/ctrlProp" Target="../ctrlProps/ctrlProp955.xml"/><Relationship Id="rId121" Type="http://schemas.openxmlformats.org/officeDocument/2006/relationships/ctrlProp" Target="../ctrlProps/ctrlProp978.xml"/><Relationship Id="rId142" Type="http://schemas.openxmlformats.org/officeDocument/2006/relationships/ctrlProp" Target="../ctrlProps/ctrlProp999.xml"/><Relationship Id="rId163" Type="http://schemas.openxmlformats.org/officeDocument/2006/relationships/ctrlProp" Target="../ctrlProps/ctrlProp1020.xml"/><Relationship Id="rId184" Type="http://schemas.openxmlformats.org/officeDocument/2006/relationships/ctrlProp" Target="../ctrlProps/ctrlProp1041.xml"/><Relationship Id="rId189" Type="http://schemas.openxmlformats.org/officeDocument/2006/relationships/ctrlProp" Target="../ctrlProps/ctrlProp1046.xml"/><Relationship Id="rId3" Type="http://schemas.openxmlformats.org/officeDocument/2006/relationships/vmlDrawing" Target="../drawings/vmlDrawing9.vml"/><Relationship Id="rId25" Type="http://schemas.openxmlformats.org/officeDocument/2006/relationships/ctrlProp" Target="../ctrlProps/ctrlProp882.xml"/><Relationship Id="rId46" Type="http://schemas.openxmlformats.org/officeDocument/2006/relationships/ctrlProp" Target="../ctrlProps/ctrlProp903.xml"/><Relationship Id="rId67" Type="http://schemas.openxmlformats.org/officeDocument/2006/relationships/ctrlProp" Target="../ctrlProps/ctrlProp924.xml"/><Relationship Id="rId116" Type="http://schemas.openxmlformats.org/officeDocument/2006/relationships/ctrlProp" Target="../ctrlProps/ctrlProp973.xml"/><Relationship Id="rId137" Type="http://schemas.openxmlformats.org/officeDocument/2006/relationships/ctrlProp" Target="../ctrlProps/ctrlProp994.xml"/><Relationship Id="rId158" Type="http://schemas.openxmlformats.org/officeDocument/2006/relationships/ctrlProp" Target="../ctrlProps/ctrlProp1015.xml"/><Relationship Id="rId20" Type="http://schemas.openxmlformats.org/officeDocument/2006/relationships/ctrlProp" Target="../ctrlProps/ctrlProp877.xml"/><Relationship Id="rId41" Type="http://schemas.openxmlformats.org/officeDocument/2006/relationships/ctrlProp" Target="../ctrlProps/ctrlProp898.xml"/><Relationship Id="rId62" Type="http://schemas.openxmlformats.org/officeDocument/2006/relationships/ctrlProp" Target="../ctrlProps/ctrlProp919.xml"/><Relationship Id="rId83" Type="http://schemas.openxmlformats.org/officeDocument/2006/relationships/ctrlProp" Target="../ctrlProps/ctrlProp940.xml"/><Relationship Id="rId88" Type="http://schemas.openxmlformats.org/officeDocument/2006/relationships/ctrlProp" Target="../ctrlProps/ctrlProp945.xml"/><Relationship Id="rId111" Type="http://schemas.openxmlformats.org/officeDocument/2006/relationships/ctrlProp" Target="../ctrlProps/ctrlProp968.xml"/><Relationship Id="rId132" Type="http://schemas.openxmlformats.org/officeDocument/2006/relationships/ctrlProp" Target="../ctrlProps/ctrlProp989.xml"/><Relationship Id="rId153" Type="http://schemas.openxmlformats.org/officeDocument/2006/relationships/ctrlProp" Target="../ctrlProps/ctrlProp1010.xml"/><Relationship Id="rId174" Type="http://schemas.openxmlformats.org/officeDocument/2006/relationships/ctrlProp" Target="../ctrlProps/ctrlProp1031.xml"/><Relationship Id="rId179" Type="http://schemas.openxmlformats.org/officeDocument/2006/relationships/ctrlProp" Target="../ctrlProps/ctrlProp1036.xml"/><Relationship Id="rId195" Type="http://schemas.openxmlformats.org/officeDocument/2006/relationships/ctrlProp" Target="../ctrlProps/ctrlProp1052.xml"/><Relationship Id="rId209" Type="http://schemas.openxmlformats.org/officeDocument/2006/relationships/ctrlProp" Target="../ctrlProps/ctrlProp1066.xml"/><Relationship Id="rId190" Type="http://schemas.openxmlformats.org/officeDocument/2006/relationships/ctrlProp" Target="../ctrlProps/ctrlProp1047.xml"/><Relationship Id="rId204" Type="http://schemas.openxmlformats.org/officeDocument/2006/relationships/ctrlProp" Target="../ctrlProps/ctrlProp1061.xml"/><Relationship Id="rId15" Type="http://schemas.openxmlformats.org/officeDocument/2006/relationships/ctrlProp" Target="../ctrlProps/ctrlProp872.xml"/><Relationship Id="rId36" Type="http://schemas.openxmlformats.org/officeDocument/2006/relationships/ctrlProp" Target="../ctrlProps/ctrlProp893.xml"/><Relationship Id="rId57" Type="http://schemas.openxmlformats.org/officeDocument/2006/relationships/ctrlProp" Target="../ctrlProps/ctrlProp914.xml"/><Relationship Id="rId106" Type="http://schemas.openxmlformats.org/officeDocument/2006/relationships/ctrlProp" Target="../ctrlProps/ctrlProp963.xml"/><Relationship Id="rId127" Type="http://schemas.openxmlformats.org/officeDocument/2006/relationships/ctrlProp" Target="../ctrlProps/ctrlProp984.xml"/><Relationship Id="rId10" Type="http://schemas.openxmlformats.org/officeDocument/2006/relationships/ctrlProp" Target="../ctrlProps/ctrlProp867.xml"/><Relationship Id="rId31" Type="http://schemas.openxmlformats.org/officeDocument/2006/relationships/ctrlProp" Target="../ctrlProps/ctrlProp888.xml"/><Relationship Id="rId52" Type="http://schemas.openxmlformats.org/officeDocument/2006/relationships/ctrlProp" Target="../ctrlProps/ctrlProp909.xml"/><Relationship Id="rId73" Type="http://schemas.openxmlformats.org/officeDocument/2006/relationships/ctrlProp" Target="../ctrlProps/ctrlProp930.xml"/><Relationship Id="rId78" Type="http://schemas.openxmlformats.org/officeDocument/2006/relationships/ctrlProp" Target="../ctrlProps/ctrlProp935.xml"/><Relationship Id="rId94" Type="http://schemas.openxmlformats.org/officeDocument/2006/relationships/ctrlProp" Target="../ctrlProps/ctrlProp951.xml"/><Relationship Id="rId99" Type="http://schemas.openxmlformats.org/officeDocument/2006/relationships/ctrlProp" Target="../ctrlProps/ctrlProp956.xml"/><Relationship Id="rId101" Type="http://schemas.openxmlformats.org/officeDocument/2006/relationships/ctrlProp" Target="../ctrlProps/ctrlProp958.xml"/><Relationship Id="rId122" Type="http://schemas.openxmlformats.org/officeDocument/2006/relationships/ctrlProp" Target="../ctrlProps/ctrlProp979.xml"/><Relationship Id="rId143" Type="http://schemas.openxmlformats.org/officeDocument/2006/relationships/ctrlProp" Target="../ctrlProps/ctrlProp1000.xml"/><Relationship Id="rId148" Type="http://schemas.openxmlformats.org/officeDocument/2006/relationships/ctrlProp" Target="../ctrlProps/ctrlProp1005.xml"/><Relationship Id="rId164" Type="http://schemas.openxmlformats.org/officeDocument/2006/relationships/ctrlProp" Target="../ctrlProps/ctrlProp1021.xml"/><Relationship Id="rId169" Type="http://schemas.openxmlformats.org/officeDocument/2006/relationships/ctrlProp" Target="../ctrlProps/ctrlProp1026.xml"/><Relationship Id="rId185" Type="http://schemas.openxmlformats.org/officeDocument/2006/relationships/ctrlProp" Target="../ctrlProps/ctrlProp1042.xml"/><Relationship Id="rId4" Type="http://schemas.openxmlformats.org/officeDocument/2006/relationships/ctrlProp" Target="../ctrlProps/ctrlProp861.xml"/><Relationship Id="rId9" Type="http://schemas.openxmlformats.org/officeDocument/2006/relationships/ctrlProp" Target="../ctrlProps/ctrlProp866.xml"/><Relationship Id="rId180" Type="http://schemas.openxmlformats.org/officeDocument/2006/relationships/ctrlProp" Target="../ctrlProps/ctrlProp1037.xml"/><Relationship Id="rId26" Type="http://schemas.openxmlformats.org/officeDocument/2006/relationships/ctrlProp" Target="../ctrlProps/ctrlProp883.xml"/><Relationship Id="rId47" Type="http://schemas.openxmlformats.org/officeDocument/2006/relationships/ctrlProp" Target="../ctrlProps/ctrlProp904.xml"/><Relationship Id="rId68" Type="http://schemas.openxmlformats.org/officeDocument/2006/relationships/ctrlProp" Target="../ctrlProps/ctrlProp925.xml"/><Relationship Id="rId89" Type="http://schemas.openxmlformats.org/officeDocument/2006/relationships/ctrlProp" Target="../ctrlProps/ctrlProp946.xml"/><Relationship Id="rId112" Type="http://schemas.openxmlformats.org/officeDocument/2006/relationships/ctrlProp" Target="../ctrlProps/ctrlProp969.xml"/><Relationship Id="rId133" Type="http://schemas.openxmlformats.org/officeDocument/2006/relationships/ctrlProp" Target="../ctrlProps/ctrlProp990.xml"/><Relationship Id="rId154" Type="http://schemas.openxmlformats.org/officeDocument/2006/relationships/ctrlProp" Target="../ctrlProps/ctrlProp1011.xml"/><Relationship Id="rId175" Type="http://schemas.openxmlformats.org/officeDocument/2006/relationships/ctrlProp" Target="../ctrlProps/ctrlProp1032.xml"/><Relationship Id="rId196" Type="http://schemas.openxmlformats.org/officeDocument/2006/relationships/ctrlProp" Target="../ctrlProps/ctrlProp1053.xml"/><Relationship Id="rId200" Type="http://schemas.openxmlformats.org/officeDocument/2006/relationships/ctrlProp" Target="../ctrlProps/ctrlProp1057.xml"/><Relationship Id="rId16" Type="http://schemas.openxmlformats.org/officeDocument/2006/relationships/ctrlProp" Target="../ctrlProps/ctrlProp873.xml"/><Relationship Id="rId37" Type="http://schemas.openxmlformats.org/officeDocument/2006/relationships/ctrlProp" Target="../ctrlProps/ctrlProp894.xml"/><Relationship Id="rId58" Type="http://schemas.openxmlformats.org/officeDocument/2006/relationships/ctrlProp" Target="../ctrlProps/ctrlProp915.xml"/><Relationship Id="rId79" Type="http://schemas.openxmlformats.org/officeDocument/2006/relationships/ctrlProp" Target="../ctrlProps/ctrlProp936.xml"/><Relationship Id="rId102" Type="http://schemas.openxmlformats.org/officeDocument/2006/relationships/ctrlProp" Target="../ctrlProps/ctrlProp959.xml"/><Relationship Id="rId123" Type="http://schemas.openxmlformats.org/officeDocument/2006/relationships/ctrlProp" Target="../ctrlProps/ctrlProp980.xml"/><Relationship Id="rId144" Type="http://schemas.openxmlformats.org/officeDocument/2006/relationships/ctrlProp" Target="../ctrlProps/ctrlProp1001.xml"/><Relationship Id="rId90" Type="http://schemas.openxmlformats.org/officeDocument/2006/relationships/ctrlProp" Target="../ctrlProps/ctrlProp947.xml"/><Relationship Id="rId165" Type="http://schemas.openxmlformats.org/officeDocument/2006/relationships/ctrlProp" Target="../ctrlProps/ctrlProp1022.xml"/><Relationship Id="rId186" Type="http://schemas.openxmlformats.org/officeDocument/2006/relationships/ctrlProp" Target="../ctrlProps/ctrlProp1043.xml"/><Relationship Id="rId27" Type="http://schemas.openxmlformats.org/officeDocument/2006/relationships/ctrlProp" Target="../ctrlProps/ctrlProp884.xml"/><Relationship Id="rId48" Type="http://schemas.openxmlformats.org/officeDocument/2006/relationships/ctrlProp" Target="../ctrlProps/ctrlProp905.xml"/><Relationship Id="rId69" Type="http://schemas.openxmlformats.org/officeDocument/2006/relationships/ctrlProp" Target="../ctrlProps/ctrlProp926.xml"/><Relationship Id="rId113" Type="http://schemas.openxmlformats.org/officeDocument/2006/relationships/ctrlProp" Target="../ctrlProps/ctrlProp970.xml"/><Relationship Id="rId134" Type="http://schemas.openxmlformats.org/officeDocument/2006/relationships/ctrlProp" Target="../ctrlProps/ctrlProp991.xml"/><Relationship Id="rId80" Type="http://schemas.openxmlformats.org/officeDocument/2006/relationships/ctrlProp" Target="../ctrlProps/ctrlProp937.xml"/><Relationship Id="rId155" Type="http://schemas.openxmlformats.org/officeDocument/2006/relationships/ctrlProp" Target="../ctrlProps/ctrlProp1012.xml"/><Relationship Id="rId176" Type="http://schemas.openxmlformats.org/officeDocument/2006/relationships/ctrlProp" Target="../ctrlProps/ctrlProp1033.xml"/><Relationship Id="rId197" Type="http://schemas.openxmlformats.org/officeDocument/2006/relationships/ctrlProp" Target="../ctrlProps/ctrlProp1054.xml"/><Relationship Id="rId201" Type="http://schemas.openxmlformats.org/officeDocument/2006/relationships/ctrlProp" Target="../ctrlProps/ctrlProp1058.xml"/><Relationship Id="rId17" Type="http://schemas.openxmlformats.org/officeDocument/2006/relationships/ctrlProp" Target="../ctrlProps/ctrlProp874.xml"/><Relationship Id="rId38" Type="http://schemas.openxmlformats.org/officeDocument/2006/relationships/ctrlProp" Target="../ctrlProps/ctrlProp895.xml"/><Relationship Id="rId59" Type="http://schemas.openxmlformats.org/officeDocument/2006/relationships/ctrlProp" Target="../ctrlProps/ctrlProp916.xml"/><Relationship Id="rId103" Type="http://schemas.openxmlformats.org/officeDocument/2006/relationships/ctrlProp" Target="../ctrlProps/ctrlProp960.xml"/><Relationship Id="rId124" Type="http://schemas.openxmlformats.org/officeDocument/2006/relationships/ctrlProp" Target="../ctrlProps/ctrlProp981.xml"/><Relationship Id="rId70" Type="http://schemas.openxmlformats.org/officeDocument/2006/relationships/ctrlProp" Target="../ctrlProps/ctrlProp927.xml"/><Relationship Id="rId91" Type="http://schemas.openxmlformats.org/officeDocument/2006/relationships/ctrlProp" Target="../ctrlProps/ctrlProp948.xml"/><Relationship Id="rId145" Type="http://schemas.openxmlformats.org/officeDocument/2006/relationships/ctrlProp" Target="../ctrlProps/ctrlProp1002.xml"/><Relationship Id="rId166" Type="http://schemas.openxmlformats.org/officeDocument/2006/relationships/ctrlProp" Target="../ctrlProps/ctrlProp1023.xml"/><Relationship Id="rId187" Type="http://schemas.openxmlformats.org/officeDocument/2006/relationships/ctrlProp" Target="../ctrlProps/ctrlProp1044.xml"/><Relationship Id="rId1" Type="http://schemas.openxmlformats.org/officeDocument/2006/relationships/printerSettings" Target="../printerSettings/printerSettings33.bin"/><Relationship Id="rId28" Type="http://schemas.openxmlformats.org/officeDocument/2006/relationships/ctrlProp" Target="../ctrlProps/ctrlProp885.xml"/><Relationship Id="rId49" Type="http://schemas.openxmlformats.org/officeDocument/2006/relationships/ctrlProp" Target="../ctrlProps/ctrlProp906.xml"/><Relationship Id="rId114" Type="http://schemas.openxmlformats.org/officeDocument/2006/relationships/ctrlProp" Target="../ctrlProps/ctrlProp971.xml"/><Relationship Id="rId60" Type="http://schemas.openxmlformats.org/officeDocument/2006/relationships/ctrlProp" Target="../ctrlProps/ctrlProp917.xml"/><Relationship Id="rId81" Type="http://schemas.openxmlformats.org/officeDocument/2006/relationships/ctrlProp" Target="../ctrlProps/ctrlProp938.xml"/><Relationship Id="rId135" Type="http://schemas.openxmlformats.org/officeDocument/2006/relationships/ctrlProp" Target="../ctrlProps/ctrlProp992.xml"/><Relationship Id="rId156" Type="http://schemas.openxmlformats.org/officeDocument/2006/relationships/ctrlProp" Target="../ctrlProps/ctrlProp1013.xml"/><Relationship Id="rId177" Type="http://schemas.openxmlformats.org/officeDocument/2006/relationships/ctrlProp" Target="../ctrlProps/ctrlProp1034.xml"/><Relationship Id="rId198" Type="http://schemas.openxmlformats.org/officeDocument/2006/relationships/ctrlProp" Target="../ctrlProps/ctrlProp1055.xml"/><Relationship Id="rId202" Type="http://schemas.openxmlformats.org/officeDocument/2006/relationships/ctrlProp" Target="../ctrlProps/ctrlProp1059.xml"/><Relationship Id="rId18" Type="http://schemas.openxmlformats.org/officeDocument/2006/relationships/ctrlProp" Target="../ctrlProps/ctrlProp875.xml"/><Relationship Id="rId39" Type="http://schemas.openxmlformats.org/officeDocument/2006/relationships/ctrlProp" Target="../ctrlProps/ctrlProp896.xml"/><Relationship Id="rId50" Type="http://schemas.openxmlformats.org/officeDocument/2006/relationships/ctrlProp" Target="../ctrlProps/ctrlProp907.xml"/><Relationship Id="rId104" Type="http://schemas.openxmlformats.org/officeDocument/2006/relationships/ctrlProp" Target="../ctrlProps/ctrlProp961.xml"/><Relationship Id="rId125" Type="http://schemas.openxmlformats.org/officeDocument/2006/relationships/ctrlProp" Target="../ctrlProps/ctrlProp982.xml"/><Relationship Id="rId146" Type="http://schemas.openxmlformats.org/officeDocument/2006/relationships/ctrlProp" Target="../ctrlProps/ctrlProp1003.xml"/><Relationship Id="rId167" Type="http://schemas.openxmlformats.org/officeDocument/2006/relationships/ctrlProp" Target="../ctrlProps/ctrlProp1024.xml"/><Relationship Id="rId188" Type="http://schemas.openxmlformats.org/officeDocument/2006/relationships/ctrlProp" Target="../ctrlProps/ctrlProp1045.xml"/><Relationship Id="rId71" Type="http://schemas.openxmlformats.org/officeDocument/2006/relationships/ctrlProp" Target="../ctrlProps/ctrlProp928.xml"/><Relationship Id="rId92" Type="http://schemas.openxmlformats.org/officeDocument/2006/relationships/ctrlProp" Target="../ctrlProps/ctrlProp949.xml"/><Relationship Id="rId2" Type="http://schemas.openxmlformats.org/officeDocument/2006/relationships/drawing" Target="../drawings/drawing10.xml"/><Relationship Id="rId29" Type="http://schemas.openxmlformats.org/officeDocument/2006/relationships/ctrlProp" Target="../ctrlProps/ctrlProp886.xml"/><Relationship Id="rId40" Type="http://schemas.openxmlformats.org/officeDocument/2006/relationships/ctrlProp" Target="../ctrlProps/ctrlProp897.xml"/><Relationship Id="rId115" Type="http://schemas.openxmlformats.org/officeDocument/2006/relationships/ctrlProp" Target="../ctrlProps/ctrlProp972.xml"/><Relationship Id="rId136" Type="http://schemas.openxmlformats.org/officeDocument/2006/relationships/ctrlProp" Target="../ctrlProps/ctrlProp993.xml"/><Relationship Id="rId157" Type="http://schemas.openxmlformats.org/officeDocument/2006/relationships/ctrlProp" Target="../ctrlProps/ctrlProp1014.xml"/><Relationship Id="rId178" Type="http://schemas.openxmlformats.org/officeDocument/2006/relationships/ctrlProp" Target="../ctrlProps/ctrlProp1035.xml"/></Relationships>
</file>

<file path=xl/worksheets/_rels/sheet35.xml.rels><?xml version="1.0" encoding="UTF-8" standalone="yes"?>
<Relationships xmlns="http://schemas.openxmlformats.org/package/2006/relationships"><Relationship Id="rId26" Type="http://schemas.openxmlformats.org/officeDocument/2006/relationships/ctrlProp" Target="../ctrlProps/ctrlProp1089.xml"/><Relationship Id="rId117" Type="http://schemas.openxmlformats.org/officeDocument/2006/relationships/ctrlProp" Target="../ctrlProps/ctrlProp1180.xml"/><Relationship Id="rId21" Type="http://schemas.openxmlformats.org/officeDocument/2006/relationships/ctrlProp" Target="../ctrlProps/ctrlProp1084.xml"/><Relationship Id="rId42" Type="http://schemas.openxmlformats.org/officeDocument/2006/relationships/ctrlProp" Target="../ctrlProps/ctrlProp1105.xml"/><Relationship Id="rId47" Type="http://schemas.openxmlformats.org/officeDocument/2006/relationships/ctrlProp" Target="../ctrlProps/ctrlProp1110.xml"/><Relationship Id="rId63" Type="http://schemas.openxmlformats.org/officeDocument/2006/relationships/ctrlProp" Target="../ctrlProps/ctrlProp1126.xml"/><Relationship Id="rId68" Type="http://schemas.openxmlformats.org/officeDocument/2006/relationships/ctrlProp" Target="../ctrlProps/ctrlProp1131.xml"/><Relationship Id="rId84" Type="http://schemas.openxmlformats.org/officeDocument/2006/relationships/ctrlProp" Target="../ctrlProps/ctrlProp1147.xml"/><Relationship Id="rId89" Type="http://schemas.openxmlformats.org/officeDocument/2006/relationships/ctrlProp" Target="../ctrlProps/ctrlProp1152.xml"/><Relationship Id="rId112" Type="http://schemas.openxmlformats.org/officeDocument/2006/relationships/ctrlProp" Target="../ctrlProps/ctrlProp1175.xml"/><Relationship Id="rId16" Type="http://schemas.openxmlformats.org/officeDocument/2006/relationships/ctrlProp" Target="../ctrlProps/ctrlProp1079.xml"/><Relationship Id="rId107" Type="http://schemas.openxmlformats.org/officeDocument/2006/relationships/ctrlProp" Target="../ctrlProps/ctrlProp1170.xml"/><Relationship Id="rId11" Type="http://schemas.openxmlformats.org/officeDocument/2006/relationships/ctrlProp" Target="../ctrlProps/ctrlProp1074.xml"/><Relationship Id="rId32" Type="http://schemas.openxmlformats.org/officeDocument/2006/relationships/ctrlProp" Target="../ctrlProps/ctrlProp1095.xml"/><Relationship Id="rId37" Type="http://schemas.openxmlformats.org/officeDocument/2006/relationships/ctrlProp" Target="../ctrlProps/ctrlProp1100.xml"/><Relationship Id="rId53" Type="http://schemas.openxmlformats.org/officeDocument/2006/relationships/ctrlProp" Target="../ctrlProps/ctrlProp1116.xml"/><Relationship Id="rId58" Type="http://schemas.openxmlformats.org/officeDocument/2006/relationships/ctrlProp" Target="../ctrlProps/ctrlProp1121.xml"/><Relationship Id="rId74" Type="http://schemas.openxmlformats.org/officeDocument/2006/relationships/ctrlProp" Target="../ctrlProps/ctrlProp1137.xml"/><Relationship Id="rId79" Type="http://schemas.openxmlformats.org/officeDocument/2006/relationships/ctrlProp" Target="../ctrlProps/ctrlProp1142.xml"/><Relationship Id="rId102" Type="http://schemas.openxmlformats.org/officeDocument/2006/relationships/ctrlProp" Target="../ctrlProps/ctrlProp1165.xml"/><Relationship Id="rId123" Type="http://schemas.openxmlformats.org/officeDocument/2006/relationships/ctrlProp" Target="../ctrlProps/ctrlProp1186.xml"/><Relationship Id="rId128" Type="http://schemas.openxmlformats.org/officeDocument/2006/relationships/ctrlProp" Target="../ctrlProps/ctrlProp1191.xml"/><Relationship Id="rId5" Type="http://schemas.openxmlformats.org/officeDocument/2006/relationships/ctrlProp" Target="../ctrlProps/ctrlProp1068.xml"/><Relationship Id="rId90" Type="http://schemas.openxmlformats.org/officeDocument/2006/relationships/ctrlProp" Target="../ctrlProps/ctrlProp1153.xml"/><Relationship Id="rId95" Type="http://schemas.openxmlformats.org/officeDocument/2006/relationships/ctrlProp" Target="../ctrlProps/ctrlProp1158.xml"/><Relationship Id="rId22" Type="http://schemas.openxmlformats.org/officeDocument/2006/relationships/ctrlProp" Target="../ctrlProps/ctrlProp1085.xml"/><Relationship Id="rId27" Type="http://schemas.openxmlformats.org/officeDocument/2006/relationships/ctrlProp" Target="../ctrlProps/ctrlProp1090.xml"/><Relationship Id="rId43" Type="http://schemas.openxmlformats.org/officeDocument/2006/relationships/ctrlProp" Target="../ctrlProps/ctrlProp1106.xml"/><Relationship Id="rId48" Type="http://schemas.openxmlformats.org/officeDocument/2006/relationships/ctrlProp" Target="../ctrlProps/ctrlProp1111.xml"/><Relationship Id="rId64" Type="http://schemas.openxmlformats.org/officeDocument/2006/relationships/ctrlProp" Target="../ctrlProps/ctrlProp1127.xml"/><Relationship Id="rId69" Type="http://schemas.openxmlformats.org/officeDocument/2006/relationships/ctrlProp" Target="../ctrlProps/ctrlProp1132.xml"/><Relationship Id="rId113" Type="http://schemas.openxmlformats.org/officeDocument/2006/relationships/ctrlProp" Target="../ctrlProps/ctrlProp1176.xml"/><Relationship Id="rId118" Type="http://schemas.openxmlformats.org/officeDocument/2006/relationships/ctrlProp" Target="../ctrlProps/ctrlProp1181.xml"/><Relationship Id="rId80" Type="http://schemas.openxmlformats.org/officeDocument/2006/relationships/ctrlProp" Target="../ctrlProps/ctrlProp1143.xml"/><Relationship Id="rId85" Type="http://schemas.openxmlformats.org/officeDocument/2006/relationships/ctrlProp" Target="../ctrlProps/ctrlProp1148.xml"/><Relationship Id="rId12" Type="http://schemas.openxmlformats.org/officeDocument/2006/relationships/ctrlProp" Target="../ctrlProps/ctrlProp1075.xml"/><Relationship Id="rId17" Type="http://schemas.openxmlformats.org/officeDocument/2006/relationships/ctrlProp" Target="../ctrlProps/ctrlProp1080.xml"/><Relationship Id="rId33" Type="http://schemas.openxmlformats.org/officeDocument/2006/relationships/ctrlProp" Target="../ctrlProps/ctrlProp1096.xml"/><Relationship Id="rId38" Type="http://schemas.openxmlformats.org/officeDocument/2006/relationships/ctrlProp" Target="../ctrlProps/ctrlProp1101.xml"/><Relationship Id="rId59" Type="http://schemas.openxmlformats.org/officeDocument/2006/relationships/ctrlProp" Target="../ctrlProps/ctrlProp1122.xml"/><Relationship Id="rId103" Type="http://schemas.openxmlformats.org/officeDocument/2006/relationships/ctrlProp" Target="../ctrlProps/ctrlProp1166.xml"/><Relationship Id="rId108" Type="http://schemas.openxmlformats.org/officeDocument/2006/relationships/ctrlProp" Target="../ctrlProps/ctrlProp1171.xml"/><Relationship Id="rId124" Type="http://schemas.openxmlformats.org/officeDocument/2006/relationships/ctrlProp" Target="../ctrlProps/ctrlProp1187.xml"/><Relationship Id="rId54" Type="http://schemas.openxmlformats.org/officeDocument/2006/relationships/ctrlProp" Target="../ctrlProps/ctrlProp1117.xml"/><Relationship Id="rId70" Type="http://schemas.openxmlformats.org/officeDocument/2006/relationships/ctrlProp" Target="../ctrlProps/ctrlProp1133.xml"/><Relationship Id="rId75" Type="http://schemas.openxmlformats.org/officeDocument/2006/relationships/ctrlProp" Target="../ctrlProps/ctrlProp1138.xml"/><Relationship Id="rId91" Type="http://schemas.openxmlformats.org/officeDocument/2006/relationships/ctrlProp" Target="../ctrlProps/ctrlProp1154.xml"/><Relationship Id="rId96" Type="http://schemas.openxmlformats.org/officeDocument/2006/relationships/ctrlProp" Target="../ctrlProps/ctrlProp1159.xml"/><Relationship Id="rId1" Type="http://schemas.openxmlformats.org/officeDocument/2006/relationships/printerSettings" Target="../printerSettings/printerSettings34.bin"/><Relationship Id="rId6" Type="http://schemas.openxmlformats.org/officeDocument/2006/relationships/ctrlProp" Target="../ctrlProps/ctrlProp1069.xml"/><Relationship Id="rId23" Type="http://schemas.openxmlformats.org/officeDocument/2006/relationships/ctrlProp" Target="../ctrlProps/ctrlProp1086.xml"/><Relationship Id="rId28" Type="http://schemas.openxmlformats.org/officeDocument/2006/relationships/ctrlProp" Target="../ctrlProps/ctrlProp1091.xml"/><Relationship Id="rId49" Type="http://schemas.openxmlformats.org/officeDocument/2006/relationships/ctrlProp" Target="../ctrlProps/ctrlProp1112.xml"/><Relationship Id="rId114" Type="http://schemas.openxmlformats.org/officeDocument/2006/relationships/ctrlProp" Target="../ctrlProps/ctrlProp1177.xml"/><Relationship Id="rId119" Type="http://schemas.openxmlformats.org/officeDocument/2006/relationships/ctrlProp" Target="../ctrlProps/ctrlProp1182.xml"/><Relationship Id="rId44" Type="http://schemas.openxmlformats.org/officeDocument/2006/relationships/ctrlProp" Target="../ctrlProps/ctrlProp1107.xml"/><Relationship Id="rId60" Type="http://schemas.openxmlformats.org/officeDocument/2006/relationships/ctrlProp" Target="../ctrlProps/ctrlProp1123.xml"/><Relationship Id="rId65" Type="http://schemas.openxmlformats.org/officeDocument/2006/relationships/ctrlProp" Target="../ctrlProps/ctrlProp1128.xml"/><Relationship Id="rId81" Type="http://schemas.openxmlformats.org/officeDocument/2006/relationships/ctrlProp" Target="../ctrlProps/ctrlProp1144.xml"/><Relationship Id="rId86" Type="http://schemas.openxmlformats.org/officeDocument/2006/relationships/ctrlProp" Target="../ctrlProps/ctrlProp1149.xml"/><Relationship Id="rId13" Type="http://schemas.openxmlformats.org/officeDocument/2006/relationships/ctrlProp" Target="../ctrlProps/ctrlProp1076.xml"/><Relationship Id="rId18" Type="http://schemas.openxmlformats.org/officeDocument/2006/relationships/ctrlProp" Target="../ctrlProps/ctrlProp1081.xml"/><Relationship Id="rId39" Type="http://schemas.openxmlformats.org/officeDocument/2006/relationships/ctrlProp" Target="../ctrlProps/ctrlProp1102.xml"/><Relationship Id="rId109" Type="http://schemas.openxmlformats.org/officeDocument/2006/relationships/ctrlProp" Target="../ctrlProps/ctrlProp1172.xml"/><Relationship Id="rId34" Type="http://schemas.openxmlformats.org/officeDocument/2006/relationships/ctrlProp" Target="../ctrlProps/ctrlProp1097.xml"/><Relationship Id="rId50" Type="http://schemas.openxmlformats.org/officeDocument/2006/relationships/ctrlProp" Target="../ctrlProps/ctrlProp1113.xml"/><Relationship Id="rId55" Type="http://schemas.openxmlformats.org/officeDocument/2006/relationships/ctrlProp" Target="../ctrlProps/ctrlProp1118.xml"/><Relationship Id="rId76" Type="http://schemas.openxmlformats.org/officeDocument/2006/relationships/ctrlProp" Target="../ctrlProps/ctrlProp1139.xml"/><Relationship Id="rId97" Type="http://schemas.openxmlformats.org/officeDocument/2006/relationships/ctrlProp" Target="../ctrlProps/ctrlProp1160.xml"/><Relationship Id="rId104" Type="http://schemas.openxmlformats.org/officeDocument/2006/relationships/ctrlProp" Target="../ctrlProps/ctrlProp1167.xml"/><Relationship Id="rId120" Type="http://schemas.openxmlformats.org/officeDocument/2006/relationships/ctrlProp" Target="../ctrlProps/ctrlProp1183.xml"/><Relationship Id="rId125" Type="http://schemas.openxmlformats.org/officeDocument/2006/relationships/ctrlProp" Target="../ctrlProps/ctrlProp1188.xml"/><Relationship Id="rId7" Type="http://schemas.openxmlformats.org/officeDocument/2006/relationships/ctrlProp" Target="../ctrlProps/ctrlProp1070.xml"/><Relationship Id="rId71" Type="http://schemas.openxmlformats.org/officeDocument/2006/relationships/ctrlProp" Target="../ctrlProps/ctrlProp1134.xml"/><Relationship Id="rId92" Type="http://schemas.openxmlformats.org/officeDocument/2006/relationships/ctrlProp" Target="../ctrlProps/ctrlProp1155.xml"/><Relationship Id="rId2" Type="http://schemas.openxmlformats.org/officeDocument/2006/relationships/drawing" Target="../drawings/drawing11.xml"/><Relationship Id="rId29" Type="http://schemas.openxmlformats.org/officeDocument/2006/relationships/ctrlProp" Target="../ctrlProps/ctrlProp1092.xml"/><Relationship Id="rId24" Type="http://schemas.openxmlformats.org/officeDocument/2006/relationships/ctrlProp" Target="../ctrlProps/ctrlProp1087.xml"/><Relationship Id="rId40" Type="http://schemas.openxmlformats.org/officeDocument/2006/relationships/ctrlProp" Target="../ctrlProps/ctrlProp1103.xml"/><Relationship Id="rId45" Type="http://schemas.openxmlformats.org/officeDocument/2006/relationships/ctrlProp" Target="../ctrlProps/ctrlProp1108.xml"/><Relationship Id="rId66" Type="http://schemas.openxmlformats.org/officeDocument/2006/relationships/ctrlProp" Target="../ctrlProps/ctrlProp1129.xml"/><Relationship Id="rId87" Type="http://schemas.openxmlformats.org/officeDocument/2006/relationships/ctrlProp" Target="../ctrlProps/ctrlProp1150.xml"/><Relationship Id="rId110" Type="http://schemas.openxmlformats.org/officeDocument/2006/relationships/ctrlProp" Target="../ctrlProps/ctrlProp1173.xml"/><Relationship Id="rId115" Type="http://schemas.openxmlformats.org/officeDocument/2006/relationships/ctrlProp" Target="../ctrlProps/ctrlProp1178.xml"/><Relationship Id="rId61" Type="http://schemas.openxmlformats.org/officeDocument/2006/relationships/ctrlProp" Target="../ctrlProps/ctrlProp1124.xml"/><Relationship Id="rId82" Type="http://schemas.openxmlformats.org/officeDocument/2006/relationships/ctrlProp" Target="../ctrlProps/ctrlProp1145.xml"/><Relationship Id="rId19" Type="http://schemas.openxmlformats.org/officeDocument/2006/relationships/ctrlProp" Target="../ctrlProps/ctrlProp1082.xml"/><Relationship Id="rId14" Type="http://schemas.openxmlformats.org/officeDocument/2006/relationships/ctrlProp" Target="../ctrlProps/ctrlProp1077.xml"/><Relationship Id="rId30" Type="http://schemas.openxmlformats.org/officeDocument/2006/relationships/ctrlProp" Target="../ctrlProps/ctrlProp1093.xml"/><Relationship Id="rId35" Type="http://schemas.openxmlformats.org/officeDocument/2006/relationships/ctrlProp" Target="../ctrlProps/ctrlProp1098.xml"/><Relationship Id="rId56" Type="http://schemas.openxmlformats.org/officeDocument/2006/relationships/ctrlProp" Target="../ctrlProps/ctrlProp1119.xml"/><Relationship Id="rId77" Type="http://schemas.openxmlformats.org/officeDocument/2006/relationships/ctrlProp" Target="../ctrlProps/ctrlProp1140.xml"/><Relationship Id="rId100" Type="http://schemas.openxmlformats.org/officeDocument/2006/relationships/ctrlProp" Target="../ctrlProps/ctrlProp1163.xml"/><Relationship Id="rId105" Type="http://schemas.openxmlformats.org/officeDocument/2006/relationships/ctrlProp" Target="../ctrlProps/ctrlProp1168.xml"/><Relationship Id="rId126" Type="http://schemas.openxmlformats.org/officeDocument/2006/relationships/ctrlProp" Target="../ctrlProps/ctrlProp1189.xml"/><Relationship Id="rId8" Type="http://schemas.openxmlformats.org/officeDocument/2006/relationships/ctrlProp" Target="../ctrlProps/ctrlProp1071.xml"/><Relationship Id="rId51" Type="http://schemas.openxmlformats.org/officeDocument/2006/relationships/ctrlProp" Target="../ctrlProps/ctrlProp1114.xml"/><Relationship Id="rId72" Type="http://schemas.openxmlformats.org/officeDocument/2006/relationships/ctrlProp" Target="../ctrlProps/ctrlProp1135.xml"/><Relationship Id="rId93" Type="http://schemas.openxmlformats.org/officeDocument/2006/relationships/ctrlProp" Target="../ctrlProps/ctrlProp1156.xml"/><Relationship Id="rId98" Type="http://schemas.openxmlformats.org/officeDocument/2006/relationships/ctrlProp" Target="../ctrlProps/ctrlProp1161.xml"/><Relationship Id="rId121" Type="http://schemas.openxmlformats.org/officeDocument/2006/relationships/ctrlProp" Target="../ctrlProps/ctrlProp1184.xml"/><Relationship Id="rId3" Type="http://schemas.openxmlformats.org/officeDocument/2006/relationships/vmlDrawing" Target="../drawings/vmlDrawing10.vml"/><Relationship Id="rId25" Type="http://schemas.openxmlformats.org/officeDocument/2006/relationships/ctrlProp" Target="../ctrlProps/ctrlProp1088.xml"/><Relationship Id="rId46" Type="http://schemas.openxmlformats.org/officeDocument/2006/relationships/ctrlProp" Target="../ctrlProps/ctrlProp1109.xml"/><Relationship Id="rId67" Type="http://schemas.openxmlformats.org/officeDocument/2006/relationships/ctrlProp" Target="../ctrlProps/ctrlProp1130.xml"/><Relationship Id="rId116" Type="http://schemas.openxmlformats.org/officeDocument/2006/relationships/ctrlProp" Target="../ctrlProps/ctrlProp1179.xml"/><Relationship Id="rId20" Type="http://schemas.openxmlformats.org/officeDocument/2006/relationships/ctrlProp" Target="../ctrlProps/ctrlProp1083.xml"/><Relationship Id="rId41" Type="http://schemas.openxmlformats.org/officeDocument/2006/relationships/ctrlProp" Target="../ctrlProps/ctrlProp1104.xml"/><Relationship Id="rId62" Type="http://schemas.openxmlformats.org/officeDocument/2006/relationships/ctrlProp" Target="../ctrlProps/ctrlProp1125.xml"/><Relationship Id="rId83" Type="http://schemas.openxmlformats.org/officeDocument/2006/relationships/ctrlProp" Target="../ctrlProps/ctrlProp1146.xml"/><Relationship Id="rId88" Type="http://schemas.openxmlformats.org/officeDocument/2006/relationships/ctrlProp" Target="../ctrlProps/ctrlProp1151.xml"/><Relationship Id="rId111" Type="http://schemas.openxmlformats.org/officeDocument/2006/relationships/ctrlProp" Target="../ctrlProps/ctrlProp1174.xml"/><Relationship Id="rId15" Type="http://schemas.openxmlformats.org/officeDocument/2006/relationships/ctrlProp" Target="../ctrlProps/ctrlProp1078.xml"/><Relationship Id="rId36" Type="http://schemas.openxmlformats.org/officeDocument/2006/relationships/ctrlProp" Target="../ctrlProps/ctrlProp1099.xml"/><Relationship Id="rId57" Type="http://schemas.openxmlformats.org/officeDocument/2006/relationships/ctrlProp" Target="../ctrlProps/ctrlProp1120.xml"/><Relationship Id="rId106" Type="http://schemas.openxmlformats.org/officeDocument/2006/relationships/ctrlProp" Target="../ctrlProps/ctrlProp1169.xml"/><Relationship Id="rId127" Type="http://schemas.openxmlformats.org/officeDocument/2006/relationships/ctrlProp" Target="../ctrlProps/ctrlProp1190.xml"/><Relationship Id="rId10" Type="http://schemas.openxmlformats.org/officeDocument/2006/relationships/ctrlProp" Target="../ctrlProps/ctrlProp1073.xml"/><Relationship Id="rId31" Type="http://schemas.openxmlformats.org/officeDocument/2006/relationships/ctrlProp" Target="../ctrlProps/ctrlProp1094.xml"/><Relationship Id="rId52" Type="http://schemas.openxmlformats.org/officeDocument/2006/relationships/ctrlProp" Target="../ctrlProps/ctrlProp1115.xml"/><Relationship Id="rId73" Type="http://schemas.openxmlformats.org/officeDocument/2006/relationships/ctrlProp" Target="../ctrlProps/ctrlProp1136.xml"/><Relationship Id="rId78" Type="http://schemas.openxmlformats.org/officeDocument/2006/relationships/ctrlProp" Target="../ctrlProps/ctrlProp1141.xml"/><Relationship Id="rId94" Type="http://schemas.openxmlformats.org/officeDocument/2006/relationships/ctrlProp" Target="../ctrlProps/ctrlProp1157.xml"/><Relationship Id="rId99" Type="http://schemas.openxmlformats.org/officeDocument/2006/relationships/ctrlProp" Target="../ctrlProps/ctrlProp1162.xml"/><Relationship Id="rId101" Type="http://schemas.openxmlformats.org/officeDocument/2006/relationships/ctrlProp" Target="../ctrlProps/ctrlProp1164.xml"/><Relationship Id="rId122" Type="http://schemas.openxmlformats.org/officeDocument/2006/relationships/ctrlProp" Target="../ctrlProps/ctrlProp1185.xml"/><Relationship Id="rId4" Type="http://schemas.openxmlformats.org/officeDocument/2006/relationships/ctrlProp" Target="../ctrlProps/ctrlProp1067.xml"/><Relationship Id="rId9" Type="http://schemas.openxmlformats.org/officeDocument/2006/relationships/ctrlProp" Target="../ctrlProps/ctrlProp1072.xml"/></Relationships>
</file>

<file path=xl/worksheets/_rels/sheet36.xml.rels><?xml version="1.0" encoding="UTF-8" standalone="yes"?>
<Relationships xmlns="http://schemas.openxmlformats.org/package/2006/relationships"><Relationship Id="rId117" Type="http://schemas.openxmlformats.org/officeDocument/2006/relationships/ctrlProp" Target="../ctrlProps/ctrlProp1305.xml"/><Relationship Id="rId21" Type="http://schemas.openxmlformats.org/officeDocument/2006/relationships/ctrlProp" Target="../ctrlProps/ctrlProp1209.xml"/><Relationship Id="rId42" Type="http://schemas.openxmlformats.org/officeDocument/2006/relationships/ctrlProp" Target="../ctrlProps/ctrlProp1230.xml"/><Relationship Id="rId63" Type="http://schemas.openxmlformats.org/officeDocument/2006/relationships/ctrlProp" Target="../ctrlProps/ctrlProp1251.xml"/><Relationship Id="rId84" Type="http://schemas.openxmlformats.org/officeDocument/2006/relationships/ctrlProp" Target="../ctrlProps/ctrlProp1272.xml"/><Relationship Id="rId138" Type="http://schemas.openxmlformats.org/officeDocument/2006/relationships/ctrlProp" Target="../ctrlProps/ctrlProp1326.xml"/><Relationship Id="rId159" Type="http://schemas.openxmlformats.org/officeDocument/2006/relationships/ctrlProp" Target="../ctrlProps/ctrlProp1347.xml"/><Relationship Id="rId107" Type="http://schemas.openxmlformats.org/officeDocument/2006/relationships/ctrlProp" Target="../ctrlProps/ctrlProp1295.xml"/><Relationship Id="rId11" Type="http://schemas.openxmlformats.org/officeDocument/2006/relationships/ctrlProp" Target="../ctrlProps/ctrlProp1199.xml"/><Relationship Id="rId32" Type="http://schemas.openxmlformats.org/officeDocument/2006/relationships/ctrlProp" Target="../ctrlProps/ctrlProp1220.xml"/><Relationship Id="rId53" Type="http://schemas.openxmlformats.org/officeDocument/2006/relationships/ctrlProp" Target="../ctrlProps/ctrlProp1241.xml"/><Relationship Id="rId74" Type="http://schemas.openxmlformats.org/officeDocument/2006/relationships/ctrlProp" Target="../ctrlProps/ctrlProp1262.xml"/><Relationship Id="rId128" Type="http://schemas.openxmlformats.org/officeDocument/2006/relationships/ctrlProp" Target="../ctrlProps/ctrlProp1316.xml"/><Relationship Id="rId149" Type="http://schemas.openxmlformats.org/officeDocument/2006/relationships/ctrlProp" Target="../ctrlProps/ctrlProp1337.xml"/><Relationship Id="rId5" Type="http://schemas.openxmlformats.org/officeDocument/2006/relationships/ctrlProp" Target="../ctrlProps/ctrlProp1193.xml"/><Relationship Id="rId95" Type="http://schemas.openxmlformats.org/officeDocument/2006/relationships/ctrlProp" Target="../ctrlProps/ctrlProp1283.xml"/><Relationship Id="rId160" Type="http://schemas.openxmlformats.org/officeDocument/2006/relationships/ctrlProp" Target="../ctrlProps/ctrlProp1348.xml"/><Relationship Id="rId22" Type="http://schemas.openxmlformats.org/officeDocument/2006/relationships/ctrlProp" Target="../ctrlProps/ctrlProp1210.xml"/><Relationship Id="rId43" Type="http://schemas.openxmlformats.org/officeDocument/2006/relationships/ctrlProp" Target="../ctrlProps/ctrlProp1231.xml"/><Relationship Id="rId64" Type="http://schemas.openxmlformats.org/officeDocument/2006/relationships/ctrlProp" Target="../ctrlProps/ctrlProp1252.xml"/><Relationship Id="rId118" Type="http://schemas.openxmlformats.org/officeDocument/2006/relationships/ctrlProp" Target="../ctrlProps/ctrlProp1306.xml"/><Relationship Id="rId139" Type="http://schemas.openxmlformats.org/officeDocument/2006/relationships/ctrlProp" Target="../ctrlProps/ctrlProp1327.xml"/><Relationship Id="rId85" Type="http://schemas.openxmlformats.org/officeDocument/2006/relationships/ctrlProp" Target="../ctrlProps/ctrlProp1273.xml"/><Relationship Id="rId150" Type="http://schemas.openxmlformats.org/officeDocument/2006/relationships/ctrlProp" Target="../ctrlProps/ctrlProp1338.xml"/><Relationship Id="rId12" Type="http://schemas.openxmlformats.org/officeDocument/2006/relationships/ctrlProp" Target="../ctrlProps/ctrlProp1200.xml"/><Relationship Id="rId17" Type="http://schemas.openxmlformats.org/officeDocument/2006/relationships/ctrlProp" Target="../ctrlProps/ctrlProp1205.xml"/><Relationship Id="rId33" Type="http://schemas.openxmlformats.org/officeDocument/2006/relationships/ctrlProp" Target="../ctrlProps/ctrlProp1221.xml"/><Relationship Id="rId38" Type="http://schemas.openxmlformats.org/officeDocument/2006/relationships/ctrlProp" Target="../ctrlProps/ctrlProp1226.xml"/><Relationship Id="rId59" Type="http://schemas.openxmlformats.org/officeDocument/2006/relationships/ctrlProp" Target="../ctrlProps/ctrlProp1247.xml"/><Relationship Id="rId103" Type="http://schemas.openxmlformats.org/officeDocument/2006/relationships/ctrlProp" Target="../ctrlProps/ctrlProp1291.xml"/><Relationship Id="rId108" Type="http://schemas.openxmlformats.org/officeDocument/2006/relationships/ctrlProp" Target="../ctrlProps/ctrlProp1296.xml"/><Relationship Id="rId124" Type="http://schemas.openxmlformats.org/officeDocument/2006/relationships/ctrlProp" Target="../ctrlProps/ctrlProp1312.xml"/><Relationship Id="rId129" Type="http://schemas.openxmlformats.org/officeDocument/2006/relationships/ctrlProp" Target="../ctrlProps/ctrlProp1317.xml"/><Relationship Id="rId54" Type="http://schemas.openxmlformats.org/officeDocument/2006/relationships/ctrlProp" Target="../ctrlProps/ctrlProp1242.xml"/><Relationship Id="rId70" Type="http://schemas.openxmlformats.org/officeDocument/2006/relationships/ctrlProp" Target="../ctrlProps/ctrlProp1258.xml"/><Relationship Id="rId75" Type="http://schemas.openxmlformats.org/officeDocument/2006/relationships/ctrlProp" Target="../ctrlProps/ctrlProp1263.xml"/><Relationship Id="rId91" Type="http://schemas.openxmlformats.org/officeDocument/2006/relationships/ctrlProp" Target="../ctrlProps/ctrlProp1279.xml"/><Relationship Id="rId96" Type="http://schemas.openxmlformats.org/officeDocument/2006/relationships/ctrlProp" Target="../ctrlProps/ctrlProp1284.xml"/><Relationship Id="rId140" Type="http://schemas.openxmlformats.org/officeDocument/2006/relationships/ctrlProp" Target="../ctrlProps/ctrlProp1328.xml"/><Relationship Id="rId145" Type="http://schemas.openxmlformats.org/officeDocument/2006/relationships/ctrlProp" Target="../ctrlProps/ctrlProp1333.xml"/><Relationship Id="rId161" Type="http://schemas.openxmlformats.org/officeDocument/2006/relationships/ctrlProp" Target="../ctrlProps/ctrlProp1349.xml"/><Relationship Id="rId1" Type="http://schemas.openxmlformats.org/officeDocument/2006/relationships/printerSettings" Target="../printerSettings/printerSettings35.bin"/><Relationship Id="rId6" Type="http://schemas.openxmlformats.org/officeDocument/2006/relationships/ctrlProp" Target="../ctrlProps/ctrlProp1194.xml"/><Relationship Id="rId23" Type="http://schemas.openxmlformats.org/officeDocument/2006/relationships/ctrlProp" Target="../ctrlProps/ctrlProp1211.xml"/><Relationship Id="rId28" Type="http://schemas.openxmlformats.org/officeDocument/2006/relationships/ctrlProp" Target="../ctrlProps/ctrlProp1216.xml"/><Relationship Id="rId49" Type="http://schemas.openxmlformats.org/officeDocument/2006/relationships/ctrlProp" Target="../ctrlProps/ctrlProp1237.xml"/><Relationship Id="rId114" Type="http://schemas.openxmlformats.org/officeDocument/2006/relationships/ctrlProp" Target="../ctrlProps/ctrlProp1302.xml"/><Relationship Id="rId119" Type="http://schemas.openxmlformats.org/officeDocument/2006/relationships/ctrlProp" Target="../ctrlProps/ctrlProp1307.xml"/><Relationship Id="rId44" Type="http://schemas.openxmlformats.org/officeDocument/2006/relationships/ctrlProp" Target="../ctrlProps/ctrlProp1232.xml"/><Relationship Id="rId60" Type="http://schemas.openxmlformats.org/officeDocument/2006/relationships/ctrlProp" Target="../ctrlProps/ctrlProp1248.xml"/><Relationship Id="rId65" Type="http://schemas.openxmlformats.org/officeDocument/2006/relationships/ctrlProp" Target="../ctrlProps/ctrlProp1253.xml"/><Relationship Id="rId81" Type="http://schemas.openxmlformats.org/officeDocument/2006/relationships/ctrlProp" Target="../ctrlProps/ctrlProp1269.xml"/><Relationship Id="rId86" Type="http://schemas.openxmlformats.org/officeDocument/2006/relationships/ctrlProp" Target="../ctrlProps/ctrlProp1274.xml"/><Relationship Id="rId130" Type="http://schemas.openxmlformats.org/officeDocument/2006/relationships/ctrlProp" Target="../ctrlProps/ctrlProp1318.xml"/><Relationship Id="rId135" Type="http://schemas.openxmlformats.org/officeDocument/2006/relationships/ctrlProp" Target="../ctrlProps/ctrlProp1323.xml"/><Relationship Id="rId151" Type="http://schemas.openxmlformats.org/officeDocument/2006/relationships/ctrlProp" Target="../ctrlProps/ctrlProp1339.xml"/><Relationship Id="rId156" Type="http://schemas.openxmlformats.org/officeDocument/2006/relationships/ctrlProp" Target="../ctrlProps/ctrlProp1344.xml"/><Relationship Id="rId13" Type="http://schemas.openxmlformats.org/officeDocument/2006/relationships/ctrlProp" Target="../ctrlProps/ctrlProp1201.xml"/><Relationship Id="rId18" Type="http://schemas.openxmlformats.org/officeDocument/2006/relationships/ctrlProp" Target="../ctrlProps/ctrlProp1206.xml"/><Relationship Id="rId39" Type="http://schemas.openxmlformats.org/officeDocument/2006/relationships/ctrlProp" Target="../ctrlProps/ctrlProp1227.xml"/><Relationship Id="rId109" Type="http://schemas.openxmlformats.org/officeDocument/2006/relationships/ctrlProp" Target="../ctrlProps/ctrlProp1297.xml"/><Relationship Id="rId34" Type="http://schemas.openxmlformats.org/officeDocument/2006/relationships/ctrlProp" Target="../ctrlProps/ctrlProp1222.xml"/><Relationship Id="rId50" Type="http://schemas.openxmlformats.org/officeDocument/2006/relationships/ctrlProp" Target="../ctrlProps/ctrlProp1238.xml"/><Relationship Id="rId55" Type="http://schemas.openxmlformats.org/officeDocument/2006/relationships/ctrlProp" Target="../ctrlProps/ctrlProp1243.xml"/><Relationship Id="rId76" Type="http://schemas.openxmlformats.org/officeDocument/2006/relationships/ctrlProp" Target="../ctrlProps/ctrlProp1264.xml"/><Relationship Id="rId97" Type="http://schemas.openxmlformats.org/officeDocument/2006/relationships/ctrlProp" Target="../ctrlProps/ctrlProp1285.xml"/><Relationship Id="rId104" Type="http://schemas.openxmlformats.org/officeDocument/2006/relationships/ctrlProp" Target="../ctrlProps/ctrlProp1292.xml"/><Relationship Id="rId120" Type="http://schemas.openxmlformats.org/officeDocument/2006/relationships/ctrlProp" Target="../ctrlProps/ctrlProp1308.xml"/><Relationship Id="rId125" Type="http://schemas.openxmlformats.org/officeDocument/2006/relationships/ctrlProp" Target="../ctrlProps/ctrlProp1313.xml"/><Relationship Id="rId141" Type="http://schemas.openxmlformats.org/officeDocument/2006/relationships/ctrlProp" Target="../ctrlProps/ctrlProp1329.xml"/><Relationship Id="rId146" Type="http://schemas.openxmlformats.org/officeDocument/2006/relationships/ctrlProp" Target="../ctrlProps/ctrlProp1334.xml"/><Relationship Id="rId7" Type="http://schemas.openxmlformats.org/officeDocument/2006/relationships/ctrlProp" Target="../ctrlProps/ctrlProp1195.xml"/><Relationship Id="rId71" Type="http://schemas.openxmlformats.org/officeDocument/2006/relationships/ctrlProp" Target="../ctrlProps/ctrlProp1259.xml"/><Relationship Id="rId92" Type="http://schemas.openxmlformats.org/officeDocument/2006/relationships/ctrlProp" Target="../ctrlProps/ctrlProp1280.xml"/><Relationship Id="rId2" Type="http://schemas.openxmlformats.org/officeDocument/2006/relationships/drawing" Target="../drawings/drawing12.xml"/><Relationship Id="rId29" Type="http://schemas.openxmlformats.org/officeDocument/2006/relationships/ctrlProp" Target="../ctrlProps/ctrlProp1217.xml"/><Relationship Id="rId24" Type="http://schemas.openxmlformats.org/officeDocument/2006/relationships/ctrlProp" Target="../ctrlProps/ctrlProp1212.xml"/><Relationship Id="rId40" Type="http://schemas.openxmlformats.org/officeDocument/2006/relationships/ctrlProp" Target="../ctrlProps/ctrlProp1228.xml"/><Relationship Id="rId45" Type="http://schemas.openxmlformats.org/officeDocument/2006/relationships/ctrlProp" Target="../ctrlProps/ctrlProp1233.xml"/><Relationship Id="rId66" Type="http://schemas.openxmlformats.org/officeDocument/2006/relationships/ctrlProp" Target="../ctrlProps/ctrlProp1254.xml"/><Relationship Id="rId87" Type="http://schemas.openxmlformats.org/officeDocument/2006/relationships/ctrlProp" Target="../ctrlProps/ctrlProp1275.xml"/><Relationship Id="rId110" Type="http://schemas.openxmlformats.org/officeDocument/2006/relationships/ctrlProp" Target="../ctrlProps/ctrlProp1298.xml"/><Relationship Id="rId115" Type="http://schemas.openxmlformats.org/officeDocument/2006/relationships/ctrlProp" Target="../ctrlProps/ctrlProp1303.xml"/><Relationship Id="rId131" Type="http://schemas.openxmlformats.org/officeDocument/2006/relationships/ctrlProp" Target="../ctrlProps/ctrlProp1319.xml"/><Relationship Id="rId136" Type="http://schemas.openxmlformats.org/officeDocument/2006/relationships/ctrlProp" Target="../ctrlProps/ctrlProp1324.xml"/><Relationship Id="rId157" Type="http://schemas.openxmlformats.org/officeDocument/2006/relationships/ctrlProp" Target="../ctrlProps/ctrlProp1345.xml"/><Relationship Id="rId61" Type="http://schemas.openxmlformats.org/officeDocument/2006/relationships/ctrlProp" Target="../ctrlProps/ctrlProp1249.xml"/><Relationship Id="rId82" Type="http://schemas.openxmlformats.org/officeDocument/2006/relationships/ctrlProp" Target="../ctrlProps/ctrlProp1270.xml"/><Relationship Id="rId152" Type="http://schemas.openxmlformats.org/officeDocument/2006/relationships/ctrlProp" Target="../ctrlProps/ctrlProp1340.xml"/><Relationship Id="rId19" Type="http://schemas.openxmlformats.org/officeDocument/2006/relationships/ctrlProp" Target="../ctrlProps/ctrlProp1207.xml"/><Relationship Id="rId14" Type="http://schemas.openxmlformats.org/officeDocument/2006/relationships/ctrlProp" Target="../ctrlProps/ctrlProp1202.xml"/><Relationship Id="rId30" Type="http://schemas.openxmlformats.org/officeDocument/2006/relationships/ctrlProp" Target="../ctrlProps/ctrlProp1218.xml"/><Relationship Id="rId35" Type="http://schemas.openxmlformats.org/officeDocument/2006/relationships/ctrlProp" Target="../ctrlProps/ctrlProp1223.xml"/><Relationship Id="rId56" Type="http://schemas.openxmlformats.org/officeDocument/2006/relationships/ctrlProp" Target="../ctrlProps/ctrlProp1244.xml"/><Relationship Id="rId77" Type="http://schemas.openxmlformats.org/officeDocument/2006/relationships/ctrlProp" Target="../ctrlProps/ctrlProp1265.xml"/><Relationship Id="rId100" Type="http://schemas.openxmlformats.org/officeDocument/2006/relationships/ctrlProp" Target="../ctrlProps/ctrlProp1288.xml"/><Relationship Id="rId105" Type="http://schemas.openxmlformats.org/officeDocument/2006/relationships/ctrlProp" Target="../ctrlProps/ctrlProp1293.xml"/><Relationship Id="rId126" Type="http://schemas.openxmlformats.org/officeDocument/2006/relationships/ctrlProp" Target="../ctrlProps/ctrlProp1314.xml"/><Relationship Id="rId147" Type="http://schemas.openxmlformats.org/officeDocument/2006/relationships/ctrlProp" Target="../ctrlProps/ctrlProp1335.xml"/><Relationship Id="rId8" Type="http://schemas.openxmlformats.org/officeDocument/2006/relationships/ctrlProp" Target="../ctrlProps/ctrlProp1196.xml"/><Relationship Id="rId51" Type="http://schemas.openxmlformats.org/officeDocument/2006/relationships/ctrlProp" Target="../ctrlProps/ctrlProp1239.xml"/><Relationship Id="rId72" Type="http://schemas.openxmlformats.org/officeDocument/2006/relationships/ctrlProp" Target="../ctrlProps/ctrlProp1260.xml"/><Relationship Id="rId93" Type="http://schemas.openxmlformats.org/officeDocument/2006/relationships/ctrlProp" Target="../ctrlProps/ctrlProp1281.xml"/><Relationship Id="rId98" Type="http://schemas.openxmlformats.org/officeDocument/2006/relationships/ctrlProp" Target="../ctrlProps/ctrlProp1286.xml"/><Relationship Id="rId121" Type="http://schemas.openxmlformats.org/officeDocument/2006/relationships/ctrlProp" Target="../ctrlProps/ctrlProp1309.xml"/><Relationship Id="rId142" Type="http://schemas.openxmlformats.org/officeDocument/2006/relationships/ctrlProp" Target="../ctrlProps/ctrlProp1330.xml"/><Relationship Id="rId3" Type="http://schemas.openxmlformats.org/officeDocument/2006/relationships/vmlDrawing" Target="../drawings/vmlDrawing11.vml"/><Relationship Id="rId25" Type="http://schemas.openxmlformats.org/officeDocument/2006/relationships/ctrlProp" Target="../ctrlProps/ctrlProp1213.xml"/><Relationship Id="rId46" Type="http://schemas.openxmlformats.org/officeDocument/2006/relationships/ctrlProp" Target="../ctrlProps/ctrlProp1234.xml"/><Relationship Id="rId67" Type="http://schemas.openxmlformats.org/officeDocument/2006/relationships/ctrlProp" Target="../ctrlProps/ctrlProp1255.xml"/><Relationship Id="rId116" Type="http://schemas.openxmlformats.org/officeDocument/2006/relationships/ctrlProp" Target="../ctrlProps/ctrlProp1304.xml"/><Relationship Id="rId137" Type="http://schemas.openxmlformats.org/officeDocument/2006/relationships/ctrlProp" Target="../ctrlProps/ctrlProp1325.xml"/><Relationship Id="rId158" Type="http://schemas.openxmlformats.org/officeDocument/2006/relationships/ctrlProp" Target="../ctrlProps/ctrlProp1346.xml"/><Relationship Id="rId20" Type="http://schemas.openxmlformats.org/officeDocument/2006/relationships/ctrlProp" Target="../ctrlProps/ctrlProp1208.xml"/><Relationship Id="rId41" Type="http://schemas.openxmlformats.org/officeDocument/2006/relationships/ctrlProp" Target="../ctrlProps/ctrlProp1229.xml"/><Relationship Id="rId62" Type="http://schemas.openxmlformats.org/officeDocument/2006/relationships/ctrlProp" Target="../ctrlProps/ctrlProp1250.xml"/><Relationship Id="rId83" Type="http://schemas.openxmlformats.org/officeDocument/2006/relationships/ctrlProp" Target="../ctrlProps/ctrlProp1271.xml"/><Relationship Id="rId88" Type="http://schemas.openxmlformats.org/officeDocument/2006/relationships/ctrlProp" Target="../ctrlProps/ctrlProp1276.xml"/><Relationship Id="rId111" Type="http://schemas.openxmlformats.org/officeDocument/2006/relationships/ctrlProp" Target="../ctrlProps/ctrlProp1299.xml"/><Relationship Id="rId132" Type="http://schemas.openxmlformats.org/officeDocument/2006/relationships/ctrlProp" Target="../ctrlProps/ctrlProp1320.xml"/><Relationship Id="rId153" Type="http://schemas.openxmlformats.org/officeDocument/2006/relationships/ctrlProp" Target="../ctrlProps/ctrlProp1341.xml"/><Relationship Id="rId15" Type="http://schemas.openxmlformats.org/officeDocument/2006/relationships/ctrlProp" Target="../ctrlProps/ctrlProp1203.xml"/><Relationship Id="rId36" Type="http://schemas.openxmlformats.org/officeDocument/2006/relationships/ctrlProp" Target="../ctrlProps/ctrlProp1224.xml"/><Relationship Id="rId57" Type="http://schemas.openxmlformats.org/officeDocument/2006/relationships/ctrlProp" Target="../ctrlProps/ctrlProp1245.xml"/><Relationship Id="rId106" Type="http://schemas.openxmlformats.org/officeDocument/2006/relationships/ctrlProp" Target="../ctrlProps/ctrlProp1294.xml"/><Relationship Id="rId127" Type="http://schemas.openxmlformats.org/officeDocument/2006/relationships/ctrlProp" Target="../ctrlProps/ctrlProp1315.xml"/><Relationship Id="rId10" Type="http://schemas.openxmlformats.org/officeDocument/2006/relationships/ctrlProp" Target="../ctrlProps/ctrlProp1198.xml"/><Relationship Id="rId31" Type="http://schemas.openxmlformats.org/officeDocument/2006/relationships/ctrlProp" Target="../ctrlProps/ctrlProp1219.xml"/><Relationship Id="rId52" Type="http://schemas.openxmlformats.org/officeDocument/2006/relationships/ctrlProp" Target="../ctrlProps/ctrlProp1240.xml"/><Relationship Id="rId73" Type="http://schemas.openxmlformats.org/officeDocument/2006/relationships/ctrlProp" Target="../ctrlProps/ctrlProp1261.xml"/><Relationship Id="rId78" Type="http://schemas.openxmlformats.org/officeDocument/2006/relationships/ctrlProp" Target="../ctrlProps/ctrlProp1266.xml"/><Relationship Id="rId94" Type="http://schemas.openxmlformats.org/officeDocument/2006/relationships/ctrlProp" Target="../ctrlProps/ctrlProp1282.xml"/><Relationship Id="rId99" Type="http://schemas.openxmlformats.org/officeDocument/2006/relationships/ctrlProp" Target="../ctrlProps/ctrlProp1287.xml"/><Relationship Id="rId101" Type="http://schemas.openxmlformats.org/officeDocument/2006/relationships/ctrlProp" Target="../ctrlProps/ctrlProp1289.xml"/><Relationship Id="rId122" Type="http://schemas.openxmlformats.org/officeDocument/2006/relationships/ctrlProp" Target="../ctrlProps/ctrlProp1310.xml"/><Relationship Id="rId143" Type="http://schemas.openxmlformats.org/officeDocument/2006/relationships/ctrlProp" Target="../ctrlProps/ctrlProp1331.xml"/><Relationship Id="rId148" Type="http://schemas.openxmlformats.org/officeDocument/2006/relationships/ctrlProp" Target="../ctrlProps/ctrlProp1336.xml"/><Relationship Id="rId4" Type="http://schemas.openxmlformats.org/officeDocument/2006/relationships/ctrlProp" Target="../ctrlProps/ctrlProp1192.xml"/><Relationship Id="rId9" Type="http://schemas.openxmlformats.org/officeDocument/2006/relationships/ctrlProp" Target="../ctrlProps/ctrlProp1197.xml"/><Relationship Id="rId26" Type="http://schemas.openxmlformats.org/officeDocument/2006/relationships/ctrlProp" Target="../ctrlProps/ctrlProp1214.xml"/><Relationship Id="rId47" Type="http://schemas.openxmlformats.org/officeDocument/2006/relationships/ctrlProp" Target="../ctrlProps/ctrlProp1235.xml"/><Relationship Id="rId68" Type="http://schemas.openxmlformats.org/officeDocument/2006/relationships/ctrlProp" Target="../ctrlProps/ctrlProp1256.xml"/><Relationship Id="rId89" Type="http://schemas.openxmlformats.org/officeDocument/2006/relationships/ctrlProp" Target="../ctrlProps/ctrlProp1277.xml"/><Relationship Id="rId112" Type="http://schemas.openxmlformats.org/officeDocument/2006/relationships/ctrlProp" Target="../ctrlProps/ctrlProp1300.xml"/><Relationship Id="rId133" Type="http://schemas.openxmlformats.org/officeDocument/2006/relationships/ctrlProp" Target="../ctrlProps/ctrlProp1321.xml"/><Relationship Id="rId154" Type="http://schemas.openxmlformats.org/officeDocument/2006/relationships/ctrlProp" Target="../ctrlProps/ctrlProp1342.xml"/><Relationship Id="rId16" Type="http://schemas.openxmlformats.org/officeDocument/2006/relationships/ctrlProp" Target="../ctrlProps/ctrlProp1204.xml"/><Relationship Id="rId37" Type="http://schemas.openxmlformats.org/officeDocument/2006/relationships/ctrlProp" Target="../ctrlProps/ctrlProp1225.xml"/><Relationship Id="rId58" Type="http://schemas.openxmlformats.org/officeDocument/2006/relationships/ctrlProp" Target="../ctrlProps/ctrlProp1246.xml"/><Relationship Id="rId79" Type="http://schemas.openxmlformats.org/officeDocument/2006/relationships/ctrlProp" Target="../ctrlProps/ctrlProp1267.xml"/><Relationship Id="rId102" Type="http://schemas.openxmlformats.org/officeDocument/2006/relationships/ctrlProp" Target="../ctrlProps/ctrlProp1290.xml"/><Relationship Id="rId123" Type="http://schemas.openxmlformats.org/officeDocument/2006/relationships/ctrlProp" Target="../ctrlProps/ctrlProp1311.xml"/><Relationship Id="rId144" Type="http://schemas.openxmlformats.org/officeDocument/2006/relationships/ctrlProp" Target="../ctrlProps/ctrlProp1332.xml"/><Relationship Id="rId90" Type="http://schemas.openxmlformats.org/officeDocument/2006/relationships/ctrlProp" Target="../ctrlProps/ctrlProp1278.xml"/><Relationship Id="rId27" Type="http://schemas.openxmlformats.org/officeDocument/2006/relationships/ctrlProp" Target="../ctrlProps/ctrlProp1215.xml"/><Relationship Id="rId48" Type="http://schemas.openxmlformats.org/officeDocument/2006/relationships/ctrlProp" Target="../ctrlProps/ctrlProp1236.xml"/><Relationship Id="rId69" Type="http://schemas.openxmlformats.org/officeDocument/2006/relationships/ctrlProp" Target="../ctrlProps/ctrlProp1257.xml"/><Relationship Id="rId113" Type="http://schemas.openxmlformats.org/officeDocument/2006/relationships/ctrlProp" Target="../ctrlProps/ctrlProp1301.xml"/><Relationship Id="rId134" Type="http://schemas.openxmlformats.org/officeDocument/2006/relationships/ctrlProp" Target="../ctrlProps/ctrlProp1322.xml"/><Relationship Id="rId80" Type="http://schemas.openxmlformats.org/officeDocument/2006/relationships/ctrlProp" Target="../ctrlProps/ctrlProp1268.xml"/><Relationship Id="rId155" Type="http://schemas.openxmlformats.org/officeDocument/2006/relationships/ctrlProp" Target="../ctrlProps/ctrlProp1343.xml"/></Relationships>
</file>

<file path=xl/worksheets/_rels/sheet37.xml.rels><?xml version="1.0" encoding="UTF-8" standalone="yes"?>
<Relationships xmlns="http://schemas.openxmlformats.org/package/2006/relationships"><Relationship Id="rId117" Type="http://schemas.openxmlformats.org/officeDocument/2006/relationships/ctrlProp" Target="../ctrlProps/ctrlProp1463.xml"/><Relationship Id="rId21" Type="http://schemas.openxmlformats.org/officeDocument/2006/relationships/ctrlProp" Target="../ctrlProps/ctrlProp1367.xml"/><Relationship Id="rId63" Type="http://schemas.openxmlformats.org/officeDocument/2006/relationships/ctrlProp" Target="../ctrlProps/ctrlProp1409.xml"/><Relationship Id="rId159" Type="http://schemas.openxmlformats.org/officeDocument/2006/relationships/ctrlProp" Target="../ctrlProps/ctrlProp1505.xml"/><Relationship Id="rId170" Type="http://schemas.openxmlformats.org/officeDocument/2006/relationships/ctrlProp" Target="../ctrlProps/ctrlProp1516.xml"/><Relationship Id="rId226" Type="http://schemas.openxmlformats.org/officeDocument/2006/relationships/ctrlProp" Target="../ctrlProps/ctrlProp1572.xml"/><Relationship Id="rId268" Type="http://schemas.openxmlformats.org/officeDocument/2006/relationships/ctrlProp" Target="../ctrlProps/ctrlProp1614.xml"/><Relationship Id="rId32" Type="http://schemas.openxmlformats.org/officeDocument/2006/relationships/ctrlProp" Target="../ctrlProps/ctrlProp1378.xml"/><Relationship Id="rId74" Type="http://schemas.openxmlformats.org/officeDocument/2006/relationships/ctrlProp" Target="../ctrlProps/ctrlProp1420.xml"/><Relationship Id="rId128" Type="http://schemas.openxmlformats.org/officeDocument/2006/relationships/ctrlProp" Target="../ctrlProps/ctrlProp1474.xml"/><Relationship Id="rId5" Type="http://schemas.openxmlformats.org/officeDocument/2006/relationships/ctrlProp" Target="../ctrlProps/ctrlProp1351.xml"/><Relationship Id="rId181" Type="http://schemas.openxmlformats.org/officeDocument/2006/relationships/ctrlProp" Target="../ctrlProps/ctrlProp1527.xml"/><Relationship Id="rId237" Type="http://schemas.openxmlformats.org/officeDocument/2006/relationships/ctrlProp" Target="../ctrlProps/ctrlProp1583.xml"/><Relationship Id="rId279" Type="http://schemas.openxmlformats.org/officeDocument/2006/relationships/ctrlProp" Target="../ctrlProps/ctrlProp1625.xml"/><Relationship Id="rId43" Type="http://schemas.openxmlformats.org/officeDocument/2006/relationships/ctrlProp" Target="../ctrlProps/ctrlProp1389.xml"/><Relationship Id="rId139" Type="http://schemas.openxmlformats.org/officeDocument/2006/relationships/ctrlProp" Target="../ctrlProps/ctrlProp1485.xml"/><Relationship Id="rId290" Type="http://schemas.openxmlformats.org/officeDocument/2006/relationships/ctrlProp" Target="../ctrlProps/ctrlProp1636.xml"/><Relationship Id="rId85" Type="http://schemas.openxmlformats.org/officeDocument/2006/relationships/ctrlProp" Target="../ctrlProps/ctrlProp1431.xml"/><Relationship Id="rId150" Type="http://schemas.openxmlformats.org/officeDocument/2006/relationships/ctrlProp" Target="../ctrlProps/ctrlProp1496.xml"/><Relationship Id="rId192" Type="http://schemas.openxmlformats.org/officeDocument/2006/relationships/ctrlProp" Target="../ctrlProps/ctrlProp1538.xml"/><Relationship Id="rId206" Type="http://schemas.openxmlformats.org/officeDocument/2006/relationships/ctrlProp" Target="../ctrlProps/ctrlProp1552.xml"/><Relationship Id="rId248" Type="http://schemas.openxmlformats.org/officeDocument/2006/relationships/ctrlProp" Target="../ctrlProps/ctrlProp1594.xml"/><Relationship Id="rId12" Type="http://schemas.openxmlformats.org/officeDocument/2006/relationships/ctrlProp" Target="../ctrlProps/ctrlProp1358.xml"/><Relationship Id="rId33" Type="http://schemas.openxmlformats.org/officeDocument/2006/relationships/ctrlProp" Target="../ctrlProps/ctrlProp1379.xml"/><Relationship Id="rId108" Type="http://schemas.openxmlformats.org/officeDocument/2006/relationships/ctrlProp" Target="../ctrlProps/ctrlProp1454.xml"/><Relationship Id="rId129" Type="http://schemas.openxmlformats.org/officeDocument/2006/relationships/ctrlProp" Target="../ctrlProps/ctrlProp1475.xml"/><Relationship Id="rId280" Type="http://schemas.openxmlformats.org/officeDocument/2006/relationships/ctrlProp" Target="../ctrlProps/ctrlProp1626.xml"/><Relationship Id="rId54" Type="http://schemas.openxmlformats.org/officeDocument/2006/relationships/ctrlProp" Target="../ctrlProps/ctrlProp1400.xml"/><Relationship Id="rId75" Type="http://schemas.openxmlformats.org/officeDocument/2006/relationships/ctrlProp" Target="../ctrlProps/ctrlProp1421.xml"/><Relationship Id="rId96" Type="http://schemas.openxmlformats.org/officeDocument/2006/relationships/ctrlProp" Target="../ctrlProps/ctrlProp1442.xml"/><Relationship Id="rId140" Type="http://schemas.openxmlformats.org/officeDocument/2006/relationships/ctrlProp" Target="../ctrlProps/ctrlProp1486.xml"/><Relationship Id="rId161" Type="http://schemas.openxmlformats.org/officeDocument/2006/relationships/ctrlProp" Target="../ctrlProps/ctrlProp1507.xml"/><Relationship Id="rId182" Type="http://schemas.openxmlformats.org/officeDocument/2006/relationships/ctrlProp" Target="../ctrlProps/ctrlProp1528.xml"/><Relationship Id="rId217" Type="http://schemas.openxmlformats.org/officeDocument/2006/relationships/ctrlProp" Target="../ctrlProps/ctrlProp1563.xml"/><Relationship Id="rId6" Type="http://schemas.openxmlformats.org/officeDocument/2006/relationships/ctrlProp" Target="../ctrlProps/ctrlProp1352.xml"/><Relationship Id="rId238" Type="http://schemas.openxmlformats.org/officeDocument/2006/relationships/ctrlProp" Target="../ctrlProps/ctrlProp1584.xml"/><Relationship Id="rId259" Type="http://schemas.openxmlformats.org/officeDocument/2006/relationships/ctrlProp" Target="../ctrlProps/ctrlProp1605.xml"/><Relationship Id="rId23" Type="http://schemas.openxmlformats.org/officeDocument/2006/relationships/ctrlProp" Target="../ctrlProps/ctrlProp1369.xml"/><Relationship Id="rId119" Type="http://schemas.openxmlformats.org/officeDocument/2006/relationships/ctrlProp" Target="../ctrlProps/ctrlProp1465.xml"/><Relationship Id="rId270" Type="http://schemas.openxmlformats.org/officeDocument/2006/relationships/ctrlProp" Target="../ctrlProps/ctrlProp1616.xml"/><Relationship Id="rId291" Type="http://schemas.openxmlformats.org/officeDocument/2006/relationships/ctrlProp" Target="../ctrlProps/ctrlProp1637.xml"/><Relationship Id="rId44" Type="http://schemas.openxmlformats.org/officeDocument/2006/relationships/ctrlProp" Target="../ctrlProps/ctrlProp1390.xml"/><Relationship Id="rId65" Type="http://schemas.openxmlformats.org/officeDocument/2006/relationships/ctrlProp" Target="../ctrlProps/ctrlProp1411.xml"/><Relationship Id="rId86" Type="http://schemas.openxmlformats.org/officeDocument/2006/relationships/ctrlProp" Target="../ctrlProps/ctrlProp1432.xml"/><Relationship Id="rId130" Type="http://schemas.openxmlformats.org/officeDocument/2006/relationships/ctrlProp" Target="../ctrlProps/ctrlProp1476.xml"/><Relationship Id="rId151" Type="http://schemas.openxmlformats.org/officeDocument/2006/relationships/ctrlProp" Target="../ctrlProps/ctrlProp1497.xml"/><Relationship Id="rId172" Type="http://schemas.openxmlformats.org/officeDocument/2006/relationships/ctrlProp" Target="../ctrlProps/ctrlProp1518.xml"/><Relationship Id="rId193" Type="http://schemas.openxmlformats.org/officeDocument/2006/relationships/ctrlProp" Target="../ctrlProps/ctrlProp1539.xml"/><Relationship Id="rId207" Type="http://schemas.openxmlformats.org/officeDocument/2006/relationships/ctrlProp" Target="../ctrlProps/ctrlProp1553.xml"/><Relationship Id="rId228" Type="http://schemas.openxmlformats.org/officeDocument/2006/relationships/ctrlProp" Target="../ctrlProps/ctrlProp1574.xml"/><Relationship Id="rId249" Type="http://schemas.openxmlformats.org/officeDocument/2006/relationships/ctrlProp" Target="../ctrlProps/ctrlProp1595.xml"/><Relationship Id="rId13" Type="http://schemas.openxmlformats.org/officeDocument/2006/relationships/ctrlProp" Target="../ctrlProps/ctrlProp1359.xml"/><Relationship Id="rId109" Type="http://schemas.openxmlformats.org/officeDocument/2006/relationships/ctrlProp" Target="../ctrlProps/ctrlProp1455.xml"/><Relationship Id="rId260" Type="http://schemas.openxmlformats.org/officeDocument/2006/relationships/ctrlProp" Target="../ctrlProps/ctrlProp1606.xml"/><Relationship Id="rId281" Type="http://schemas.openxmlformats.org/officeDocument/2006/relationships/ctrlProp" Target="../ctrlProps/ctrlProp1627.xml"/><Relationship Id="rId34" Type="http://schemas.openxmlformats.org/officeDocument/2006/relationships/ctrlProp" Target="../ctrlProps/ctrlProp1380.xml"/><Relationship Id="rId55" Type="http://schemas.openxmlformats.org/officeDocument/2006/relationships/ctrlProp" Target="../ctrlProps/ctrlProp1401.xml"/><Relationship Id="rId76" Type="http://schemas.openxmlformats.org/officeDocument/2006/relationships/ctrlProp" Target="../ctrlProps/ctrlProp1422.xml"/><Relationship Id="rId97" Type="http://schemas.openxmlformats.org/officeDocument/2006/relationships/ctrlProp" Target="../ctrlProps/ctrlProp1443.xml"/><Relationship Id="rId120" Type="http://schemas.openxmlformats.org/officeDocument/2006/relationships/ctrlProp" Target="../ctrlProps/ctrlProp1466.xml"/><Relationship Id="rId141" Type="http://schemas.openxmlformats.org/officeDocument/2006/relationships/ctrlProp" Target="../ctrlProps/ctrlProp1487.xml"/><Relationship Id="rId7" Type="http://schemas.openxmlformats.org/officeDocument/2006/relationships/ctrlProp" Target="../ctrlProps/ctrlProp1353.xml"/><Relationship Id="rId162" Type="http://schemas.openxmlformats.org/officeDocument/2006/relationships/ctrlProp" Target="../ctrlProps/ctrlProp1508.xml"/><Relationship Id="rId183" Type="http://schemas.openxmlformats.org/officeDocument/2006/relationships/ctrlProp" Target="../ctrlProps/ctrlProp1529.xml"/><Relationship Id="rId218" Type="http://schemas.openxmlformats.org/officeDocument/2006/relationships/ctrlProp" Target="../ctrlProps/ctrlProp1564.xml"/><Relationship Id="rId239" Type="http://schemas.openxmlformats.org/officeDocument/2006/relationships/ctrlProp" Target="../ctrlProps/ctrlProp1585.xml"/><Relationship Id="rId250" Type="http://schemas.openxmlformats.org/officeDocument/2006/relationships/ctrlProp" Target="../ctrlProps/ctrlProp1596.xml"/><Relationship Id="rId271" Type="http://schemas.openxmlformats.org/officeDocument/2006/relationships/ctrlProp" Target="../ctrlProps/ctrlProp1617.xml"/><Relationship Id="rId292" Type="http://schemas.openxmlformats.org/officeDocument/2006/relationships/ctrlProp" Target="../ctrlProps/ctrlProp1638.xml"/><Relationship Id="rId24" Type="http://schemas.openxmlformats.org/officeDocument/2006/relationships/ctrlProp" Target="../ctrlProps/ctrlProp1370.xml"/><Relationship Id="rId45" Type="http://schemas.openxmlformats.org/officeDocument/2006/relationships/ctrlProp" Target="../ctrlProps/ctrlProp1391.xml"/><Relationship Id="rId66" Type="http://schemas.openxmlformats.org/officeDocument/2006/relationships/ctrlProp" Target="../ctrlProps/ctrlProp1412.xml"/><Relationship Id="rId87" Type="http://schemas.openxmlformats.org/officeDocument/2006/relationships/ctrlProp" Target="../ctrlProps/ctrlProp1433.xml"/><Relationship Id="rId110" Type="http://schemas.openxmlformats.org/officeDocument/2006/relationships/ctrlProp" Target="../ctrlProps/ctrlProp1456.xml"/><Relationship Id="rId131" Type="http://schemas.openxmlformats.org/officeDocument/2006/relationships/ctrlProp" Target="../ctrlProps/ctrlProp1477.xml"/><Relationship Id="rId152" Type="http://schemas.openxmlformats.org/officeDocument/2006/relationships/ctrlProp" Target="../ctrlProps/ctrlProp1498.xml"/><Relationship Id="rId173" Type="http://schemas.openxmlformats.org/officeDocument/2006/relationships/ctrlProp" Target="../ctrlProps/ctrlProp1519.xml"/><Relationship Id="rId194" Type="http://schemas.openxmlformats.org/officeDocument/2006/relationships/ctrlProp" Target="../ctrlProps/ctrlProp1540.xml"/><Relationship Id="rId208" Type="http://schemas.openxmlformats.org/officeDocument/2006/relationships/ctrlProp" Target="../ctrlProps/ctrlProp1554.xml"/><Relationship Id="rId229" Type="http://schemas.openxmlformats.org/officeDocument/2006/relationships/ctrlProp" Target="../ctrlProps/ctrlProp1575.xml"/><Relationship Id="rId240" Type="http://schemas.openxmlformats.org/officeDocument/2006/relationships/ctrlProp" Target="../ctrlProps/ctrlProp1586.xml"/><Relationship Id="rId261" Type="http://schemas.openxmlformats.org/officeDocument/2006/relationships/ctrlProp" Target="../ctrlProps/ctrlProp1607.xml"/><Relationship Id="rId14" Type="http://schemas.openxmlformats.org/officeDocument/2006/relationships/ctrlProp" Target="../ctrlProps/ctrlProp1360.xml"/><Relationship Id="rId35" Type="http://schemas.openxmlformats.org/officeDocument/2006/relationships/ctrlProp" Target="../ctrlProps/ctrlProp1381.xml"/><Relationship Id="rId56" Type="http://schemas.openxmlformats.org/officeDocument/2006/relationships/ctrlProp" Target="../ctrlProps/ctrlProp1402.xml"/><Relationship Id="rId77" Type="http://schemas.openxmlformats.org/officeDocument/2006/relationships/ctrlProp" Target="../ctrlProps/ctrlProp1423.xml"/><Relationship Id="rId100" Type="http://schemas.openxmlformats.org/officeDocument/2006/relationships/ctrlProp" Target="../ctrlProps/ctrlProp1446.xml"/><Relationship Id="rId282" Type="http://schemas.openxmlformats.org/officeDocument/2006/relationships/ctrlProp" Target="../ctrlProps/ctrlProp1628.xml"/><Relationship Id="rId8" Type="http://schemas.openxmlformats.org/officeDocument/2006/relationships/ctrlProp" Target="../ctrlProps/ctrlProp1354.xml"/><Relationship Id="rId98" Type="http://schemas.openxmlformats.org/officeDocument/2006/relationships/ctrlProp" Target="../ctrlProps/ctrlProp1444.xml"/><Relationship Id="rId121" Type="http://schemas.openxmlformats.org/officeDocument/2006/relationships/ctrlProp" Target="../ctrlProps/ctrlProp1467.xml"/><Relationship Id="rId142" Type="http://schemas.openxmlformats.org/officeDocument/2006/relationships/ctrlProp" Target="../ctrlProps/ctrlProp1488.xml"/><Relationship Id="rId163" Type="http://schemas.openxmlformats.org/officeDocument/2006/relationships/ctrlProp" Target="../ctrlProps/ctrlProp1509.xml"/><Relationship Id="rId184" Type="http://schemas.openxmlformats.org/officeDocument/2006/relationships/ctrlProp" Target="../ctrlProps/ctrlProp1530.xml"/><Relationship Id="rId219" Type="http://schemas.openxmlformats.org/officeDocument/2006/relationships/ctrlProp" Target="../ctrlProps/ctrlProp1565.xml"/><Relationship Id="rId230" Type="http://schemas.openxmlformats.org/officeDocument/2006/relationships/ctrlProp" Target="../ctrlProps/ctrlProp1576.xml"/><Relationship Id="rId251" Type="http://schemas.openxmlformats.org/officeDocument/2006/relationships/ctrlProp" Target="../ctrlProps/ctrlProp1597.xml"/><Relationship Id="rId25" Type="http://schemas.openxmlformats.org/officeDocument/2006/relationships/ctrlProp" Target="../ctrlProps/ctrlProp1371.xml"/><Relationship Id="rId46" Type="http://schemas.openxmlformats.org/officeDocument/2006/relationships/ctrlProp" Target="../ctrlProps/ctrlProp1392.xml"/><Relationship Id="rId67" Type="http://schemas.openxmlformats.org/officeDocument/2006/relationships/ctrlProp" Target="../ctrlProps/ctrlProp1413.xml"/><Relationship Id="rId272" Type="http://schemas.openxmlformats.org/officeDocument/2006/relationships/ctrlProp" Target="../ctrlProps/ctrlProp1618.xml"/><Relationship Id="rId293" Type="http://schemas.openxmlformats.org/officeDocument/2006/relationships/ctrlProp" Target="../ctrlProps/ctrlProp1639.xml"/><Relationship Id="rId88" Type="http://schemas.openxmlformats.org/officeDocument/2006/relationships/ctrlProp" Target="../ctrlProps/ctrlProp1434.xml"/><Relationship Id="rId111" Type="http://schemas.openxmlformats.org/officeDocument/2006/relationships/ctrlProp" Target="../ctrlProps/ctrlProp1457.xml"/><Relationship Id="rId132" Type="http://schemas.openxmlformats.org/officeDocument/2006/relationships/ctrlProp" Target="../ctrlProps/ctrlProp1478.xml"/><Relationship Id="rId153" Type="http://schemas.openxmlformats.org/officeDocument/2006/relationships/ctrlProp" Target="../ctrlProps/ctrlProp1499.xml"/><Relationship Id="rId174" Type="http://schemas.openxmlformats.org/officeDocument/2006/relationships/ctrlProp" Target="../ctrlProps/ctrlProp1520.xml"/><Relationship Id="rId195" Type="http://schemas.openxmlformats.org/officeDocument/2006/relationships/ctrlProp" Target="../ctrlProps/ctrlProp1541.xml"/><Relationship Id="rId209" Type="http://schemas.openxmlformats.org/officeDocument/2006/relationships/ctrlProp" Target="../ctrlProps/ctrlProp1555.xml"/><Relationship Id="rId220" Type="http://schemas.openxmlformats.org/officeDocument/2006/relationships/ctrlProp" Target="../ctrlProps/ctrlProp1566.xml"/><Relationship Id="rId241" Type="http://schemas.openxmlformats.org/officeDocument/2006/relationships/ctrlProp" Target="../ctrlProps/ctrlProp1587.xml"/><Relationship Id="rId15" Type="http://schemas.openxmlformats.org/officeDocument/2006/relationships/ctrlProp" Target="../ctrlProps/ctrlProp1361.xml"/><Relationship Id="rId36" Type="http://schemas.openxmlformats.org/officeDocument/2006/relationships/ctrlProp" Target="../ctrlProps/ctrlProp1382.xml"/><Relationship Id="rId57" Type="http://schemas.openxmlformats.org/officeDocument/2006/relationships/ctrlProp" Target="../ctrlProps/ctrlProp1403.xml"/><Relationship Id="rId262" Type="http://schemas.openxmlformats.org/officeDocument/2006/relationships/ctrlProp" Target="../ctrlProps/ctrlProp1608.xml"/><Relationship Id="rId283" Type="http://schemas.openxmlformats.org/officeDocument/2006/relationships/ctrlProp" Target="../ctrlProps/ctrlProp1629.xml"/><Relationship Id="rId78" Type="http://schemas.openxmlformats.org/officeDocument/2006/relationships/ctrlProp" Target="../ctrlProps/ctrlProp1424.xml"/><Relationship Id="rId99" Type="http://schemas.openxmlformats.org/officeDocument/2006/relationships/ctrlProp" Target="../ctrlProps/ctrlProp1445.xml"/><Relationship Id="rId101" Type="http://schemas.openxmlformats.org/officeDocument/2006/relationships/ctrlProp" Target="../ctrlProps/ctrlProp1447.xml"/><Relationship Id="rId122" Type="http://schemas.openxmlformats.org/officeDocument/2006/relationships/ctrlProp" Target="../ctrlProps/ctrlProp1468.xml"/><Relationship Id="rId143" Type="http://schemas.openxmlformats.org/officeDocument/2006/relationships/ctrlProp" Target="../ctrlProps/ctrlProp1489.xml"/><Relationship Id="rId164" Type="http://schemas.openxmlformats.org/officeDocument/2006/relationships/ctrlProp" Target="../ctrlProps/ctrlProp1510.xml"/><Relationship Id="rId185" Type="http://schemas.openxmlformats.org/officeDocument/2006/relationships/ctrlProp" Target="../ctrlProps/ctrlProp1531.xml"/><Relationship Id="rId9" Type="http://schemas.openxmlformats.org/officeDocument/2006/relationships/ctrlProp" Target="../ctrlProps/ctrlProp1355.xml"/><Relationship Id="rId210" Type="http://schemas.openxmlformats.org/officeDocument/2006/relationships/ctrlProp" Target="../ctrlProps/ctrlProp1556.xml"/><Relationship Id="rId26" Type="http://schemas.openxmlformats.org/officeDocument/2006/relationships/ctrlProp" Target="../ctrlProps/ctrlProp1372.xml"/><Relationship Id="rId231" Type="http://schemas.openxmlformats.org/officeDocument/2006/relationships/ctrlProp" Target="../ctrlProps/ctrlProp1577.xml"/><Relationship Id="rId252" Type="http://schemas.openxmlformats.org/officeDocument/2006/relationships/ctrlProp" Target="../ctrlProps/ctrlProp1598.xml"/><Relationship Id="rId273" Type="http://schemas.openxmlformats.org/officeDocument/2006/relationships/ctrlProp" Target="../ctrlProps/ctrlProp1619.xml"/><Relationship Id="rId294" Type="http://schemas.openxmlformats.org/officeDocument/2006/relationships/ctrlProp" Target="../ctrlProps/ctrlProp1640.xml"/><Relationship Id="rId47" Type="http://schemas.openxmlformats.org/officeDocument/2006/relationships/ctrlProp" Target="../ctrlProps/ctrlProp1393.xml"/><Relationship Id="rId68" Type="http://schemas.openxmlformats.org/officeDocument/2006/relationships/ctrlProp" Target="../ctrlProps/ctrlProp1414.xml"/><Relationship Id="rId89" Type="http://schemas.openxmlformats.org/officeDocument/2006/relationships/ctrlProp" Target="../ctrlProps/ctrlProp1435.xml"/><Relationship Id="rId112" Type="http://schemas.openxmlformats.org/officeDocument/2006/relationships/ctrlProp" Target="../ctrlProps/ctrlProp1458.xml"/><Relationship Id="rId133" Type="http://schemas.openxmlformats.org/officeDocument/2006/relationships/ctrlProp" Target="../ctrlProps/ctrlProp1479.xml"/><Relationship Id="rId154" Type="http://schemas.openxmlformats.org/officeDocument/2006/relationships/ctrlProp" Target="../ctrlProps/ctrlProp1500.xml"/><Relationship Id="rId175" Type="http://schemas.openxmlformats.org/officeDocument/2006/relationships/ctrlProp" Target="../ctrlProps/ctrlProp1521.xml"/><Relationship Id="rId196" Type="http://schemas.openxmlformats.org/officeDocument/2006/relationships/ctrlProp" Target="../ctrlProps/ctrlProp1542.xml"/><Relationship Id="rId200" Type="http://schemas.openxmlformats.org/officeDocument/2006/relationships/ctrlProp" Target="../ctrlProps/ctrlProp1546.xml"/><Relationship Id="rId16" Type="http://schemas.openxmlformats.org/officeDocument/2006/relationships/ctrlProp" Target="../ctrlProps/ctrlProp1362.xml"/><Relationship Id="rId221" Type="http://schemas.openxmlformats.org/officeDocument/2006/relationships/ctrlProp" Target="../ctrlProps/ctrlProp1567.xml"/><Relationship Id="rId242" Type="http://schemas.openxmlformats.org/officeDocument/2006/relationships/ctrlProp" Target="../ctrlProps/ctrlProp1588.xml"/><Relationship Id="rId263" Type="http://schemas.openxmlformats.org/officeDocument/2006/relationships/ctrlProp" Target="../ctrlProps/ctrlProp1609.xml"/><Relationship Id="rId284" Type="http://schemas.openxmlformats.org/officeDocument/2006/relationships/ctrlProp" Target="../ctrlProps/ctrlProp1630.xml"/><Relationship Id="rId37" Type="http://schemas.openxmlformats.org/officeDocument/2006/relationships/ctrlProp" Target="../ctrlProps/ctrlProp1383.xml"/><Relationship Id="rId58" Type="http://schemas.openxmlformats.org/officeDocument/2006/relationships/ctrlProp" Target="../ctrlProps/ctrlProp1404.xml"/><Relationship Id="rId79" Type="http://schemas.openxmlformats.org/officeDocument/2006/relationships/ctrlProp" Target="../ctrlProps/ctrlProp1425.xml"/><Relationship Id="rId102" Type="http://schemas.openxmlformats.org/officeDocument/2006/relationships/ctrlProp" Target="../ctrlProps/ctrlProp1448.xml"/><Relationship Id="rId123" Type="http://schemas.openxmlformats.org/officeDocument/2006/relationships/ctrlProp" Target="../ctrlProps/ctrlProp1469.xml"/><Relationship Id="rId144" Type="http://schemas.openxmlformats.org/officeDocument/2006/relationships/ctrlProp" Target="../ctrlProps/ctrlProp1490.xml"/><Relationship Id="rId90" Type="http://schemas.openxmlformats.org/officeDocument/2006/relationships/ctrlProp" Target="../ctrlProps/ctrlProp1436.xml"/><Relationship Id="rId165" Type="http://schemas.openxmlformats.org/officeDocument/2006/relationships/ctrlProp" Target="../ctrlProps/ctrlProp1511.xml"/><Relationship Id="rId186" Type="http://schemas.openxmlformats.org/officeDocument/2006/relationships/ctrlProp" Target="../ctrlProps/ctrlProp1532.xml"/><Relationship Id="rId211" Type="http://schemas.openxmlformats.org/officeDocument/2006/relationships/ctrlProp" Target="../ctrlProps/ctrlProp1557.xml"/><Relationship Id="rId232" Type="http://schemas.openxmlformats.org/officeDocument/2006/relationships/ctrlProp" Target="../ctrlProps/ctrlProp1578.xml"/><Relationship Id="rId253" Type="http://schemas.openxmlformats.org/officeDocument/2006/relationships/ctrlProp" Target="../ctrlProps/ctrlProp1599.xml"/><Relationship Id="rId274" Type="http://schemas.openxmlformats.org/officeDocument/2006/relationships/ctrlProp" Target="../ctrlProps/ctrlProp1620.xml"/><Relationship Id="rId27" Type="http://schemas.openxmlformats.org/officeDocument/2006/relationships/ctrlProp" Target="../ctrlProps/ctrlProp1373.xml"/><Relationship Id="rId48" Type="http://schemas.openxmlformats.org/officeDocument/2006/relationships/ctrlProp" Target="../ctrlProps/ctrlProp1394.xml"/><Relationship Id="rId69" Type="http://schemas.openxmlformats.org/officeDocument/2006/relationships/ctrlProp" Target="../ctrlProps/ctrlProp1415.xml"/><Relationship Id="rId113" Type="http://schemas.openxmlformats.org/officeDocument/2006/relationships/ctrlProp" Target="../ctrlProps/ctrlProp1459.xml"/><Relationship Id="rId134" Type="http://schemas.openxmlformats.org/officeDocument/2006/relationships/ctrlProp" Target="../ctrlProps/ctrlProp1480.xml"/><Relationship Id="rId80" Type="http://schemas.openxmlformats.org/officeDocument/2006/relationships/ctrlProp" Target="../ctrlProps/ctrlProp1426.xml"/><Relationship Id="rId155" Type="http://schemas.openxmlformats.org/officeDocument/2006/relationships/ctrlProp" Target="../ctrlProps/ctrlProp1501.xml"/><Relationship Id="rId176" Type="http://schemas.openxmlformats.org/officeDocument/2006/relationships/ctrlProp" Target="../ctrlProps/ctrlProp1522.xml"/><Relationship Id="rId197" Type="http://schemas.openxmlformats.org/officeDocument/2006/relationships/ctrlProp" Target="../ctrlProps/ctrlProp1543.xml"/><Relationship Id="rId201" Type="http://schemas.openxmlformats.org/officeDocument/2006/relationships/ctrlProp" Target="../ctrlProps/ctrlProp1547.xml"/><Relationship Id="rId222" Type="http://schemas.openxmlformats.org/officeDocument/2006/relationships/ctrlProp" Target="../ctrlProps/ctrlProp1568.xml"/><Relationship Id="rId243" Type="http://schemas.openxmlformats.org/officeDocument/2006/relationships/ctrlProp" Target="../ctrlProps/ctrlProp1589.xml"/><Relationship Id="rId264" Type="http://schemas.openxmlformats.org/officeDocument/2006/relationships/ctrlProp" Target="../ctrlProps/ctrlProp1610.xml"/><Relationship Id="rId285" Type="http://schemas.openxmlformats.org/officeDocument/2006/relationships/ctrlProp" Target="../ctrlProps/ctrlProp1631.xml"/><Relationship Id="rId17" Type="http://schemas.openxmlformats.org/officeDocument/2006/relationships/ctrlProp" Target="../ctrlProps/ctrlProp1363.xml"/><Relationship Id="rId38" Type="http://schemas.openxmlformats.org/officeDocument/2006/relationships/ctrlProp" Target="../ctrlProps/ctrlProp1384.xml"/><Relationship Id="rId59" Type="http://schemas.openxmlformats.org/officeDocument/2006/relationships/ctrlProp" Target="../ctrlProps/ctrlProp1405.xml"/><Relationship Id="rId103" Type="http://schemas.openxmlformats.org/officeDocument/2006/relationships/ctrlProp" Target="../ctrlProps/ctrlProp1449.xml"/><Relationship Id="rId124" Type="http://schemas.openxmlformats.org/officeDocument/2006/relationships/ctrlProp" Target="../ctrlProps/ctrlProp1470.xml"/><Relationship Id="rId70" Type="http://schemas.openxmlformats.org/officeDocument/2006/relationships/ctrlProp" Target="../ctrlProps/ctrlProp1416.xml"/><Relationship Id="rId91" Type="http://schemas.openxmlformats.org/officeDocument/2006/relationships/ctrlProp" Target="../ctrlProps/ctrlProp1437.xml"/><Relationship Id="rId145" Type="http://schemas.openxmlformats.org/officeDocument/2006/relationships/ctrlProp" Target="../ctrlProps/ctrlProp1491.xml"/><Relationship Id="rId166" Type="http://schemas.openxmlformats.org/officeDocument/2006/relationships/ctrlProp" Target="../ctrlProps/ctrlProp1512.xml"/><Relationship Id="rId187" Type="http://schemas.openxmlformats.org/officeDocument/2006/relationships/ctrlProp" Target="../ctrlProps/ctrlProp1533.xml"/><Relationship Id="rId1" Type="http://schemas.openxmlformats.org/officeDocument/2006/relationships/printerSettings" Target="../printerSettings/printerSettings36.bin"/><Relationship Id="rId212" Type="http://schemas.openxmlformats.org/officeDocument/2006/relationships/ctrlProp" Target="../ctrlProps/ctrlProp1558.xml"/><Relationship Id="rId233" Type="http://schemas.openxmlformats.org/officeDocument/2006/relationships/ctrlProp" Target="../ctrlProps/ctrlProp1579.xml"/><Relationship Id="rId254" Type="http://schemas.openxmlformats.org/officeDocument/2006/relationships/ctrlProp" Target="../ctrlProps/ctrlProp1600.xml"/><Relationship Id="rId28" Type="http://schemas.openxmlformats.org/officeDocument/2006/relationships/ctrlProp" Target="../ctrlProps/ctrlProp1374.xml"/><Relationship Id="rId49" Type="http://schemas.openxmlformats.org/officeDocument/2006/relationships/ctrlProp" Target="../ctrlProps/ctrlProp1395.xml"/><Relationship Id="rId114" Type="http://schemas.openxmlformats.org/officeDocument/2006/relationships/ctrlProp" Target="../ctrlProps/ctrlProp1460.xml"/><Relationship Id="rId275" Type="http://schemas.openxmlformats.org/officeDocument/2006/relationships/ctrlProp" Target="../ctrlProps/ctrlProp1621.xml"/><Relationship Id="rId60" Type="http://schemas.openxmlformats.org/officeDocument/2006/relationships/ctrlProp" Target="../ctrlProps/ctrlProp1406.xml"/><Relationship Id="rId81" Type="http://schemas.openxmlformats.org/officeDocument/2006/relationships/ctrlProp" Target="../ctrlProps/ctrlProp1427.xml"/><Relationship Id="rId135" Type="http://schemas.openxmlformats.org/officeDocument/2006/relationships/ctrlProp" Target="../ctrlProps/ctrlProp1481.xml"/><Relationship Id="rId156" Type="http://schemas.openxmlformats.org/officeDocument/2006/relationships/ctrlProp" Target="../ctrlProps/ctrlProp1502.xml"/><Relationship Id="rId177" Type="http://schemas.openxmlformats.org/officeDocument/2006/relationships/ctrlProp" Target="../ctrlProps/ctrlProp1523.xml"/><Relationship Id="rId198" Type="http://schemas.openxmlformats.org/officeDocument/2006/relationships/ctrlProp" Target="../ctrlProps/ctrlProp1544.xml"/><Relationship Id="rId202" Type="http://schemas.openxmlformats.org/officeDocument/2006/relationships/ctrlProp" Target="../ctrlProps/ctrlProp1548.xml"/><Relationship Id="rId223" Type="http://schemas.openxmlformats.org/officeDocument/2006/relationships/ctrlProp" Target="../ctrlProps/ctrlProp1569.xml"/><Relationship Id="rId244" Type="http://schemas.openxmlformats.org/officeDocument/2006/relationships/ctrlProp" Target="../ctrlProps/ctrlProp1590.xml"/><Relationship Id="rId18" Type="http://schemas.openxmlformats.org/officeDocument/2006/relationships/ctrlProp" Target="../ctrlProps/ctrlProp1364.xml"/><Relationship Id="rId39" Type="http://schemas.openxmlformats.org/officeDocument/2006/relationships/ctrlProp" Target="../ctrlProps/ctrlProp1385.xml"/><Relationship Id="rId265" Type="http://schemas.openxmlformats.org/officeDocument/2006/relationships/ctrlProp" Target="../ctrlProps/ctrlProp1611.xml"/><Relationship Id="rId286" Type="http://schemas.openxmlformats.org/officeDocument/2006/relationships/ctrlProp" Target="../ctrlProps/ctrlProp1632.xml"/><Relationship Id="rId50" Type="http://schemas.openxmlformats.org/officeDocument/2006/relationships/ctrlProp" Target="../ctrlProps/ctrlProp1396.xml"/><Relationship Id="rId104" Type="http://schemas.openxmlformats.org/officeDocument/2006/relationships/ctrlProp" Target="../ctrlProps/ctrlProp1450.xml"/><Relationship Id="rId125" Type="http://schemas.openxmlformats.org/officeDocument/2006/relationships/ctrlProp" Target="../ctrlProps/ctrlProp1471.xml"/><Relationship Id="rId146" Type="http://schemas.openxmlformats.org/officeDocument/2006/relationships/ctrlProp" Target="../ctrlProps/ctrlProp1492.xml"/><Relationship Id="rId167" Type="http://schemas.openxmlformats.org/officeDocument/2006/relationships/ctrlProp" Target="../ctrlProps/ctrlProp1513.xml"/><Relationship Id="rId188" Type="http://schemas.openxmlformats.org/officeDocument/2006/relationships/ctrlProp" Target="../ctrlProps/ctrlProp1534.xml"/><Relationship Id="rId71" Type="http://schemas.openxmlformats.org/officeDocument/2006/relationships/ctrlProp" Target="../ctrlProps/ctrlProp1417.xml"/><Relationship Id="rId92" Type="http://schemas.openxmlformats.org/officeDocument/2006/relationships/ctrlProp" Target="../ctrlProps/ctrlProp1438.xml"/><Relationship Id="rId213" Type="http://schemas.openxmlformats.org/officeDocument/2006/relationships/ctrlProp" Target="../ctrlProps/ctrlProp1559.xml"/><Relationship Id="rId234" Type="http://schemas.openxmlformats.org/officeDocument/2006/relationships/ctrlProp" Target="../ctrlProps/ctrlProp1580.xml"/><Relationship Id="rId2" Type="http://schemas.openxmlformats.org/officeDocument/2006/relationships/drawing" Target="../drawings/drawing13.xml"/><Relationship Id="rId29" Type="http://schemas.openxmlformats.org/officeDocument/2006/relationships/ctrlProp" Target="../ctrlProps/ctrlProp1375.xml"/><Relationship Id="rId255" Type="http://schemas.openxmlformats.org/officeDocument/2006/relationships/ctrlProp" Target="../ctrlProps/ctrlProp1601.xml"/><Relationship Id="rId276" Type="http://schemas.openxmlformats.org/officeDocument/2006/relationships/ctrlProp" Target="../ctrlProps/ctrlProp1622.xml"/><Relationship Id="rId40" Type="http://schemas.openxmlformats.org/officeDocument/2006/relationships/ctrlProp" Target="../ctrlProps/ctrlProp1386.xml"/><Relationship Id="rId115" Type="http://schemas.openxmlformats.org/officeDocument/2006/relationships/ctrlProp" Target="../ctrlProps/ctrlProp1461.xml"/><Relationship Id="rId136" Type="http://schemas.openxmlformats.org/officeDocument/2006/relationships/ctrlProp" Target="../ctrlProps/ctrlProp1482.xml"/><Relationship Id="rId157" Type="http://schemas.openxmlformats.org/officeDocument/2006/relationships/ctrlProp" Target="../ctrlProps/ctrlProp1503.xml"/><Relationship Id="rId178" Type="http://schemas.openxmlformats.org/officeDocument/2006/relationships/ctrlProp" Target="../ctrlProps/ctrlProp1524.xml"/><Relationship Id="rId61" Type="http://schemas.openxmlformats.org/officeDocument/2006/relationships/ctrlProp" Target="../ctrlProps/ctrlProp1407.xml"/><Relationship Id="rId82" Type="http://schemas.openxmlformats.org/officeDocument/2006/relationships/ctrlProp" Target="../ctrlProps/ctrlProp1428.xml"/><Relationship Id="rId199" Type="http://schemas.openxmlformats.org/officeDocument/2006/relationships/ctrlProp" Target="../ctrlProps/ctrlProp1545.xml"/><Relationship Id="rId203" Type="http://schemas.openxmlformats.org/officeDocument/2006/relationships/ctrlProp" Target="../ctrlProps/ctrlProp1549.xml"/><Relationship Id="rId19" Type="http://schemas.openxmlformats.org/officeDocument/2006/relationships/ctrlProp" Target="../ctrlProps/ctrlProp1365.xml"/><Relationship Id="rId224" Type="http://schemas.openxmlformats.org/officeDocument/2006/relationships/ctrlProp" Target="../ctrlProps/ctrlProp1570.xml"/><Relationship Id="rId245" Type="http://schemas.openxmlformats.org/officeDocument/2006/relationships/ctrlProp" Target="../ctrlProps/ctrlProp1591.xml"/><Relationship Id="rId266" Type="http://schemas.openxmlformats.org/officeDocument/2006/relationships/ctrlProp" Target="../ctrlProps/ctrlProp1612.xml"/><Relationship Id="rId287" Type="http://schemas.openxmlformats.org/officeDocument/2006/relationships/ctrlProp" Target="../ctrlProps/ctrlProp1633.xml"/><Relationship Id="rId30" Type="http://schemas.openxmlformats.org/officeDocument/2006/relationships/ctrlProp" Target="../ctrlProps/ctrlProp1376.xml"/><Relationship Id="rId105" Type="http://schemas.openxmlformats.org/officeDocument/2006/relationships/ctrlProp" Target="../ctrlProps/ctrlProp1451.xml"/><Relationship Id="rId126" Type="http://schemas.openxmlformats.org/officeDocument/2006/relationships/ctrlProp" Target="../ctrlProps/ctrlProp1472.xml"/><Relationship Id="rId147" Type="http://schemas.openxmlformats.org/officeDocument/2006/relationships/ctrlProp" Target="../ctrlProps/ctrlProp1493.xml"/><Relationship Id="rId168" Type="http://schemas.openxmlformats.org/officeDocument/2006/relationships/ctrlProp" Target="../ctrlProps/ctrlProp1514.xml"/><Relationship Id="rId51" Type="http://schemas.openxmlformats.org/officeDocument/2006/relationships/ctrlProp" Target="../ctrlProps/ctrlProp1397.xml"/><Relationship Id="rId72" Type="http://schemas.openxmlformats.org/officeDocument/2006/relationships/ctrlProp" Target="../ctrlProps/ctrlProp1418.xml"/><Relationship Id="rId93" Type="http://schemas.openxmlformats.org/officeDocument/2006/relationships/ctrlProp" Target="../ctrlProps/ctrlProp1439.xml"/><Relationship Id="rId189" Type="http://schemas.openxmlformats.org/officeDocument/2006/relationships/ctrlProp" Target="../ctrlProps/ctrlProp1535.xml"/><Relationship Id="rId3" Type="http://schemas.openxmlformats.org/officeDocument/2006/relationships/vmlDrawing" Target="../drawings/vmlDrawing12.vml"/><Relationship Id="rId214" Type="http://schemas.openxmlformats.org/officeDocument/2006/relationships/ctrlProp" Target="../ctrlProps/ctrlProp1560.xml"/><Relationship Id="rId235" Type="http://schemas.openxmlformats.org/officeDocument/2006/relationships/ctrlProp" Target="../ctrlProps/ctrlProp1581.xml"/><Relationship Id="rId256" Type="http://schemas.openxmlformats.org/officeDocument/2006/relationships/ctrlProp" Target="../ctrlProps/ctrlProp1602.xml"/><Relationship Id="rId277" Type="http://schemas.openxmlformats.org/officeDocument/2006/relationships/ctrlProp" Target="../ctrlProps/ctrlProp1623.xml"/><Relationship Id="rId116" Type="http://schemas.openxmlformats.org/officeDocument/2006/relationships/ctrlProp" Target="../ctrlProps/ctrlProp1462.xml"/><Relationship Id="rId137" Type="http://schemas.openxmlformats.org/officeDocument/2006/relationships/ctrlProp" Target="../ctrlProps/ctrlProp1483.xml"/><Relationship Id="rId158" Type="http://schemas.openxmlformats.org/officeDocument/2006/relationships/ctrlProp" Target="../ctrlProps/ctrlProp1504.xml"/><Relationship Id="rId20" Type="http://schemas.openxmlformats.org/officeDocument/2006/relationships/ctrlProp" Target="../ctrlProps/ctrlProp1366.xml"/><Relationship Id="rId41" Type="http://schemas.openxmlformats.org/officeDocument/2006/relationships/ctrlProp" Target="../ctrlProps/ctrlProp1387.xml"/><Relationship Id="rId62" Type="http://schemas.openxmlformats.org/officeDocument/2006/relationships/ctrlProp" Target="../ctrlProps/ctrlProp1408.xml"/><Relationship Id="rId83" Type="http://schemas.openxmlformats.org/officeDocument/2006/relationships/ctrlProp" Target="../ctrlProps/ctrlProp1429.xml"/><Relationship Id="rId179" Type="http://schemas.openxmlformats.org/officeDocument/2006/relationships/ctrlProp" Target="../ctrlProps/ctrlProp1525.xml"/><Relationship Id="rId190" Type="http://schemas.openxmlformats.org/officeDocument/2006/relationships/ctrlProp" Target="../ctrlProps/ctrlProp1536.xml"/><Relationship Id="rId204" Type="http://schemas.openxmlformats.org/officeDocument/2006/relationships/ctrlProp" Target="../ctrlProps/ctrlProp1550.xml"/><Relationship Id="rId225" Type="http://schemas.openxmlformats.org/officeDocument/2006/relationships/ctrlProp" Target="../ctrlProps/ctrlProp1571.xml"/><Relationship Id="rId246" Type="http://schemas.openxmlformats.org/officeDocument/2006/relationships/ctrlProp" Target="../ctrlProps/ctrlProp1592.xml"/><Relationship Id="rId267" Type="http://schemas.openxmlformats.org/officeDocument/2006/relationships/ctrlProp" Target="../ctrlProps/ctrlProp1613.xml"/><Relationship Id="rId288" Type="http://schemas.openxmlformats.org/officeDocument/2006/relationships/ctrlProp" Target="../ctrlProps/ctrlProp1634.xml"/><Relationship Id="rId106" Type="http://schemas.openxmlformats.org/officeDocument/2006/relationships/ctrlProp" Target="../ctrlProps/ctrlProp1452.xml"/><Relationship Id="rId127" Type="http://schemas.openxmlformats.org/officeDocument/2006/relationships/ctrlProp" Target="../ctrlProps/ctrlProp1473.xml"/><Relationship Id="rId10" Type="http://schemas.openxmlformats.org/officeDocument/2006/relationships/ctrlProp" Target="../ctrlProps/ctrlProp1356.xml"/><Relationship Id="rId31" Type="http://schemas.openxmlformats.org/officeDocument/2006/relationships/ctrlProp" Target="../ctrlProps/ctrlProp1377.xml"/><Relationship Id="rId52" Type="http://schemas.openxmlformats.org/officeDocument/2006/relationships/ctrlProp" Target="../ctrlProps/ctrlProp1398.xml"/><Relationship Id="rId73" Type="http://schemas.openxmlformats.org/officeDocument/2006/relationships/ctrlProp" Target="../ctrlProps/ctrlProp1419.xml"/><Relationship Id="rId94" Type="http://schemas.openxmlformats.org/officeDocument/2006/relationships/ctrlProp" Target="../ctrlProps/ctrlProp1440.xml"/><Relationship Id="rId148" Type="http://schemas.openxmlformats.org/officeDocument/2006/relationships/ctrlProp" Target="../ctrlProps/ctrlProp1494.xml"/><Relationship Id="rId169" Type="http://schemas.openxmlformats.org/officeDocument/2006/relationships/ctrlProp" Target="../ctrlProps/ctrlProp1515.xml"/><Relationship Id="rId4" Type="http://schemas.openxmlformats.org/officeDocument/2006/relationships/ctrlProp" Target="../ctrlProps/ctrlProp1350.xml"/><Relationship Id="rId180" Type="http://schemas.openxmlformats.org/officeDocument/2006/relationships/ctrlProp" Target="../ctrlProps/ctrlProp1526.xml"/><Relationship Id="rId215" Type="http://schemas.openxmlformats.org/officeDocument/2006/relationships/ctrlProp" Target="../ctrlProps/ctrlProp1561.xml"/><Relationship Id="rId236" Type="http://schemas.openxmlformats.org/officeDocument/2006/relationships/ctrlProp" Target="../ctrlProps/ctrlProp1582.xml"/><Relationship Id="rId257" Type="http://schemas.openxmlformats.org/officeDocument/2006/relationships/ctrlProp" Target="../ctrlProps/ctrlProp1603.xml"/><Relationship Id="rId278" Type="http://schemas.openxmlformats.org/officeDocument/2006/relationships/ctrlProp" Target="../ctrlProps/ctrlProp1624.xml"/><Relationship Id="rId42" Type="http://schemas.openxmlformats.org/officeDocument/2006/relationships/ctrlProp" Target="../ctrlProps/ctrlProp1388.xml"/><Relationship Id="rId84" Type="http://schemas.openxmlformats.org/officeDocument/2006/relationships/ctrlProp" Target="../ctrlProps/ctrlProp1430.xml"/><Relationship Id="rId138" Type="http://schemas.openxmlformats.org/officeDocument/2006/relationships/ctrlProp" Target="../ctrlProps/ctrlProp1484.xml"/><Relationship Id="rId191" Type="http://schemas.openxmlformats.org/officeDocument/2006/relationships/ctrlProp" Target="../ctrlProps/ctrlProp1537.xml"/><Relationship Id="rId205" Type="http://schemas.openxmlformats.org/officeDocument/2006/relationships/ctrlProp" Target="../ctrlProps/ctrlProp1551.xml"/><Relationship Id="rId247" Type="http://schemas.openxmlformats.org/officeDocument/2006/relationships/ctrlProp" Target="../ctrlProps/ctrlProp1593.xml"/><Relationship Id="rId107" Type="http://schemas.openxmlformats.org/officeDocument/2006/relationships/ctrlProp" Target="../ctrlProps/ctrlProp1453.xml"/><Relationship Id="rId289" Type="http://schemas.openxmlformats.org/officeDocument/2006/relationships/ctrlProp" Target="../ctrlProps/ctrlProp1635.xml"/><Relationship Id="rId11" Type="http://schemas.openxmlformats.org/officeDocument/2006/relationships/ctrlProp" Target="../ctrlProps/ctrlProp1357.xml"/><Relationship Id="rId53" Type="http://schemas.openxmlformats.org/officeDocument/2006/relationships/ctrlProp" Target="../ctrlProps/ctrlProp1399.xml"/><Relationship Id="rId149" Type="http://schemas.openxmlformats.org/officeDocument/2006/relationships/ctrlProp" Target="../ctrlProps/ctrlProp1495.xml"/><Relationship Id="rId95" Type="http://schemas.openxmlformats.org/officeDocument/2006/relationships/ctrlProp" Target="../ctrlProps/ctrlProp1441.xml"/><Relationship Id="rId160" Type="http://schemas.openxmlformats.org/officeDocument/2006/relationships/ctrlProp" Target="../ctrlProps/ctrlProp1506.xml"/><Relationship Id="rId216" Type="http://schemas.openxmlformats.org/officeDocument/2006/relationships/ctrlProp" Target="../ctrlProps/ctrlProp1562.xml"/><Relationship Id="rId258" Type="http://schemas.openxmlformats.org/officeDocument/2006/relationships/ctrlProp" Target="../ctrlProps/ctrlProp1604.xml"/><Relationship Id="rId22" Type="http://schemas.openxmlformats.org/officeDocument/2006/relationships/ctrlProp" Target="../ctrlProps/ctrlProp1368.xml"/><Relationship Id="rId64" Type="http://schemas.openxmlformats.org/officeDocument/2006/relationships/ctrlProp" Target="../ctrlProps/ctrlProp1410.xml"/><Relationship Id="rId118" Type="http://schemas.openxmlformats.org/officeDocument/2006/relationships/ctrlProp" Target="../ctrlProps/ctrlProp1464.xml"/><Relationship Id="rId171" Type="http://schemas.openxmlformats.org/officeDocument/2006/relationships/ctrlProp" Target="../ctrlProps/ctrlProp1517.xml"/><Relationship Id="rId227" Type="http://schemas.openxmlformats.org/officeDocument/2006/relationships/ctrlProp" Target="../ctrlProps/ctrlProp1573.xml"/><Relationship Id="rId269" Type="http://schemas.openxmlformats.org/officeDocument/2006/relationships/ctrlProp" Target="../ctrlProps/ctrlProp1615.xml"/></Relationships>
</file>

<file path=xl/worksheets/_rels/sheet38.xml.rels><?xml version="1.0" encoding="UTF-8" standalone="yes"?>
<Relationships xmlns="http://schemas.openxmlformats.org/package/2006/relationships"><Relationship Id="rId26" Type="http://schemas.openxmlformats.org/officeDocument/2006/relationships/ctrlProp" Target="../ctrlProps/ctrlProp1663.xml"/><Relationship Id="rId21" Type="http://schemas.openxmlformats.org/officeDocument/2006/relationships/ctrlProp" Target="../ctrlProps/ctrlProp1658.xml"/><Relationship Id="rId42" Type="http://schemas.openxmlformats.org/officeDocument/2006/relationships/ctrlProp" Target="../ctrlProps/ctrlProp1679.xml"/><Relationship Id="rId47" Type="http://schemas.openxmlformats.org/officeDocument/2006/relationships/ctrlProp" Target="../ctrlProps/ctrlProp1684.xml"/><Relationship Id="rId63" Type="http://schemas.openxmlformats.org/officeDocument/2006/relationships/ctrlProp" Target="../ctrlProps/ctrlProp1700.xml"/><Relationship Id="rId68" Type="http://schemas.openxmlformats.org/officeDocument/2006/relationships/ctrlProp" Target="../ctrlProps/ctrlProp1705.xml"/><Relationship Id="rId84" Type="http://schemas.openxmlformats.org/officeDocument/2006/relationships/ctrlProp" Target="../ctrlProps/ctrlProp1721.xml"/><Relationship Id="rId89" Type="http://schemas.openxmlformats.org/officeDocument/2006/relationships/ctrlProp" Target="../ctrlProps/ctrlProp1726.xml"/><Relationship Id="rId16" Type="http://schemas.openxmlformats.org/officeDocument/2006/relationships/ctrlProp" Target="../ctrlProps/ctrlProp1653.xml"/><Relationship Id="rId107" Type="http://schemas.openxmlformats.org/officeDocument/2006/relationships/ctrlProp" Target="../ctrlProps/ctrlProp1744.xml"/><Relationship Id="rId11" Type="http://schemas.openxmlformats.org/officeDocument/2006/relationships/ctrlProp" Target="../ctrlProps/ctrlProp1648.xml"/><Relationship Id="rId32" Type="http://schemas.openxmlformats.org/officeDocument/2006/relationships/ctrlProp" Target="../ctrlProps/ctrlProp1669.xml"/><Relationship Id="rId37" Type="http://schemas.openxmlformats.org/officeDocument/2006/relationships/ctrlProp" Target="../ctrlProps/ctrlProp1674.xml"/><Relationship Id="rId53" Type="http://schemas.openxmlformats.org/officeDocument/2006/relationships/ctrlProp" Target="../ctrlProps/ctrlProp1690.xml"/><Relationship Id="rId58" Type="http://schemas.openxmlformats.org/officeDocument/2006/relationships/ctrlProp" Target="../ctrlProps/ctrlProp1695.xml"/><Relationship Id="rId74" Type="http://schemas.openxmlformats.org/officeDocument/2006/relationships/ctrlProp" Target="../ctrlProps/ctrlProp1711.xml"/><Relationship Id="rId79" Type="http://schemas.openxmlformats.org/officeDocument/2006/relationships/ctrlProp" Target="../ctrlProps/ctrlProp1716.xml"/><Relationship Id="rId102" Type="http://schemas.openxmlformats.org/officeDocument/2006/relationships/ctrlProp" Target="../ctrlProps/ctrlProp1739.xml"/><Relationship Id="rId5" Type="http://schemas.openxmlformats.org/officeDocument/2006/relationships/ctrlProp" Target="../ctrlProps/ctrlProp1642.xml"/><Relationship Id="rId90" Type="http://schemas.openxmlformats.org/officeDocument/2006/relationships/ctrlProp" Target="../ctrlProps/ctrlProp1727.xml"/><Relationship Id="rId95" Type="http://schemas.openxmlformats.org/officeDocument/2006/relationships/ctrlProp" Target="../ctrlProps/ctrlProp1732.xml"/><Relationship Id="rId22" Type="http://schemas.openxmlformats.org/officeDocument/2006/relationships/ctrlProp" Target="../ctrlProps/ctrlProp1659.xml"/><Relationship Id="rId27" Type="http://schemas.openxmlformats.org/officeDocument/2006/relationships/ctrlProp" Target="../ctrlProps/ctrlProp1664.xml"/><Relationship Id="rId43" Type="http://schemas.openxmlformats.org/officeDocument/2006/relationships/ctrlProp" Target="../ctrlProps/ctrlProp1680.xml"/><Relationship Id="rId48" Type="http://schemas.openxmlformats.org/officeDocument/2006/relationships/ctrlProp" Target="../ctrlProps/ctrlProp1685.xml"/><Relationship Id="rId64" Type="http://schemas.openxmlformats.org/officeDocument/2006/relationships/ctrlProp" Target="../ctrlProps/ctrlProp1701.xml"/><Relationship Id="rId69" Type="http://schemas.openxmlformats.org/officeDocument/2006/relationships/ctrlProp" Target="../ctrlProps/ctrlProp1706.xml"/><Relationship Id="rId80" Type="http://schemas.openxmlformats.org/officeDocument/2006/relationships/ctrlProp" Target="../ctrlProps/ctrlProp1717.xml"/><Relationship Id="rId85" Type="http://schemas.openxmlformats.org/officeDocument/2006/relationships/ctrlProp" Target="../ctrlProps/ctrlProp1722.xml"/><Relationship Id="rId12" Type="http://schemas.openxmlformats.org/officeDocument/2006/relationships/ctrlProp" Target="../ctrlProps/ctrlProp1649.xml"/><Relationship Id="rId17" Type="http://schemas.openxmlformats.org/officeDocument/2006/relationships/ctrlProp" Target="../ctrlProps/ctrlProp1654.xml"/><Relationship Id="rId33" Type="http://schemas.openxmlformats.org/officeDocument/2006/relationships/ctrlProp" Target="../ctrlProps/ctrlProp1670.xml"/><Relationship Id="rId38" Type="http://schemas.openxmlformats.org/officeDocument/2006/relationships/ctrlProp" Target="../ctrlProps/ctrlProp1675.xml"/><Relationship Id="rId59" Type="http://schemas.openxmlformats.org/officeDocument/2006/relationships/ctrlProp" Target="../ctrlProps/ctrlProp1696.xml"/><Relationship Id="rId103" Type="http://schemas.openxmlformats.org/officeDocument/2006/relationships/ctrlProp" Target="../ctrlProps/ctrlProp1740.xml"/><Relationship Id="rId108" Type="http://schemas.openxmlformats.org/officeDocument/2006/relationships/ctrlProp" Target="../ctrlProps/ctrlProp1745.xml"/><Relationship Id="rId54" Type="http://schemas.openxmlformats.org/officeDocument/2006/relationships/ctrlProp" Target="../ctrlProps/ctrlProp1691.xml"/><Relationship Id="rId70" Type="http://schemas.openxmlformats.org/officeDocument/2006/relationships/ctrlProp" Target="../ctrlProps/ctrlProp1707.xml"/><Relationship Id="rId75" Type="http://schemas.openxmlformats.org/officeDocument/2006/relationships/ctrlProp" Target="../ctrlProps/ctrlProp1712.xml"/><Relationship Id="rId91" Type="http://schemas.openxmlformats.org/officeDocument/2006/relationships/ctrlProp" Target="../ctrlProps/ctrlProp1728.xml"/><Relationship Id="rId96" Type="http://schemas.openxmlformats.org/officeDocument/2006/relationships/ctrlProp" Target="../ctrlProps/ctrlProp1733.xml"/><Relationship Id="rId1" Type="http://schemas.openxmlformats.org/officeDocument/2006/relationships/printerSettings" Target="../printerSettings/printerSettings37.bin"/><Relationship Id="rId6" Type="http://schemas.openxmlformats.org/officeDocument/2006/relationships/ctrlProp" Target="../ctrlProps/ctrlProp1643.xml"/><Relationship Id="rId15" Type="http://schemas.openxmlformats.org/officeDocument/2006/relationships/ctrlProp" Target="../ctrlProps/ctrlProp1652.xml"/><Relationship Id="rId23" Type="http://schemas.openxmlformats.org/officeDocument/2006/relationships/ctrlProp" Target="../ctrlProps/ctrlProp1660.xml"/><Relationship Id="rId28" Type="http://schemas.openxmlformats.org/officeDocument/2006/relationships/ctrlProp" Target="../ctrlProps/ctrlProp1665.xml"/><Relationship Id="rId36" Type="http://schemas.openxmlformats.org/officeDocument/2006/relationships/ctrlProp" Target="../ctrlProps/ctrlProp1673.xml"/><Relationship Id="rId49" Type="http://schemas.openxmlformats.org/officeDocument/2006/relationships/ctrlProp" Target="../ctrlProps/ctrlProp1686.xml"/><Relationship Id="rId57" Type="http://schemas.openxmlformats.org/officeDocument/2006/relationships/ctrlProp" Target="../ctrlProps/ctrlProp1694.xml"/><Relationship Id="rId106" Type="http://schemas.openxmlformats.org/officeDocument/2006/relationships/ctrlProp" Target="../ctrlProps/ctrlProp1743.xml"/><Relationship Id="rId10" Type="http://schemas.openxmlformats.org/officeDocument/2006/relationships/ctrlProp" Target="../ctrlProps/ctrlProp1647.xml"/><Relationship Id="rId31" Type="http://schemas.openxmlformats.org/officeDocument/2006/relationships/ctrlProp" Target="../ctrlProps/ctrlProp1668.xml"/><Relationship Id="rId44" Type="http://schemas.openxmlformats.org/officeDocument/2006/relationships/ctrlProp" Target="../ctrlProps/ctrlProp1681.xml"/><Relationship Id="rId52" Type="http://schemas.openxmlformats.org/officeDocument/2006/relationships/ctrlProp" Target="../ctrlProps/ctrlProp1689.xml"/><Relationship Id="rId60" Type="http://schemas.openxmlformats.org/officeDocument/2006/relationships/ctrlProp" Target="../ctrlProps/ctrlProp1697.xml"/><Relationship Id="rId65" Type="http://schemas.openxmlformats.org/officeDocument/2006/relationships/ctrlProp" Target="../ctrlProps/ctrlProp1702.xml"/><Relationship Id="rId73" Type="http://schemas.openxmlformats.org/officeDocument/2006/relationships/ctrlProp" Target="../ctrlProps/ctrlProp1710.xml"/><Relationship Id="rId78" Type="http://schemas.openxmlformats.org/officeDocument/2006/relationships/ctrlProp" Target="../ctrlProps/ctrlProp1715.xml"/><Relationship Id="rId81" Type="http://schemas.openxmlformats.org/officeDocument/2006/relationships/ctrlProp" Target="../ctrlProps/ctrlProp1718.xml"/><Relationship Id="rId86" Type="http://schemas.openxmlformats.org/officeDocument/2006/relationships/ctrlProp" Target="../ctrlProps/ctrlProp1723.xml"/><Relationship Id="rId94" Type="http://schemas.openxmlformats.org/officeDocument/2006/relationships/ctrlProp" Target="../ctrlProps/ctrlProp1731.xml"/><Relationship Id="rId99" Type="http://schemas.openxmlformats.org/officeDocument/2006/relationships/ctrlProp" Target="../ctrlProps/ctrlProp1736.xml"/><Relationship Id="rId101" Type="http://schemas.openxmlformats.org/officeDocument/2006/relationships/ctrlProp" Target="../ctrlProps/ctrlProp1738.xml"/><Relationship Id="rId4" Type="http://schemas.openxmlformats.org/officeDocument/2006/relationships/ctrlProp" Target="../ctrlProps/ctrlProp1641.xml"/><Relationship Id="rId9" Type="http://schemas.openxmlformats.org/officeDocument/2006/relationships/ctrlProp" Target="../ctrlProps/ctrlProp1646.xml"/><Relationship Id="rId13" Type="http://schemas.openxmlformats.org/officeDocument/2006/relationships/ctrlProp" Target="../ctrlProps/ctrlProp1650.xml"/><Relationship Id="rId18" Type="http://schemas.openxmlformats.org/officeDocument/2006/relationships/ctrlProp" Target="../ctrlProps/ctrlProp1655.xml"/><Relationship Id="rId39" Type="http://schemas.openxmlformats.org/officeDocument/2006/relationships/ctrlProp" Target="../ctrlProps/ctrlProp1676.xml"/><Relationship Id="rId109" Type="http://schemas.openxmlformats.org/officeDocument/2006/relationships/ctrlProp" Target="../ctrlProps/ctrlProp1746.xml"/><Relationship Id="rId34" Type="http://schemas.openxmlformats.org/officeDocument/2006/relationships/ctrlProp" Target="../ctrlProps/ctrlProp1671.xml"/><Relationship Id="rId50" Type="http://schemas.openxmlformats.org/officeDocument/2006/relationships/ctrlProp" Target="../ctrlProps/ctrlProp1687.xml"/><Relationship Id="rId55" Type="http://schemas.openxmlformats.org/officeDocument/2006/relationships/ctrlProp" Target="../ctrlProps/ctrlProp1692.xml"/><Relationship Id="rId76" Type="http://schemas.openxmlformats.org/officeDocument/2006/relationships/ctrlProp" Target="../ctrlProps/ctrlProp1713.xml"/><Relationship Id="rId97" Type="http://schemas.openxmlformats.org/officeDocument/2006/relationships/ctrlProp" Target="../ctrlProps/ctrlProp1734.xml"/><Relationship Id="rId104" Type="http://schemas.openxmlformats.org/officeDocument/2006/relationships/ctrlProp" Target="../ctrlProps/ctrlProp1741.xml"/><Relationship Id="rId7" Type="http://schemas.openxmlformats.org/officeDocument/2006/relationships/ctrlProp" Target="../ctrlProps/ctrlProp1644.xml"/><Relationship Id="rId71" Type="http://schemas.openxmlformats.org/officeDocument/2006/relationships/ctrlProp" Target="../ctrlProps/ctrlProp1708.xml"/><Relationship Id="rId92" Type="http://schemas.openxmlformats.org/officeDocument/2006/relationships/ctrlProp" Target="../ctrlProps/ctrlProp1729.xml"/><Relationship Id="rId2" Type="http://schemas.openxmlformats.org/officeDocument/2006/relationships/drawing" Target="../drawings/drawing14.xml"/><Relationship Id="rId29" Type="http://schemas.openxmlformats.org/officeDocument/2006/relationships/ctrlProp" Target="../ctrlProps/ctrlProp1666.xml"/><Relationship Id="rId24" Type="http://schemas.openxmlformats.org/officeDocument/2006/relationships/ctrlProp" Target="../ctrlProps/ctrlProp1661.xml"/><Relationship Id="rId40" Type="http://schemas.openxmlformats.org/officeDocument/2006/relationships/ctrlProp" Target="../ctrlProps/ctrlProp1677.xml"/><Relationship Id="rId45" Type="http://schemas.openxmlformats.org/officeDocument/2006/relationships/ctrlProp" Target="../ctrlProps/ctrlProp1682.xml"/><Relationship Id="rId66" Type="http://schemas.openxmlformats.org/officeDocument/2006/relationships/ctrlProp" Target="../ctrlProps/ctrlProp1703.xml"/><Relationship Id="rId87" Type="http://schemas.openxmlformats.org/officeDocument/2006/relationships/ctrlProp" Target="../ctrlProps/ctrlProp1724.xml"/><Relationship Id="rId110" Type="http://schemas.openxmlformats.org/officeDocument/2006/relationships/ctrlProp" Target="../ctrlProps/ctrlProp1747.xml"/><Relationship Id="rId61" Type="http://schemas.openxmlformats.org/officeDocument/2006/relationships/ctrlProp" Target="../ctrlProps/ctrlProp1698.xml"/><Relationship Id="rId82" Type="http://schemas.openxmlformats.org/officeDocument/2006/relationships/ctrlProp" Target="../ctrlProps/ctrlProp1719.xml"/><Relationship Id="rId19" Type="http://schemas.openxmlformats.org/officeDocument/2006/relationships/ctrlProp" Target="../ctrlProps/ctrlProp1656.xml"/><Relationship Id="rId14" Type="http://schemas.openxmlformats.org/officeDocument/2006/relationships/ctrlProp" Target="../ctrlProps/ctrlProp1651.xml"/><Relationship Id="rId30" Type="http://schemas.openxmlformats.org/officeDocument/2006/relationships/ctrlProp" Target="../ctrlProps/ctrlProp1667.xml"/><Relationship Id="rId35" Type="http://schemas.openxmlformats.org/officeDocument/2006/relationships/ctrlProp" Target="../ctrlProps/ctrlProp1672.xml"/><Relationship Id="rId56" Type="http://schemas.openxmlformats.org/officeDocument/2006/relationships/ctrlProp" Target="../ctrlProps/ctrlProp1693.xml"/><Relationship Id="rId77" Type="http://schemas.openxmlformats.org/officeDocument/2006/relationships/ctrlProp" Target="../ctrlProps/ctrlProp1714.xml"/><Relationship Id="rId100" Type="http://schemas.openxmlformats.org/officeDocument/2006/relationships/ctrlProp" Target="../ctrlProps/ctrlProp1737.xml"/><Relationship Id="rId105" Type="http://schemas.openxmlformats.org/officeDocument/2006/relationships/ctrlProp" Target="../ctrlProps/ctrlProp1742.xml"/><Relationship Id="rId8" Type="http://schemas.openxmlformats.org/officeDocument/2006/relationships/ctrlProp" Target="../ctrlProps/ctrlProp1645.xml"/><Relationship Id="rId51" Type="http://schemas.openxmlformats.org/officeDocument/2006/relationships/ctrlProp" Target="../ctrlProps/ctrlProp1688.xml"/><Relationship Id="rId72" Type="http://schemas.openxmlformats.org/officeDocument/2006/relationships/ctrlProp" Target="../ctrlProps/ctrlProp1709.xml"/><Relationship Id="rId93" Type="http://schemas.openxmlformats.org/officeDocument/2006/relationships/ctrlProp" Target="../ctrlProps/ctrlProp1730.xml"/><Relationship Id="rId98" Type="http://schemas.openxmlformats.org/officeDocument/2006/relationships/ctrlProp" Target="../ctrlProps/ctrlProp1735.xml"/><Relationship Id="rId3" Type="http://schemas.openxmlformats.org/officeDocument/2006/relationships/vmlDrawing" Target="../drawings/vmlDrawing13.vml"/><Relationship Id="rId25" Type="http://schemas.openxmlformats.org/officeDocument/2006/relationships/ctrlProp" Target="../ctrlProps/ctrlProp1662.xml"/><Relationship Id="rId46" Type="http://schemas.openxmlformats.org/officeDocument/2006/relationships/ctrlProp" Target="../ctrlProps/ctrlProp1683.xml"/><Relationship Id="rId67" Type="http://schemas.openxmlformats.org/officeDocument/2006/relationships/ctrlProp" Target="../ctrlProps/ctrlProp1704.xml"/><Relationship Id="rId20" Type="http://schemas.openxmlformats.org/officeDocument/2006/relationships/ctrlProp" Target="../ctrlProps/ctrlProp1657.xml"/><Relationship Id="rId41" Type="http://schemas.openxmlformats.org/officeDocument/2006/relationships/ctrlProp" Target="../ctrlProps/ctrlProp1678.xml"/><Relationship Id="rId62" Type="http://schemas.openxmlformats.org/officeDocument/2006/relationships/ctrlProp" Target="../ctrlProps/ctrlProp1699.xml"/><Relationship Id="rId83" Type="http://schemas.openxmlformats.org/officeDocument/2006/relationships/ctrlProp" Target="../ctrlProps/ctrlProp1720.xml"/><Relationship Id="rId88" Type="http://schemas.openxmlformats.org/officeDocument/2006/relationships/ctrlProp" Target="../ctrlProps/ctrlProp1725.xml"/></Relationships>
</file>

<file path=xl/worksheets/_rels/sheet39.xml.rels><?xml version="1.0" encoding="UTF-8" standalone="yes"?>
<Relationships xmlns="http://schemas.openxmlformats.org/package/2006/relationships"><Relationship Id="rId26" Type="http://schemas.openxmlformats.org/officeDocument/2006/relationships/ctrlProp" Target="../ctrlProps/ctrlProp1770.xml"/><Relationship Id="rId21" Type="http://schemas.openxmlformats.org/officeDocument/2006/relationships/ctrlProp" Target="../ctrlProps/ctrlProp1765.xml"/><Relationship Id="rId42" Type="http://schemas.openxmlformats.org/officeDocument/2006/relationships/ctrlProp" Target="../ctrlProps/ctrlProp1786.xml"/><Relationship Id="rId47" Type="http://schemas.openxmlformats.org/officeDocument/2006/relationships/ctrlProp" Target="../ctrlProps/ctrlProp1791.xml"/><Relationship Id="rId63" Type="http://schemas.openxmlformats.org/officeDocument/2006/relationships/ctrlProp" Target="../ctrlProps/ctrlProp1807.xml"/><Relationship Id="rId68" Type="http://schemas.openxmlformats.org/officeDocument/2006/relationships/ctrlProp" Target="../ctrlProps/ctrlProp1812.xml"/><Relationship Id="rId7" Type="http://schemas.openxmlformats.org/officeDocument/2006/relationships/ctrlProp" Target="../ctrlProps/ctrlProp1751.xml"/><Relationship Id="rId71" Type="http://schemas.openxmlformats.org/officeDocument/2006/relationships/ctrlProp" Target="../ctrlProps/ctrlProp1815.xml"/><Relationship Id="rId2" Type="http://schemas.openxmlformats.org/officeDocument/2006/relationships/drawing" Target="../drawings/drawing15.xml"/><Relationship Id="rId16" Type="http://schemas.openxmlformats.org/officeDocument/2006/relationships/ctrlProp" Target="../ctrlProps/ctrlProp1760.xml"/><Relationship Id="rId29" Type="http://schemas.openxmlformats.org/officeDocument/2006/relationships/ctrlProp" Target="../ctrlProps/ctrlProp1773.xml"/><Relationship Id="rId11" Type="http://schemas.openxmlformats.org/officeDocument/2006/relationships/ctrlProp" Target="../ctrlProps/ctrlProp1755.xml"/><Relationship Id="rId24" Type="http://schemas.openxmlformats.org/officeDocument/2006/relationships/ctrlProp" Target="../ctrlProps/ctrlProp1768.xml"/><Relationship Id="rId32" Type="http://schemas.openxmlformats.org/officeDocument/2006/relationships/ctrlProp" Target="../ctrlProps/ctrlProp1776.xml"/><Relationship Id="rId37" Type="http://schemas.openxmlformats.org/officeDocument/2006/relationships/ctrlProp" Target="../ctrlProps/ctrlProp1781.xml"/><Relationship Id="rId40" Type="http://schemas.openxmlformats.org/officeDocument/2006/relationships/ctrlProp" Target="../ctrlProps/ctrlProp1784.xml"/><Relationship Id="rId45" Type="http://schemas.openxmlformats.org/officeDocument/2006/relationships/ctrlProp" Target="../ctrlProps/ctrlProp1789.xml"/><Relationship Id="rId53" Type="http://schemas.openxmlformats.org/officeDocument/2006/relationships/ctrlProp" Target="../ctrlProps/ctrlProp1797.xml"/><Relationship Id="rId58" Type="http://schemas.openxmlformats.org/officeDocument/2006/relationships/ctrlProp" Target="../ctrlProps/ctrlProp1802.xml"/><Relationship Id="rId66" Type="http://schemas.openxmlformats.org/officeDocument/2006/relationships/ctrlProp" Target="../ctrlProps/ctrlProp1810.xml"/><Relationship Id="rId5" Type="http://schemas.openxmlformats.org/officeDocument/2006/relationships/ctrlProp" Target="../ctrlProps/ctrlProp1749.xml"/><Relationship Id="rId61" Type="http://schemas.openxmlformats.org/officeDocument/2006/relationships/ctrlProp" Target="../ctrlProps/ctrlProp1805.xml"/><Relationship Id="rId19" Type="http://schemas.openxmlformats.org/officeDocument/2006/relationships/ctrlProp" Target="../ctrlProps/ctrlProp1763.xml"/><Relationship Id="rId14" Type="http://schemas.openxmlformats.org/officeDocument/2006/relationships/ctrlProp" Target="../ctrlProps/ctrlProp1758.xml"/><Relationship Id="rId22" Type="http://schemas.openxmlformats.org/officeDocument/2006/relationships/ctrlProp" Target="../ctrlProps/ctrlProp1766.xml"/><Relationship Id="rId27" Type="http://schemas.openxmlformats.org/officeDocument/2006/relationships/ctrlProp" Target="../ctrlProps/ctrlProp1771.xml"/><Relationship Id="rId30" Type="http://schemas.openxmlformats.org/officeDocument/2006/relationships/ctrlProp" Target="../ctrlProps/ctrlProp1774.xml"/><Relationship Id="rId35" Type="http://schemas.openxmlformats.org/officeDocument/2006/relationships/ctrlProp" Target="../ctrlProps/ctrlProp1779.xml"/><Relationship Id="rId43" Type="http://schemas.openxmlformats.org/officeDocument/2006/relationships/ctrlProp" Target="../ctrlProps/ctrlProp1787.xml"/><Relationship Id="rId48" Type="http://schemas.openxmlformats.org/officeDocument/2006/relationships/ctrlProp" Target="../ctrlProps/ctrlProp1792.xml"/><Relationship Id="rId56" Type="http://schemas.openxmlformats.org/officeDocument/2006/relationships/ctrlProp" Target="../ctrlProps/ctrlProp1800.xml"/><Relationship Id="rId64" Type="http://schemas.openxmlformats.org/officeDocument/2006/relationships/ctrlProp" Target="../ctrlProps/ctrlProp1808.xml"/><Relationship Id="rId69" Type="http://schemas.openxmlformats.org/officeDocument/2006/relationships/ctrlProp" Target="../ctrlProps/ctrlProp1813.xml"/><Relationship Id="rId8" Type="http://schemas.openxmlformats.org/officeDocument/2006/relationships/ctrlProp" Target="../ctrlProps/ctrlProp1752.xml"/><Relationship Id="rId51" Type="http://schemas.openxmlformats.org/officeDocument/2006/relationships/ctrlProp" Target="../ctrlProps/ctrlProp1795.xml"/><Relationship Id="rId72" Type="http://schemas.openxmlformats.org/officeDocument/2006/relationships/ctrlProp" Target="../ctrlProps/ctrlProp1816.xml"/><Relationship Id="rId3" Type="http://schemas.openxmlformats.org/officeDocument/2006/relationships/vmlDrawing" Target="../drawings/vmlDrawing14.vml"/><Relationship Id="rId12" Type="http://schemas.openxmlformats.org/officeDocument/2006/relationships/ctrlProp" Target="../ctrlProps/ctrlProp1756.xml"/><Relationship Id="rId17" Type="http://schemas.openxmlformats.org/officeDocument/2006/relationships/ctrlProp" Target="../ctrlProps/ctrlProp1761.xml"/><Relationship Id="rId25" Type="http://schemas.openxmlformats.org/officeDocument/2006/relationships/ctrlProp" Target="../ctrlProps/ctrlProp1769.xml"/><Relationship Id="rId33" Type="http://schemas.openxmlformats.org/officeDocument/2006/relationships/ctrlProp" Target="../ctrlProps/ctrlProp1777.xml"/><Relationship Id="rId38" Type="http://schemas.openxmlformats.org/officeDocument/2006/relationships/ctrlProp" Target="../ctrlProps/ctrlProp1782.xml"/><Relationship Id="rId46" Type="http://schemas.openxmlformats.org/officeDocument/2006/relationships/ctrlProp" Target="../ctrlProps/ctrlProp1790.xml"/><Relationship Id="rId59" Type="http://schemas.openxmlformats.org/officeDocument/2006/relationships/ctrlProp" Target="../ctrlProps/ctrlProp1803.xml"/><Relationship Id="rId67" Type="http://schemas.openxmlformats.org/officeDocument/2006/relationships/ctrlProp" Target="../ctrlProps/ctrlProp1811.xml"/><Relationship Id="rId20" Type="http://schemas.openxmlformats.org/officeDocument/2006/relationships/ctrlProp" Target="../ctrlProps/ctrlProp1764.xml"/><Relationship Id="rId41" Type="http://schemas.openxmlformats.org/officeDocument/2006/relationships/ctrlProp" Target="../ctrlProps/ctrlProp1785.xml"/><Relationship Id="rId54" Type="http://schemas.openxmlformats.org/officeDocument/2006/relationships/ctrlProp" Target="../ctrlProps/ctrlProp1798.xml"/><Relationship Id="rId62" Type="http://schemas.openxmlformats.org/officeDocument/2006/relationships/ctrlProp" Target="../ctrlProps/ctrlProp1806.xml"/><Relationship Id="rId70" Type="http://schemas.openxmlformats.org/officeDocument/2006/relationships/ctrlProp" Target="../ctrlProps/ctrlProp1814.xml"/><Relationship Id="rId1" Type="http://schemas.openxmlformats.org/officeDocument/2006/relationships/printerSettings" Target="../printerSettings/printerSettings38.bin"/><Relationship Id="rId6" Type="http://schemas.openxmlformats.org/officeDocument/2006/relationships/ctrlProp" Target="../ctrlProps/ctrlProp1750.xml"/><Relationship Id="rId15" Type="http://schemas.openxmlformats.org/officeDocument/2006/relationships/ctrlProp" Target="../ctrlProps/ctrlProp1759.xml"/><Relationship Id="rId23" Type="http://schemas.openxmlformats.org/officeDocument/2006/relationships/ctrlProp" Target="../ctrlProps/ctrlProp1767.xml"/><Relationship Id="rId28" Type="http://schemas.openxmlformats.org/officeDocument/2006/relationships/ctrlProp" Target="../ctrlProps/ctrlProp1772.xml"/><Relationship Id="rId36" Type="http://schemas.openxmlformats.org/officeDocument/2006/relationships/ctrlProp" Target="../ctrlProps/ctrlProp1780.xml"/><Relationship Id="rId49" Type="http://schemas.openxmlformats.org/officeDocument/2006/relationships/ctrlProp" Target="../ctrlProps/ctrlProp1793.xml"/><Relationship Id="rId57" Type="http://schemas.openxmlformats.org/officeDocument/2006/relationships/ctrlProp" Target="../ctrlProps/ctrlProp1801.xml"/><Relationship Id="rId10" Type="http://schemas.openxmlformats.org/officeDocument/2006/relationships/ctrlProp" Target="../ctrlProps/ctrlProp1754.xml"/><Relationship Id="rId31" Type="http://schemas.openxmlformats.org/officeDocument/2006/relationships/ctrlProp" Target="../ctrlProps/ctrlProp1775.xml"/><Relationship Id="rId44" Type="http://schemas.openxmlformats.org/officeDocument/2006/relationships/ctrlProp" Target="../ctrlProps/ctrlProp1788.xml"/><Relationship Id="rId52" Type="http://schemas.openxmlformats.org/officeDocument/2006/relationships/ctrlProp" Target="../ctrlProps/ctrlProp1796.xml"/><Relationship Id="rId60" Type="http://schemas.openxmlformats.org/officeDocument/2006/relationships/ctrlProp" Target="../ctrlProps/ctrlProp1804.xml"/><Relationship Id="rId65" Type="http://schemas.openxmlformats.org/officeDocument/2006/relationships/ctrlProp" Target="../ctrlProps/ctrlProp1809.xml"/><Relationship Id="rId4" Type="http://schemas.openxmlformats.org/officeDocument/2006/relationships/ctrlProp" Target="../ctrlProps/ctrlProp1748.xml"/><Relationship Id="rId9" Type="http://schemas.openxmlformats.org/officeDocument/2006/relationships/ctrlProp" Target="../ctrlProps/ctrlProp1753.xml"/><Relationship Id="rId13" Type="http://schemas.openxmlformats.org/officeDocument/2006/relationships/ctrlProp" Target="../ctrlProps/ctrlProp1757.xml"/><Relationship Id="rId18" Type="http://schemas.openxmlformats.org/officeDocument/2006/relationships/ctrlProp" Target="../ctrlProps/ctrlProp1762.xml"/><Relationship Id="rId39" Type="http://schemas.openxmlformats.org/officeDocument/2006/relationships/ctrlProp" Target="../ctrlProps/ctrlProp1783.xml"/><Relationship Id="rId34" Type="http://schemas.openxmlformats.org/officeDocument/2006/relationships/ctrlProp" Target="../ctrlProps/ctrlProp1778.xml"/><Relationship Id="rId50" Type="http://schemas.openxmlformats.org/officeDocument/2006/relationships/ctrlProp" Target="../ctrlProps/ctrlProp1794.xml"/><Relationship Id="rId55" Type="http://schemas.openxmlformats.org/officeDocument/2006/relationships/ctrlProp" Target="../ctrlProps/ctrlProp1799.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81.xml"/><Relationship Id="rId21" Type="http://schemas.openxmlformats.org/officeDocument/2006/relationships/ctrlProp" Target="../ctrlProps/ctrlProp485.xml"/><Relationship Id="rId42" Type="http://schemas.openxmlformats.org/officeDocument/2006/relationships/ctrlProp" Target="../ctrlProps/ctrlProp506.xml"/><Relationship Id="rId63" Type="http://schemas.openxmlformats.org/officeDocument/2006/relationships/ctrlProp" Target="../ctrlProps/ctrlProp527.xml"/><Relationship Id="rId84" Type="http://schemas.openxmlformats.org/officeDocument/2006/relationships/ctrlProp" Target="../ctrlProps/ctrlProp548.xml"/><Relationship Id="rId138" Type="http://schemas.openxmlformats.org/officeDocument/2006/relationships/ctrlProp" Target="../ctrlProps/ctrlProp602.xml"/><Relationship Id="rId159" Type="http://schemas.openxmlformats.org/officeDocument/2006/relationships/ctrlProp" Target="../ctrlProps/ctrlProp623.xml"/><Relationship Id="rId170" Type="http://schemas.openxmlformats.org/officeDocument/2006/relationships/ctrlProp" Target="../ctrlProps/ctrlProp634.xml"/><Relationship Id="rId191" Type="http://schemas.openxmlformats.org/officeDocument/2006/relationships/ctrlProp" Target="../ctrlProps/ctrlProp655.xml"/><Relationship Id="rId205" Type="http://schemas.openxmlformats.org/officeDocument/2006/relationships/ctrlProp" Target="../ctrlProps/ctrlProp669.xml"/><Relationship Id="rId107" Type="http://schemas.openxmlformats.org/officeDocument/2006/relationships/ctrlProp" Target="../ctrlProps/ctrlProp571.xml"/><Relationship Id="rId11" Type="http://schemas.openxmlformats.org/officeDocument/2006/relationships/ctrlProp" Target="../ctrlProps/ctrlProp475.xml"/><Relationship Id="rId32" Type="http://schemas.openxmlformats.org/officeDocument/2006/relationships/ctrlProp" Target="../ctrlProps/ctrlProp496.xml"/><Relationship Id="rId53" Type="http://schemas.openxmlformats.org/officeDocument/2006/relationships/ctrlProp" Target="../ctrlProps/ctrlProp517.xml"/><Relationship Id="rId74" Type="http://schemas.openxmlformats.org/officeDocument/2006/relationships/ctrlProp" Target="../ctrlProps/ctrlProp538.xml"/><Relationship Id="rId128" Type="http://schemas.openxmlformats.org/officeDocument/2006/relationships/ctrlProp" Target="../ctrlProps/ctrlProp592.xml"/><Relationship Id="rId149" Type="http://schemas.openxmlformats.org/officeDocument/2006/relationships/ctrlProp" Target="../ctrlProps/ctrlProp613.xml"/><Relationship Id="rId5" Type="http://schemas.openxmlformats.org/officeDocument/2006/relationships/ctrlProp" Target="../ctrlProps/ctrlProp469.xml"/><Relationship Id="rId95" Type="http://schemas.openxmlformats.org/officeDocument/2006/relationships/ctrlProp" Target="../ctrlProps/ctrlProp559.xml"/><Relationship Id="rId160" Type="http://schemas.openxmlformats.org/officeDocument/2006/relationships/ctrlProp" Target="../ctrlProps/ctrlProp624.xml"/><Relationship Id="rId181" Type="http://schemas.openxmlformats.org/officeDocument/2006/relationships/ctrlProp" Target="../ctrlProps/ctrlProp645.xml"/><Relationship Id="rId22" Type="http://schemas.openxmlformats.org/officeDocument/2006/relationships/ctrlProp" Target="../ctrlProps/ctrlProp486.xml"/><Relationship Id="rId43" Type="http://schemas.openxmlformats.org/officeDocument/2006/relationships/ctrlProp" Target="../ctrlProps/ctrlProp507.xml"/><Relationship Id="rId64" Type="http://schemas.openxmlformats.org/officeDocument/2006/relationships/ctrlProp" Target="../ctrlProps/ctrlProp528.xml"/><Relationship Id="rId118" Type="http://schemas.openxmlformats.org/officeDocument/2006/relationships/ctrlProp" Target="../ctrlProps/ctrlProp582.xml"/><Relationship Id="rId139" Type="http://schemas.openxmlformats.org/officeDocument/2006/relationships/ctrlProp" Target="../ctrlProps/ctrlProp603.xml"/><Relationship Id="rId85" Type="http://schemas.openxmlformats.org/officeDocument/2006/relationships/ctrlProp" Target="../ctrlProps/ctrlProp549.xml"/><Relationship Id="rId150" Type="http://schemas.openxmlformats.org/officeDocument/2006/relationships/ctrlProp" Target="../ctrlProps/ctrlProp614.xml"/><Relationship Id="rId171" Type="http://schemas.openxmlformats.org/officeDocument/2006/relationships/ctrlProp" Target="../ctrlProps/ctrlProp635.xml"/><Relationship Id="rId192" Type="http://schemas.openxmlformats.org/officeDocument/2006/relationships/ctrlProp" Target="../ctrlProps/ctrlProp656.xml"/><Relationship Id="rId206" Type="http://schemas.openxmlformats.org/officeDocument/2006/relationships/ctrlProp" Target="../ctrlProps/ctrlProp670.xml"/><Relationship Id="rId12" Type="http://schemas.openxmlformats.org/officeDocument/2006/relationships/ctrlProp" Target="../ctrlProps/ctrlProp476.xml"/><Relationship Id="rId33" Type="http://schemas.openxmlformats.org/officeDocument/2006/relationships/ctrlProp" Target="../ctrlProps/ctrlProp497.xml"/><Relationship Id="rId108" Type="http://schemas.openxmlformats.org/officeDocument/2006/relationships/ctrlProp" Target="../ctrlProps/ctrlProp572.xml"/><Relationship Id="rId129" Type="http://schemas.openxmlformats.org/officeDocument/2006/relationships/ctrlProp" Target="../ctrlProps/ctrlProp593.xml"/><Relationship Id="rId54" Type="http://schemas.openxmlformats.org/officeDocument/2006/relationships/ctrlProp" Target="../ctrlProps/ctrlProp518.xml"/><Relationship Id="rId75" Type="http://schemas.openxmlformats.org/officeDocument/2006/relationships/ctrlProp" Target="../ctrlProps/ctrlProp539.xml"/><Relationship Id="rId96" Type="http://schemas.openxmlformats.org/officeDocument/2006/relationships/ctrlProp" Target="../ctrlProps/ctrlProp560.xml"/><Relationship Id="rId140" Type="http://schemas.openxmlformats.org/officeDocument/2006/relationships/ctrlProp" Target="../ctrlProps/ctrlProp604.xml"/><Relationship Id="rId161" Type="http://schemas.openxmlformats.org/officeDocument/2006/relationships/ctrlProp" Target="../ctrlProps/ctrlProp625.xml"/><Relationship Id="rId182" Type="http://schemas.openxmlformats.org/officeDocument/2006/relationships/ctrlProp" Target="../ctrlProps/ctrlProp646.xml"/><Relationship Id="rId6" Type="http://schemas.openxmlformats.org/officeDocument/2006/relationships/ctrlProp" Target="../ctrlProps/ctrlProp470.xml"/><Relationship Id="rId23" Type="http://schemas.openxmlformats.org/officeDocument/2006/relationships/ctrlProp" Target="../ctrlProps/ctrlProp487.xml"/><Relationship Id="rId119" Type="http://schemas.openxmlformats.org/officeDocument/2006/relationships/ctrlProp" Target="../ctrlProps/ctrlProp583.xml"/><Relationship Id="rId44" Type="http://schemas.openxmlformats.org/officeDocument/2006/relationships/ctrlProp" Target="../ctrlProps/ctrlProp508.xml"/><Relationship Id="rId65" Type="http://schemas.openxmlformats.org/officeDocument/2006/relationships/ctrlProp" Target="../ctrlProps/ctrlProp529.xml"/><Relationship Id="rId86" Type="http://schemas.openxmlformats.org/officeDocument/2006/relationships/ctrlProp" Target="../ctrlProps/ctrlProp550.xml"/><Relationship Id="rId130" Type="http://schemas.openxmlformats.org/officeDocument/2006/relationships/ctrlProp" Target="../ctrlProps/ctrlProp594.xml"/><Relationship Id="rId151" Type="http://schemas.openxmlformats.org/officeDocument/2006/relationships/ctrlProp" Target="../ctrlProps/ctrlProp615.xml"/><Relationship Id="rId172" Type="http://schemas.openxmlformats.org/officeDocument/2006/relationships/ctrlProp" Target="../ctrlProps/ctrlProp636.xml"/><Relationship Id="rId193" Type="http://schemas.openxmlformats.org/officeDocument/2006/relationships/ctrlProp" Target="../ctrlProps/ctrlProp657.xml"/><Relationship Id="rId207" Type="http://schemas.openxmlformats.org/officeDocument/2006/relationships/ctrlProp" Target="../ctrlProps/ctrlProp671.xml"/><Relationship Id="rId13" Type="http://schemas.openxmlformats.org/officeDocument/2006/relationships/ctrlProp" Target="../ctrlProps/ctrlProp477.xml"/><Relationship Id="rId109" Type="http://schemas.openxmlformats.org/officeDocument/2006/relationships/ctrlProp" Target="../ctrlProps/ctrlProp573.xml"/><Relationship Id="rId34" Type="http://schemas.openxmlformats.org/officeDocument/2006/relationships/ctrlProp" Target="../ctrlProps/ctrlProp498.xml"/><Relationship Id="rId55" Type="http://schemas.openxmlformats.org/officeDocument/2006/relationships/ctrlProp" Target="../ctrlProps/ctrlProp519.xml"/><Relationship Id="rId76" Type="http://schemas.openxmlformats.org/officeDocument/2006/relationships/ctrlProp" Target="../ctrlProps/ctrlProp540.xml"/><Relationship Id="rId97" Type="http://schemas.openxmlformats.org/officeDocument/2006/relationships/ctrlProp" Target="../ctrlProps/ctrlProp561.xml"/><Relationship Id="rId120" Type="http://schemas.openxmlformats.org/officeDocument/2006/relationships/ctrlProp" Target="../ctrlProps/ctrlProp584.xml"/><Relationship Id="rId141" Type="http://schemas.openxmlformats.org/officeDocument/2006/relationships/ctrlProp" Target="../ctrlProps/ctrlProp605.xml"/><Relationship Id="rId7" Type="http://schemas.openxmlformats.org/officeDocument/2006/relationships/ctrlProp" Target="../ctrlProps/ctrlProp471.xml"/><Relationship Id="rId162" Type="http://schemas.openxmlformats.org/officeDocument/2006/relationships/ctrlProp" Target="../ctrlProps/ctrlProp626.xml"/><Relationship Id="rId183" Type="http://schemas.openxmlformats.org/officeDocument/2006/relationships/ctrlProp" Target="../ctrlProps/ctrlProp647.xml"/><Relationship Id="rId24" Type="http://schemas.openxmlformats.org/officeDocument/2006/relationships/ctrlProp" Target="../ctrlProps/ctrlProp488.xml"/><Relationship Id="rId45" Type="http://schemas.openxmlformats.org/officeDocument/2006/relationships/ctrlProp" Target="../ctrlProps/ctrlProp509.xml"/><Relationship Id="rId66" Type="http://schemas.openxmlformats.org/officeDocument/2006/relationships/ctrlProp" Target="../ctrlProps/ctrlProp530.xml"/><Relationship Id="rId87" Type="http://schemas.openxmlformats.org/officeDocument/2006/relationships/ctrlProp" Target="../ctrlProps/ctrlProp551.xml"/><Relationship Id="rId110" Type="http://schemas.openxmlformats.org/officeDocument/2006/relationships/ctrlProp" Target="../ctrlProps/ctrlProp574.xml"/><Relationship Id="rId131" Type="http://schemas.openxmlformats.org/officeDocument/2006/relationships/ctrlProp" Target="../ctrlProps/ctrlProp595.xml"/><Relationship Id="rId152" Type="http://schemas.openxmlformats.org/officeDocument/2006/relationships/ctrlProp" Target="../ctrlProps/ctrlProp616.xml"/><Relationship Id="rId173" Type="http://schemas.openxmlformats.org/officeDocument/2006/relationships/ctrlProp" Target="../ctrlProps/ctrlProp637.xml"/><Relationship Id="rId194" Type="http://schemas.openxmlformats.org/officeDocument/2006/relationships/ctrlProp" Target="../ctrlProps/ctrlProp658.xml"/><Relationship Id="rId208" Type="http://schemas.openxmlformats.org/officeDocument/2006/relationships/ctrlProp" Target="../ctrlProps/ctrlProp672.xml"/><Relationship Id="rId19" Type="http://schemas.openxmlformats.org/officeDocument/2006/relationships/ctrlProp" Target="../ctrlProps/ctrlProp483.xml"/><Relationship Id="rId14" Type="http://schemas.openxmlformats.org/officeDocument/2006/relationships/ctrlProp" Target="../ctrlProps/ctrlProp478.xml"/><Relationship Id="rId30" Type="http://schemas.openxmlformats.org/officeDocument/2006/relationships/ctrlProp" Target="../ctrlProps/ctrlProp494.xml"/><Relationship Id="rId35" Type="http://schemas.openxmlformats.org/officeDocument/2006/relationships/ctrlProp" Target="../ctrlProps/ctrlProp499.xml"/><Relationship Id="rId56" Type="http://schemas.openxmlformats.org/officeDocument/2006/relationships/ctrlProp" Target="../ctrlProps/ctrlProp520.xml"/><Relationship Id="rId77" Type="http://schemas.openxmlformats.org/officeDocument/2006/relationships/ctrlProp" Target="../ctrlProps/ctrlProp541.xml"/><Relationship Id="rId100" Type="http://schemas.openxmlformats.org/officeDocument/2006/relationships/ctrlProp" Target="../ctrlProps/ctrlProp564.xml"/><Relationship Id="rId105" Type="http://schemas.openxmlformats.org/officeDocument/2006/relationships/ctrlProp" Target="../ctrlProps/ctrlProp569.xml"/><Relationship Id="rId126" Type="http://schemas.openxmlformats.org/officeDocument/2006/relationships/ctrlProp" Target="../ctrlProps/ctrlProp590.xml"/><Relationship Id="rId147" Type="http://schemas.openxmlformats.org/officeDocument/2006/relationships/ctrlProp" Target="../ctrlProps/ctrlProp611.xml"/><Relationship Id="rId168" Type="http://schemas.openxmlformats.org/officeDocument/2006/relationships/ctrlProp" Target="../ctrlProps/ctrlProp632.xml"/><Relationship Id="rId8" Type="http://schemas.openxmlformats.org/officeDocument/2006/relationships/ctrlProp" Target="../ctrlProps/ctrlProp472.xml"/><Relationship Id="rId51" Type="http://schemas.openxmlformats.org/officeDocument/2006/relationships/ctrlProp" Target="../ctrlProps/ctrlProp515.xml"/><Relationship Id="rId72" Type="http://schemas.openxmlformats.org/officeDocument/2006/relationships/ctrlProp" Target="../ctrlProps/ctrlProp536.xml"/><Relationship Id="rId93" Type="http://schemas.openxmlformats.org/officeDocument/2006/relationships/ctrlProp" Target="../ctrlProps/ctrlProp557.xml"/><Relationship Id="rId98" Type="http://schemas.openxmlformats.org/officeDocument/2006/relationships/ctrlProp" Target="../ctrlProps/ctrlProp562.xml"/><Relationship Id="rId121" Type="http://schemas.openxmlformats.org/officeDocument/2006/relationships/ctrlProp" Target="../ctrlProps/ctrlProp585.xml"/><Relationship Id="rId142" Type="http://schemas.openxmlformats.org/officeDocument/2006/relationships/ctrlProp" Target="../ctrlProps/ctrlProp606.xml"/><Relationship Id="rId163" Type="http://schemas.openxmlformats.org/officeDocument/2006/relationships/ctrlProp" Target="../ctrlProps/ctrlProp627.xml"/><Relationship Id="rId184" Type="http://schemas.openxmlformats.org/officeDocument/2006/relationships/ctrlProp" Target="../ctrlProps/ctrlProp648.xml"/><Relationship Id="rId189" Type="http://schemas.openxmlformats.org/officeDocument/2006/relationships/ctrlProp" Target="../ctrlProps/ctrlProp653.xml"/><Relationship Id="rId3" Type="http://schemas.openxmlformats.org/officeDocument/2006/relationships/vmlDrawing" Target="../drawings/vmlDrawing3.vml"/><Relationship Id="rId214" Type="http://schemas.openxmlformats.org/officeDocument/2006/relationships/ctrlProp" Target="../ctrlProps/ctrlProp678.xml"/><Relationship Id="rId25" Type="http://schemas.openxmlformats.org/officeDocument/2006/relationships/ctrlProp" Target="../ctrlProps/ctrlProp489.xml"/><Relationship Id="rId46" Type="http://schemas.openxmlformats.org/officeDocument/2006/relationships/ctrlProp" Target="../ctrlProps/ctrlProp510.xml"/><Relationship Id="rId67" Type="http://schemas.openxmlformats.org/officeDocument/2006/relationships/ctrlProp" Target="../ctrlProps/ctrlProp531.xml"/><Relationship Id="rId116" Type="http://schemas.openxmlformats.org/officeDocument/2006/relationships/ctrlProp" Target="../ctrlProps/ctrlProp580.xml"/><Relationship Id="rId137" Type="http://schemas.openxmlformats.org/officeDocument/2006/relationships/ctrlProp" Target="../ctrlProps/ctrlProp601.xml"/><Relationship Id="rId158" Type="http://schemas.openxmlformats.org/officeDocument/2006/relationships/ctrlProp" Target="../ctrlProps/ctrlProp622.xml"/><Relationship Id="rId20" Type="http://schemas.openxmlformats.org/officeDocument/2006/relationships/ctrlProp" Target="../ctrlProps/ctrlProp484.xml"/><Relationship Id="rId41" Type="http://schemas.openxmlformats.org/officeDocument/2006/relationships/ctrlProp" Target="../ctrlProps/ctrlProp505.xml"/><Relationship Id="rId62" Type="http://schemas.openxmlformats.org/officeDocument/2006/relationships/ctrlProp" Target="../ctrlProps/ctrlProp526.xml"/><Relationship Id="rId83" Type="http://schemas.openxmlformats.org/officeDocument/2006/relationships/ctrlProp" Target="../ctrlProps/ctrlProp547.xml"/><Relationship Id="rId88" Type="http://schemas.openxmlformats.org/officeDocument/2006/relationships/ctrlProp" Target="../ctrlProps/ctrlProp552.xml"/><Relationship Id="rId111" Type="http://schemas.openxmlformats.org/officeDocument/2006/relationships/ctrlProp" Target="../ctrlProps/ctrlProp575.xml"/><Relationship Id="rId132" Type="http://schemas.openxmlformats.org/officeDocument/2006/relationships/ctrlProp" Target="../ctrlProps/ctrlProp596.xml"/><Relationship Id="rId153" Type="http://schemas.openxmlformats.org/officeDocument/2006/relationships/ctrlProp" Target="../ctrlProps/ctrlProp617.xml"/><Relationship Id="rId174" Type="http://schemas.openxmlformats.org/officeDocument/2006/relationships/ctrlProp" Target="../ctrlProps/ctrlProp638.xml"/><Relationship Id="rId179" Type="http://schemas.openxmlformats.org/officeDocument/2006/relationships/ctrlProp" Target="../ctrlProps/ctrlProp643.xml"/><Relationship Id="rId195" Type="http://schemas.openxmlformats.org/officeDocument/2006/relationships/ctrlProp" Target="../ctrlProps/ctrlProp659.xml"/><Relationship Id="rId209" Type="http://schemas.openxmlformats.org/officeDocument/2006/relationships/ctrlProp" Target="../ctrlProps/ctrlProp673.xml"/><Relationship Id="rId190" Type="http://schemas.openxmlformats.org/officeDocument/2006/relationships/ctrlProp" Target="../ctrlProps/ctrlProp654.xml"/><Relationship Id="rId204" Type="http://schemas.openxmlformats.org/officeDocument/2006/relationships/ctrlProp" Target="../ctrlProps/ctrlProp668.xml"/><Relationship Id="rId15" Type="http://schemas.openxmlformats.org/officeDocument/2006/relationships/ctrlProp" Target="../ctrlProps/ctrlProp479.xml"/><Relationship Id="rId36" Type="http://schemas.openxmlformats.org/officeDocument/2006/relationships/ctrlProp" Target="../ctrlProps/ctrlProp500.xml"/><Relationship Id="rId57" Type="http://schemas.openxmlformats.org/officeDocument/2006/relationships/ctrlProp" Target="../ctrlProps/ctrlProp521.xml"/><Relationship Id="rId106" Type="http://schemas.openxmlformats.org/officeDocument/2006/relationships/ctrlProp" Target="../ctrlProps/ctrlProp570.xml"/><Relationship Id="rId127" Type="http://schemas.openxmlformats.org/officeDocument/2006/relationships/ctrlProp" Target="../ctrlProps/ctrlProp591.xml"/><Relationship Id="rId10" Type="http://schemas.openxmlformats.org/officeDocument/2006/relationships/ctrlProp" Target="../ctrlProps/ctrlProp474.xml"/><Relationship Id="rId31" Type="http://schemas.openxmlformats.org/officeDocument/2006/relationships/ctrlProp" Target="../ctrlProps/ctrlProp495.xml"/><Relationship Id="rId52" Type="http://schemas.openxmlformats.org/officeDocument/2006/relationships/ctrlProp" Target="../ctrlProps/ctrlProp516.xml"/><Relationship Id="rId73" Type="http://schemas.openxmlformats.org/officeDocument/2006/relationships/ctrlProp" Target="../ctrlProps/ctrlProp537.xml"/><Relationship Id="rId78" Type="http://schemas.openxmlformats.org/officeDocument/2006/relationships/ctrlProp" Target="../ctrlProps/ctrlProp542.xml"/><Relationship Id="rId94" Type="http://schemas.openxmlformats.org/officeDocument/2006/relationships/ctrlProp" Target="../ctrlProps/ctrlProp558.xml"/><Relationship Id="rId99" Type="http://schemas.openxmlformats.org/officeDocument/2006/relationships/ctrlProp" Target="../ctrlProps/ctrlProp563.xml"/><Relationship Id="rId101" Type="http://schemas.openxmlformats.org/officeDocument/2006/relationships/ctrlProp" Target="../ctrlProps/ctrlProp565.xml"/><Relationship Id="rId122" Type="http://schemas.openxmlformats.org/officeDocument/2006/relationships/ctrlProp" Target="../ctrlProps/ctrlProp586.xml"/><Relationship Id="rId143" Type="http://schemas.openxmlformats.org/officeDocument/2006/relationships/ctrlProp" Target="../ctrlProps/ctrlProp607.xml"/><Relationship Id="rId148" Type="http://schemas.openxmlformats.org/officeDocument/2006/relationships/ctrlProp" Target="../ctrlProps/ctrlProp612.xml"/><Relationship Id="rId164" Type="http://schemas.openxmlformats.org/officeDocument/2006/relationships/ctrlProp" Target="../ctrlProps/ctrlProp628.xml"/><Relationship Id="rId169" Type="http://schemas.openxmlformats.org/officeDocument/2006/relationships/ctrlProp" Target="../ctrlProps/ctrlProp633.xml"/><Relationship Id="rId185" Type="http://schemas.openxmlformats.org/officeDocument/2006/relationships/ctrlProp" Target="../ctrlProps/ctrlProp649.xml"/><Relationship Id="rId4" Type="http://schemas.openxmlformats.org/officeDocument/2006/relationships/ctrlProp" Target="../ctrlProps/ctrlProp468.xml"/><Relationship Id="rId9" Type="http://schemas.openxmlformats.org/officeDocument/2006/relationships/ctrlProp" Target="../ctrlProps/ctrlProp473.xml"/><Relationship Id="rId180" Type="http://schemas.openxmlformats.org/officeDocument/2006/relationships/ctrlProp" Target="../ctrlProps/ctrlProp644.xml"/><Relationship Id="rId210" Type="http://schemas.openxmlformats.org/officeDocument/2006/relationships/ctrlProp" Target="../ctrlProps/ctrlProp674.xml"/><Relationship Id="rId215" Type="http://schemas.openxmlformats.org/officeDocument/2006/relationships/ctrlProp" Target="../ctrlProps/ctrlProp679.xml"/><Relationship Id="rId26" Type="http://schemas.openxmlformats.org/officeDocument/2006/relationships/ctrlProp" Target="../ctrlProps/ctrlProp490.xml"/><Relationship Id="rId47" Type="http://schemas.openxmlformats.org/officeDocument/2006/relationships/ctrlProp" Target="../ctrlProps/ctrlProp511.xml"/><Relationship Id="rId68" Type="http://schemas.openxmlformats.org/officeDocument/2006/relationships/ctrlProp" Target="../ctrlProps/ctrlProp532.xml"/><Relationship Id="rId89" Type="http://schemas.openxmlformats.org/officeDocument/2006/relationships/ctrlProp" Target="../ctrlProps/ctrlProp553.xml"/><Relationship Id="rId112" Type="http://schemas.openxmlformats.org/officeDocument/2006/relationships/ctrlProp" Target="../ctrlProps/ctrlProp576.xml"/><Relationship Id="rId133" Type="http://schemas.openxmlformats.org/officeDocument/2006/relationships/ctrlProp" Target="../ctrlProps/ctrlProp597.xml"/><Relationship Id="rId154" Type="http://schemas.openxmlformats.org/officeDocument/2006/relationships/ctrlProp" Target="../ctrlProps/ctrlProp618.xml"/><Relationship Id="rId175" Type="http://schemas.openxmlformats.org/officeDocument/2006/relationships/ctrlProp" Target="../ctrlProps/ctrlProp639.xml"/><Relationship Id="rId196" Type="http://schemas.openxmlformats.org/officeDocument/2006/relationships/ctrlProp" Target="../ctrlProps/ctrlProp660.xml"/><Relationship Id="rId200" Type="http://schemas.openxmlformats.org/officeDocument/2006/relationships/ctrlProp" Target="../ctrlProps/ctrlProp664.xml"/><Relationship Id="rId16" Type="http://schemas.openxmlformats.org/officeDocument/2006/relationships/ctrlProp" Target="../ctrlProps/ctrlProp480.xml"/><Relationship Id="rId37" Type="http://schemas.openxmlformats.org/officeDocument/2006/relationships/ctrlProp" Target="../ctrlProps/ctrlProp501.xml"/><Relationship Id="rId58" Type="http://schemas.openxmlformats.org/officeDocument/2006/relationships/ctrlProp" Target="../ctrlProps/ctrlProp522.xml"/><Relationship Id="rId79" Type="http://schemas.openxmlformats.org/officeDocument/2006/relationships/ctrlProp" Target="../ctrlProps/ctrlProp543.xml"/><Relationship Id="rId102" Type="http://schemas.openxmlformats.org/officeDocument/2006/relationships/ctrlProp" Target="../ctrlProps/ctrlProp566.xml"/><Relationship Id="rId123" Type="http://schemas.openxmlformats.org/officeDocument/2006/relationships/ctrlProp" Target="../ctrlProps/ctrlProp587.xml"/><Relationship Id="rId144" Type="http://schemas.openxmlformats.org/officeDocument/2006/relationships/ctrlProp" Target="../ctrlProps/ctrlProp608.xml"/><Relationship Id="rId90" Type="http://schemas.openxmlformats.org/officeDocument/2006/relationships/ctrlProp" Target="../ctrlProps/ctrlProp554.xml"/><Relationship Id="rId165" Type="http://schemas.openxmlformats.org/officeDocument/2006/relationships/ctrlProp" Target="../ctrlProps/ctrlProp629.xml"/><Relationship Id="rId186" Type="http://schemas.openxmlformats.org/officeDocument/2006/relationships/ctrlProp" Target="../ctrlProps/ctrlProp650.xml"/><Relationship Id="rId211" Type="http://schemas.openxmlformats.org/officeDocument/2006/relationships/ctrlProp" Target="../ctrlProps/ctrlProp675.xml"/><Relationship Id="rId27" Type="http://schemas.openxmlformats.org/officeDocument/2006/relationships/ctrlProp" Target="../ctrlProps/ctrlProp491.xml"/><Relationship Id="rId48" Type="http://schemas.openxmlformats.org/officeDocument/2006/relationships/ctrlProp" Target="../ctrlProps/ctrlProp512.xml"/><Relationship Id="rId69" Type="http://schemas.openxmlformats.org/officeDocument/2006/relationships/ctrlProp" Target="../ctrlProps/ctrlProp533.xml"/><Relationship Id="rId113" Type="http://schemas.openxmlformats.org/officeDocument/2006/relationships/ctrlProp" Target="../ctrlProps/ctrlProp577.xml"/><Relationship Id="rId134" Type="http://schemas.openxmlformats.org/officeDocument/2006/relationships/ctrlProp" Target="../ctrlProps/ctrlProp598.xml"/><Relationship Id="rId80" Type="http://schemas.openxmlformats.org/officeDocument/2006/relationships/ctrlProp" Target="../ctrlProps/ctrlProp544.xml"/><Relationship Id="rId155" Type="http://schemas.openxmlformats.org/officeDocument/2006/relationships/ctrlProp" Target="../ctrlProps/ctrlProp619.xml"/><Relationship Id="rId176" Type="http://schemas.openxmlformats.org/officeDocument/2006/relationships/ctrlProp" Target="../ctrlProps/ctrlProp640.xml"/><Relationship Id="rId197" Type="http://schemas.openxmlformats.org/officeDocument/2006/relationships/ctrlProp" Target="../ctrlProps/ctrlProp661.xml"/><Relationship Id="rId201" Type="http://schemas.openxmlformats.org/officeDocument/2006/relationships/ctrlProp" Target="../ctrlProps/ctrlProp665.xml"/><Relationship Id="rId17" Type="http://schemas.openxmlformats.org/officeDocument/2006/relationships/ctrlProp" Target="../ctrlProps/ctrlProp481.xml"/><Relationship Id="rId38" Type="http://schemas.openxmlformats.org/officeDocument/2006/relationships/ctrlProp" Target="../ctrlProps/ctrlProp502.xml"/><Relationship Id="rId59" Type="http://schemas.openxmlformats.org/officeDocument/2006/relationships/ctrlProp" Target="../ctrlProps/ctrlProp523.xml"/><Relationship Id="rId103" Type="http://schemas.openxmlformats.org/officeDocument/2006/relationships/ctrlProp" Target="../ctrlProps/ctrlProp567.xml"/><Relationship Id="rId124" Type="http://schemas.openxmlformats.org/officeDocument/2006/relationships/ctrlProp" Target="../ctrlProps/ctrlProp588.xml"/><Relationship Id="rId70" Type="http://schemas.openxmlformats.org/officeDocument/2006/relationships/ctrlProp" Target="../ctrlProps/ctrlProp534.xml"/><Relationship Id="rId91" Type="http://schemas.openxmlformats.org/officeDocument/2006/relationships/ctrlProp" Target="../ctrlProps/ctrlProp555.xml"/><Relationship Id="rId145" Type="http://schemas.openxmlformats.org/officeDocument/2006/relationships/ctrlProp" Target="../ctrlProps/ctrlProp609.xml"/><Relationship Id="rId166" Type="http://schemas.openxmlformats.org/officeDocument/2006/relationships/ctrlProp" Target="../ctrlProps/ctrlProp630.xml"/><Relationship Id="rId187" Type="http://schemas.openxmlformats.org/officeDocument/2006/relationships/ctrlProp" Target="../ctrlProps/ctrlProp651.xml"/><Relationship Id="rId1" Type="http://schemas.openxmlformats.org/officeDocument/2006/relationships/printerSettings" Target="../printerSettings/printerSettings4.bin"/><Relationship Id="rId212" Type="http://schemas.openxmlformats.org/officeDocument/2006/relationships/ctrlProp" Target="../ctrlProps/ctrlProp676.xml"/><Relationship Id="rId28" Type="http://schemas.openxmlformats.org/officeDocument/2006/relationships/ctrlProp" Target="../ctrlProps/ctrlProp492.xml"/><Relationship Id="rId49" Type="http://schemas.openxmlformats.org/officeDocument/2006/relationships/ctrlProp" Target="../ctrlProps/ctrlProp513.xml"/><Relationship Id="rId114" Type="http://schemas.openxmlformats.org/officeDocument/2006/relationships/ctrlProp" Target="../ctrlProps/ctrlProp578.xml"/><Relationship Id="rId60" Type="http://schemas.openxmlformats.org/officeDocument/2006/relationships/ctrlProp" Target="../ctrlProps/ctrlProp524.xml"/><Relationship Id="rId81" Type="http://schemas.openxmlformats.org/officeDocument/2006/relationships/ctrlProp" Target="../ctrlProps/ctrlProp545.xml"/><Relationship Id="rId135" Type="http://schemas.openxmlformats.org/officeDocument/2006/relationships/ctrlProp" Target="../ctrlProps/ctrlProp599.xml"/><Relationship Id="rId156" Type="http://schemas.openxmlformats.org/officeDocument/2006/relationships/ctrlProp" Target="../ctrlProps/ctrlProp620.xml"/><Relationship Id="rId177" Type="http://schemas.openxmlformats.org/officeDocument/2006/relationships/ctrlProp" Target="../ctrlProps/ctrlProp641.xml"/><Relationship Id="rId198" Type="http://schemas.openxmlformats.org/officeDocument/2006/relationships/ctrlProp" Target="../ctrlProps/ctrlProp662.xml"/><Relationship Id="rId202" Type="http://schemas.openxmlformats.org/officeDocument/2006/relationships/ctrlProp" Target="../ctrlProps/ctrlProp666.xml"/><Relationship Id="rId18" Type="http://schemas.openxmlformats.org/officeDocument/2006/relationships/ctrlProp" Target="../ctrlProps/ctrlProp482.xml"/><Relationship Id="rId39" Type="http://schemas.openxmlformats.org/officeDocument/2006/relationships/ctrlProp" Target="../ctrlProps/ctrlProp503.xml"/><Relationship Id="rId50" Type="http://schemas.openxmlformats.org/officeDocument/2006/relationships/ctrlProp" Target="../ctrlProps/ctrlProp514.xml"/><Relationship Id="rId104" Type="http://schemas.openxmlformats.org/officeDocument/2006/relationships/ctrlProp" Target="../ctrlProps/ctrlProp568.xml"/><Relationship Id="rId125" Type="http://schemas.openxmlformats.org/officeDocument/2006/relationships/ctrlProp" Target="../ctrlProps/ctrlProp589.xml"/><Relationship Id="rId146" Type="http://schemas.openxmlformats.org/officeDocument/2006/relationships/ctrlProp" Target="../ctrlProps/ctrlProp610.xml"/><Relationship Id="rId167" Type="http://schemas.openxmlformats.org/officeDocument/2006/relationships/ctrlProp" Target="../ctrlProps/ctrlProp631.xml"/><Relationship Id="rId188" Type="http://schemas.openxmlformats.org/officeDocument/2006/relationships/ctrlProp" Target="../ctrlProps/ctrlProp652.xml"/><Relationship Id="rId71" Type="http://schemas.openxmlformats.org/officeDocument/2006/relationships/ctrlProp" Target="../ctrlProps/ctrlProp535.xml"/><Relationship Id="rId92" Type="http://schemas.openxmlformats.org/officeDocument/2006/relationships/ctrlProp" Target="../ctrlProps/ctrlProp556.xml"/><Relationship Id="rId213" Type="http://schemas.openxmlformats.org/officeDocument/2006/relationships/ctrlProp" Target="../ctrlProps/ctrlProp677.xml"/><Relationship Id="rId2" Type="http://schemas.openxmlformats.org/officeDocument/2006/relationships/drawing" Target="../drawings/drawing3.xml"/><Relationship Id="rId29" Type="http://schemas.openxmlformats.org/officeDocument/2006/relationships/ctrlProp" Target="../ctrlProps/ctrlProp493.xml"/><Relationship Id="rId40" Type="http://schemas.openxmlformats.org/officeDocument/2006/relationships/ctrlProp" Target="../ctrlProps/ctrlProp504.xml"/><Relationship Id="rId115" Type="http://schemas.openxmlformats.org/officeDocument/2006/relationships/ctrlProp" Target="../ctrlProps/ctrlProp579.xml"/><Relationship Id="rId136" Type="http://schemas.openxmlformats.org/officeDocument/2006/relationships/ctrlProp" Target="../ctrlProps/ctrlProp600.xml"/><Relationship Id="rId157" Type="http://schemas.openxmlformats.org/officeDocument/2006/relationships/ctrlProp" Target="../ctrlProps/ctrlProp621.xml"/><Relationship Id="rId178" Type="http://schemas.openxmlformats.org/officeDocument/2006/relationships/ctrlProp" Target="../ctrlProps/ctrlProp642.xml"/><Relationship Id="rId61" Type="http://schemas.openxmlformats.org/officeDocument/2006/relationships/ctrlProp" Target="../ctrlProps/ctrlProp525.xml"/><Relationship Id="rId82" Type="http://schemas.openxmlformats.org/officeDocument/2006/relationships/ctrlProp" Target="../ctrlProps/ctrlProp546.xml"/><Relationship Id="rId199" Type="http://schemas.openxmlformats.org/officeDocument/2006/relationships/ctrlProp" Target="../ctrlProps/ctrlProp663.xml"/><Relationship Id="rId203" Type="http://schemas.openxmlformats.org/officeDocument/2006/relationships/ctrlProp" Target="../ctrlProps/ctrlProp667.xml"/></Relationships>
</file>

<file path=xl/worksheets/_rels/sheet40.xml.rels><?xml version="1.0" encoding="UTF-8" standalone="yes"?>
<Relationships xmlns="http://schemas.openxmlformats.org/package/2006/relationships"><Relationship Id="rId117" Type="http://schemas.openxmlformats.org/officeDocument/2006/relationships/ctrlProp" Target="../ctrlProps/ctrlProp1930.xml"/><Relationship Id="rId299" Type="http://schemas.openxmlformats.org/officeDocument/2006/relationships/ctrlProp" Target="../ctrlProps/ctrlProp2112.xml"/><Relationship Id="rId21" Type="http://schemas.openxmlformats.org/officeDocument/2006/relationships/ctrlProp" Target="../ctrlProps/ctrlProp1834.xml"/><Relationship Id="rId63" Type="http://schemas.openxmlformats.org/officeDocument/2006/relationships/ctrlProp" Target="../ctrlProps/ctrlProp1876.xml"/><Relationship Id="rId159" Type="http://schemas.openxmlformats.org/officeDocument/2006/relationships/ctrlProp" Target="../ctrlProps/ctrlProp1972.xml"/><Relationship Id="rId324" Type="http://schemas.openxmlformats.org/officeDocument/2006/relationships/ctrlProp" Target="../ctrlProps/ctrlProp2137.xml"/><Relationship Id="rId170" Type="http://schemas.openxmlformats.org/officeDocument/2006/relationships/ctrlProp" Target="../ctrlProps/ctrlProp1983.xml"/><Relationship Id="rId226" Type="http://schemas.openxmlformats.org/officeDocument/2006/relationships/ctrlProp" Target="../ctrlProps/ctrlProp2039.xml"/><Relationship Id="rId268" Type="http://schemas.openxmlformats.org/officeDocument/2006/relationships/ctrlProp" Target="../ctrlProps/ctrlProp2081.xml"/><Relationship Id="rId32" Type="http://schemas.openxmlformats.org/officeDocument/2006/relationships/ctrlProp" Target="../ctrlProps/ctrlProp1845.xml"/><Relationship Id="rId74" Type="http://schemas.openxmlformats.org/officeDocument/2006/relationships/ctrlProp" Target="../ctrlProps/ctrlProp1887.xml"/><Relationship Id="rId128" Type="http://schemas.openxmlformats.org/officeDocument/2006/relationships/ctrlProp" Target="../ctrlProps/ctrlProp1941.xml"/><Relationship Id="rId335" Type="http://schemas.openxmlformats.org/officeDocument/2006/relationships/ctrlProp" Target="../ctrlProps/ctrlProp2148.xml"/><Relationship Id="rId5" Type="http://schemas.openxmlformats.org/officeDocument/2006/relationships/ctrlProp" Target="../ctrlProps/ctrlProp1818.xml"/><Relationship Id="rId181" Type="http://schemas.openxmlformats.org/officeDocument/2006/relationships/ctrlProp" Target="../ctrlProps/ctrlProp1994.xml"/><Relationship Id="rId237" Type="http://schemas.openxmlformats.org/officeDocument/2006/relationships/ctrlProp" Target="../ctrlProps/ctrlProp2050.xml"/><Relationship Id="rId279" Type="http://schemas.openxmlformats.org/officeDocument/2006/relationships/ctrlProp" Target="../ctrlProps/ctrlProp2092.xml"/><Relationship Id="rId43" Type="http://schemas.openxmlformats.org/officeDocument/2006/relationships/ctrlProp" Target="../ctrlProps/ctrlProp1856.xml"/><Relationship Id="rId139" Type="http://schemas.openxmlformats.org/officeDocument/2006/relationships/ctrlProp" Target="../ctrlProps/ctrlProp1952.xml"/><Relationship Id="rId290" Type="http://schemas.openxmlformats.org/officeDocument/2006/relationships/ctrlProp" Target="../ctrlProps/ctrlProp2103.xml"/><Relationship Id="rId304" Type="http://schemas.openxmlformats.org/officeDocument/2006/relationships/ctrlProp" Target="../ctrlProps/ctrlProp2117.xml"/><Relationship Id="rId346" Type="http://schemas.openxmlformats.org/officeDocument/2006/relationships/ctrlProp" Target="../ctrlProps/ctrlProp2159.xml"/><Relationship Id="rId85" Type="http://schemas.openxmlformats.org/officeDocument/2006/relationships/ctrlProp" Target="../ctrlProps/ctrlProp1898.xml"/><Relationship Id="rId150" Type="http://schemas.openxmlformats.org/officeDocument/2006/relationships/ctrlProp" Target="../ctrlProps/ctrlProp1963.xml"/><Relationship Id="rId192" Type="http://schemas.openxmlformats.org/officeDocument/2006/relationships/ctrlProp" Target="../ctrlProps/ctrlProp2005.xml"/><Relationship Id="rId206" Type="http://schemas.openxmlformats.org/officeDocument/2006/relationships/ctrlProp" Target="../ctrlProps/ctrlProp2019.xml"/><Relationship Id="rId248" Type="http://schemas.openxmlformats.org/officeDocument/2006/relationships/ctrlProp" Target="../ctrlProps/ctrlProp2061.xml"/><Relationship Id="rId12" Type="http://schemas.openxmlformats.org/officeDocument/2006/relationships/ctrlProp" Target="../ctrlProps/ctrlProp1825.xml"/><Relationship Id="rId108" Type="http://schemas.openxmlformats.org/officeDocument/2006/relationships/ctrlProp" Target="../ctrlProps/ctrlProp1921.xml"/><Relationship Id="rId315" Type="http://schemas.openxmlformats.org/officeDocument/2006/relationships/ctrlProp" Target="../ctrlProps/ctrlProp2128.xml"/><Relationship Id="rId54" Type="http://schemas.openxmlformats.org/officeDocument/2006/relationships/ctrlProp" Target="../ctrlProps/ctrlProp1867.xml"/><Relationship Id="rId96" Type="http://schemas.openxmlformats.org/officeDocument/2006/relationships/ctrlProp" Target="../ctrlProps/ctrlProp1909.xml"/><Relationship Id="rId161" Type="http://schemas.openxmlformats.org/officeDocument/2006/relationships/ctrlProp" Target="../ctrlProps/ctrlProp1974.xml"/><Relationship Id="rId217" Type="http://schemas.openxmlformats.org/officeDocument/2006/relationships/ctrlProp" Target="../ctrlProps/ctrlProp2030.xml"/><Relationship Id="rId259" Type="http://schemas.openxmlformats.org/officeDocument/2006/relationships/ctrlProp" Target="../ctrlProps/ctrlProp2072.xml"/><Relationship Id="rId23" Type="http://schemas.openxmlformats.org/officeDocument/2006/relationships/ctrlProp" Target="../ctrlProps/ctrlProp1836.xml"/><Relationship Id="rId119" Type="http://schemas.openxmlformats.org/officeDocument/2006/relationships/ctrlProp" Target="../ctrlProps/ctrlProp1932.xml"/><Relationship Id="rId270" Type="http://schemas.openxmlformats.org/officeDocument/2006/relationships/ctrlProp" Target="../ctrlProps/ctrlProp2083.xml"/><Relationship Id="rId326" Type="http://schemas.openxmlformats.org/officeDocument/2006/relationships/ctrlProp" Target="../ctrlProps/ctrlProp2139.xml"/><Relationship Id="rId65" Type="http://schemas.openxmlformats.org/officeDocument/2006/relationships/ctrlProp" Target="../ctrlProps/ctrlProp1878.xml"/><Relationship Id="rId130" Type="http://schemas.openxmlformats.org/officeDocument/2006/relationships/ctrlProp" Target="../ctrlProps/ctrlProp1943.xml"/><Relationship Id="rId172" Type="http://schemas.openxmlformats.org/officeDocument/2006/relationships/ctrlProp" Target="../ctrlProps/ctrlProp1985.xml"/><Relationship Id="rId228" Type="http://schemas.openxmlformats.org/officeDocument/2006/relationships/ctrlProp" Target="../ctrlProps/ctrlProp2041.xml"/><Relationship Id="rId281" Type="http://schemas.openxmlformats.org/officeDocument/2006/relationships/ctrlProp" Target="../ctrlProps/ctrlProp2094.xml"/><Relationship Id="rId337" Type="http://schemas.openxmlformats.org/officeDocument/2006/relationships/ctrlProp" Target="../ctrlProps/ctrlProp2150.xml"/><Relationship Id="rId34" Type="http://schemas.openxmlformats.org/officeDocument/2006/relationships/ctrlProp" Target="../ctrlProps/ctrlProp1847.xml"/><Relationship Id="rId76" Type="http://schemas.openxmlformats.org/officeDocument/2006/relationships/ctrlProp" Target="../ctrlProps/ctrlProp1889.xml"/><Relationship Id="rId141" Type="http://schemas.openxmlformats.org/officeDocument/2006/relationships/ctrlProp" Target="../ctrlProps/ctrlProp1954.xml"/><Relationship Id="rId7" Type="http://schemas.openxmlformats.org/officeDocument/2006/relationships/ctrlProp" Target="../ctrlProps/ctrlProp1820.xml"/><Relationship Id="rId183" Type="http://schemas.openxmlformats.org/officeDocument/2006/relationships/ctrlProp" Target="../ctrlProps/ctrlProp1996.xml"/><Relationship Id="rId239" Type="http://schemas.openxmlformats.org/officeDocument/2006/relationships/ctrlProp" Target="../ctrlProps/ctrlProp2052.xml"/><Relationship Id="rId250" Type="http://schemas.openxmlformats.org/officeDocument/2006/relationships/ctrlProp" Target="../ctrlProps/ctrlProp2063.xml"/><Relationship Id="rId292" Type="http://schemas.openxmlformats.org/officeDocument/2006/relationships/ctrlProp" Target="../ctrlProps/ctrlProp2105.xml"/><Relationship Id="rId306" Type="http://schemas.openxmlformats.org/officeDocument/2006/relationships/ctrlProp" Target="../ctrlProps/ctrlProp2119.xml"/><Relationship Id="rId45" Type="http://schemas.openxmlformats.org/officeDocument/2006/relationships/ctrlProp" Target="../ctrlProps/ctrlProp1858.xml"/><Relationship Id="rId87" Type="http://schemas.openxmlformats.org/officeDocument/2006/relationships/ctrlProp" Target="../ctrlProps/ctrlProp1900.xml"/><Relationship Id="rId110" Type="http://schemas.openxmlformats.org/officeDocument/2006/relationships/ctrlProp" Target="../ctrlProps/ctrlProp1923.xml"/><Relationship Id="rId348" Type="http://schemas.openxmlformats.org/officeDocument/2006/relationships/ctrlProp" Target="../ctrlProps/ctrlProp2161.xml"/><Relationship Id="rId152" Type="http://schemas.openxmlformats.org/officeDocument/2006/relationships/ctrlProp" Target="../ctrlProps/ctrlProp1965.xml"/><Relationship Id="rId194" Type="http://schemas.openxmlformats.org/officeDocument/2006/relationships/ctrlProp" Target="../ctrlProps/ctrlProp2007.xml"/><Relationship Id="rId208" Type="http://schemas.openxmlformats.org/officeDocument/2006/relationships/ctrlProp" Target="../ctrlProps/ctrlProp2021.xml"/><Relationship Id="rId261" Type="http://schemas.openxmlformats.org/officeDocument/2006/relationships/ctrlProp" Target="../ctrlProps/ctrlProp2074.xml"/><Relationship Id="rId14" Type="http://schemas.openxmlformats.org/officeDocument/2006/relationships/ctrlProp" Target="../ctrlProps/ctrlProp1827.xml"/><Relationship Id="rId56" Type="http://schemas.openxmlformats.org/officeDocument/2006/relationships/ctrlProp" Target="../ctrlProps/ctrlProp1869.xml"/><Relationship Id="rId317" Type="http://schemas.openxmlformats.org/officeDocument/2006/relationships/ctrlProp" Target="../ctrlProps/ctrlProp2130.xml"/><Relationship Id="rId98" Type="http://schemas.openxmlformats.org/officeDocument/2006/relationships/ctrlProp" Target="../ctrlProps/ctrlProp1911.xml"/><Relationship Id="rId121" Type="http://schemas.openxmlformats.org/officeDocument/2006/relationships/ctrlProp" Target="../ctrlProps/ctrlProp1934.xml"/><Relationship Id="rId163" Type="http://schemas.openxmlformats.org/officeDocument/2006/relationships/ctrlProp" Target="../ctrlProps/ctrlProp1976.xml"/><Relationship Id="rId219" Type="http://schemas.openxmlformats.org/officeDocument/2006/relationships/ctrlProp" Target="../ctrlProps/ctrlProp2032.xml"/><Relationship Id="rId230" Type="http://schemas.openxmlformats.org/officeDocument/2006/relationships/ctrlProp" Target="../ctrlProps/ctrlProp2043.xml"/><Relationship Id="rId251" Type="http://schemas.openxmlformats.org/officeDocument/2006/relationships/ctrlProp" Target="../ctrlProps/ctrlProp2064.xml"/><Relationship Id="rId25" Type="http://schemas.openxmlformats.org/officeDocument/2006/relationships/ctrlProp" Target="../ctrlProps/ctrlProp1838.xml"/><Relationship Id="rId46" Type="http://schemas.openxmlformats.org/officeDocument/2006/relationships/ctrlProp" Target="../ctrlProps/ctrlProp1859.xml"/><Relationship Id="rId67" Type="http://schemas.openxmlformats.org/officeDocument/2006/relationships/ctrlProp" Target="../ctrlProps/ctrlProp1880.xml"/><Relationship Id="rId272" Type="http://schemas.openxmlformats.org/officeDocument/2006/relationships/ctrlProp" Target="../ctrlProps/ctrlProp2085.xml"/><Relationship Id="rId293" Type="http://schemas.openxmlformats.org/officeDocument/2006/relationships/ctrlProp" Target="../ctrlProps/ctrlProp2106.xml"/><Relationship Id="rId307" Type="http://schemas.openxmlformats.org/officeDocument/2006/relationships/ctrlProp" Target="../ctrlProps/ctrlProp2120.xml"/><Relationship Id="rId328" Type="http://schemas.openxmlformats.org/officeDocument/2006/relationships/ctrlProp" Target="../ctrlProps/ctrlProp2141.xml"/><Relationship Id="rId349" Type="http://schemas.openxmlformats.org/officeDocument/2006/relationships/ctrlProp" Target="../ctrlProps/ctrlProp2162.xml"/><Relationship Id="rId88" Type="http://schemas.openxmlformats.org/officeDocument/2006/relationships/ctrlProp" Target="../ctrlProps/ctrlProp1901.xml"/><Relationship Id="rId111" Type="http://schemas.openxmlformats.org/officeDocument/2006/relationships/ctrlProp" Target="../ctrlProps/ctrlProp1924.xml"/><Relationship Id="rId132" Type="http://schemas.openxmlformats.org/officeDocument/2006/relationships/ctrlProp" Target="../ctrlProps/ctrlProp1945.xml"/><Relationship Id="rId153" Type="http://schemas.openxmlformats.org/officeDocument/2006/relationships/ctrlProp" Target="../ctrlProps/ctrlProp1966.xml"/><Relationship Id="rId174" Type="http://schemas.openxmlformats.org/officeDocument/2006/relationships/ctrlProp" Target="../ctrlProps/ctrlProp1987.xml"/><Relationship Id="rId195" Type="http://schemas.openxmlformats.org/officeDocument/2006/relationships/ctrlProp" Target="../ctrlProps/ctrlProp2008.xml"/><Relationship Id="rId209" Type="http://schemas.openxmlformats.org/officeDocument/2006/relationships/ctrlProp" Target="../ctrlProps/ctrlProp2022.xml"/><Relationship Id="rId220" Type="http://schemas.openxmlformats.org/officeDocument/2006/relationships/ctrlProp" Target="../ctrlProps/ctrlProp2033.xml"/><Relationship Id="rId241" Type="http://schemas.openxmlformats.org/officeDocument/2006/relationships/ctrlProp" Target="../ctrlProps/ctrlProp2054.xml"/><Relationship Id="rId15" Type="http://schemas.openxmlformats.org/officeDocument/2006/relationships/ctrlProp" Target="../ctrlProps/ctrlProp1828.xml"/><Relationship Id="rId36" Type="http://schemas.openxmlformats.org/officeDocument/2006/relationships/ctrlProp" Target="../ctrlProps/ctrlProp1849.xml"/><Relationship Id="rId57" Type="http://schemas.openxmlformats.org/officeDocument/2006/relationships/ctrlProp" Target="../ctrlProps/ctrlProp1870.xml"/><Relationship Id="rId262" Type="http://schemas.openxmlformats.org/officeDocument/2006/relationships/ctrlProp" Target="../ctrlProps/ctrlProp2075.xml"/><Relationship Id="rId283" Type="http://schemas.openxmlformats.org/officeDocument/2006/relationships/ctrlProp" Target="../ctrlProps/ctrlProp2096.xml"/><Relationship Id="rId318" Type="http://schemas.openxmlformats.org/officeDocument/2006/relationships/ctrlProp" Target="../ctrlProps/ctrlProp2131.xml"/><Relationship Id="rId339" Type="http://schemas.openxmlformats.org/officeDocument/2006/relationships/ctrlProp" Target="../ctrlProps/ctrlProp2152.xml"/><Relationship Id="rId78" Type="http://schemas.openxmlformats.org/officeDocument/2006/relationships/ctrlProp" Target="../ctrlProps/ctrlProp1891.xml"/><Relationship Id="rId99" Type="http://schemas.openxmlformats.org/officeDocument/2006/relationships/ctrlProp" Target="../ctrlProps/ctrlProp1912.xml"/><Relationship Id="rId101" Type="http://schemas.openxmlformats.org/officeDocument/2006/relationships/ctrlProp" Target="../ctrlProps/ctrlProp1914.xml"/><Relationship Id="rId122" Type="http://schemas.openxmlformats.org/officeDocument/2006/relationships/ctrlProp" Target="../ctrlProps/ctrlProp1935.xml"/><Relationship Id="rId143" Type="http://schemas.openxmlformats.org/officeDocument/2006/relationships/ctrlProp" Target="../ctrlProps/ctrlProp1956.xml"/><Relationship Id="rId164" Type="http://schemas.openxmlformats.org/officeDocument/2006/relationships/ctrlProp" Target="../ctrlProps/ctrlProp1977.xml"/><Relationship Id="rId185" Type="http://schemas.openxmlformats.org/officeDocument/2006/relationships/ctrlProp" Target="../ctrlProps/ctrlProp1998.xml"/><Relationship Id="rId350" Type="http://schemas.openxmlformats.org/officeDocument/2006/relationships/ctrlProp" Target="../ctrlProps/ctrlProp2163.xml"/><Relationship Id="rId9" Type="http://schemas.openxmlformats.org/officeDocument/2006/relationships/ctrlProp" Target="../ctrlProps/ctrlProp1822.xml"/><Relationship Id="rId210" Type="http://schemas.openxmlformats.org/officeDocument/2006/relationships/ctrlProp" Target="../ctrlProps/ctrlProp2023.xml"/><Relationship Id="rId26" Type="http://schemas.openxmlformats.org/officeDocument/2006/relationships/ctrlProp" Target="../ctrlProps/ctrlProp1839.xml"/><Relationship Id="rId231" Type="http://schemas.openxmlformats.org/officeDocument/2006/relationships/ctrlProp" Target="../ctrlProps/ctrlProp2044.xml"/><Relationship Id="rId252" Type="http://schemas.openxmlformats.org/officeDocument/2006/relationships/ctrlProp" Target="../ctrlProps/ctrlProp2065.xml"/><Relationship Id="rId273" Type="http://schemas.openxmlformats.org/officeDocument/2006/relationships/ctrlProp" Target="../ctrlProps/ctrlProp2086.xml"/><Relationship Id="rId294" Type="http://schemas.openxmlformats.org/officeDocument/2006/relationships/ctrlProp" Target="../ctrlProps/ctrlProp2107.xml"/><Relationship Id="rId308" Type="http://schemas.openxmlformats.org/officeDocument/2006/relationships/ctrlProp" Target="../ctrlProps/ctrlProp2121.xml"/><Relationship Id="rId329" Type="http://schemas.openxmlformats.org/officeDocument/2006/relationships/ctrlProp" Target="../ctrlProps/ctrlProp2142.xml"/><Relationship Id="rId47" Type="http://schemas.openxmlformats.org/officeDocument/2006/relationships/ctrlProp" Target="../ctrlProps/ctrlProp1860.xml"/><Relationship Id="rId68" Type="http://schemas.openxmlformats.org/officeDocument/2006/relationships/ctrlProp" Target="../ctrlProps/ctrlProp1881.xml"/><Relationship Id="rId89" Type="http://schemas.openxmlformats.org/officeDocument/2006/relationships/ctrlProp" Target="../ctrlProps/ctrlProp1902.xml"/><Relationship Id="rId112" Type="http://schemas.openxmlformats.org/officeDocument/2006/relationships/ctrlProp" Target="../ctrlProps/ctrlProp1925.xml"/><Relationship Id="rId133" Type="http://schemas.openxmlformats.org/officeDocument/2006/relationships/ctrlProp" Target="../ctrlProps/ctrlProp1946.xml"/><Relationship Id="rId154" Type="http://schemas.openxmlformats.org/officeDocument/2006/relationships/ctrlProp" Target="../ctrlProps/ctrlProp1967.xml"/><Relationship Id="rId175" Type="http://schemas.openxmlformats.org/officeDocument/2006/relationships/ctrlProp" Target="../ctrlProps/ctrlProp1988.xml"/><Relationship Id="rId340" Type="http://schemas.openxmlformats.org/officeDocument/2006/relationships/ctrlProp" Target="../ctrlProps/ctrlProp2153.xml"/><Relationship Id="rId196" Type="http://schemas.openxmlformats.org/officeDocument/2006/relationships/ctrlProp" Target="../ctrlProps/ctrlProp2009.xml"/><Relationship Id="rId200" Type="http://schemas.openxmlformats.org/officeDocument/2006/relationships/ctrlProp" Target="../ctrlProps/ctrlProp2013.xml"/><Relationship Id="rId16" Type="http://schemas.openxmlformats.org/officeDocument/2006/relationships/ctrlProp" Target="../ctrlProps/ctrlProp1829.xml"/><Relationship Id="rId221" Type="http://schemas.openxmlformats.org/officeDocument/2006/relationships/ctrlProp" Target="../ctrlProps/ctrlProp2034.xml"/><Relationship Id="rId242" Type="http://schemas.openxmlformats.org/officeDocument/2006/relationships/ctrlProp" Target="../ctrlProps/ctrlProp2055.xml"/><Relationship Id="rId263" Type="http://schemas.openxmlformats.org/officeDocument/2006/relationships/ctrlProp" Target="../ctrlProps/ctrlProp2076.xml"/><Relationship Id="rId284" Type="http://schemas.openxmlformats.org/officeDocument/2006/relationships/ctrlProp" Target="../ctrlProps/ctrlProp2097.xml"/><Relationship Id="rId319" Type="http://schemas.openxmlformats.org/officeDocument/2006/relationships/ctrlProp" Target="../ctrlProps/ctrlProp2132.xml"/><Relationship Id="rId37" Type="http://schemas.openxmlformats.org/officeDocument/2006/relationships/ctrlProp" Target="../ctrlProps/ctrlProp1850.xml"/><Relationship Id="rId58" Type="http://schemas.openxmlformats.org/officeDocument/2006/relationships/ctrlProp" Target="../ctrlProps/ctrlProp1871.xml"/><Relationship Id="rId79" Type="http://schemas.openxmlformats.org/officeDocument/2006/relationships/ctrlProp" Target="../ctrlProps/ctrlProp1892.xml"/><Relationship Id="rId102" Type="http://schemas.openxmlformats.org/officeDocument/2006/relationships/ctrlProp" Target="../ctrlProps/ctrlProp1915.xml"/><Relationship Id="rId123" Type="http://schemas.openxmlformats.org/officeDocument/2006/relationships/ctrlProp" Target="../ctrlProps/ctrlProp1936.xml"/><Relationship Id="rId144" Type="http://schemas.openxmlformats.org/officeDocument/2006/relationships/ctrlProp" Target="../ctrlProps/ctrlProp1957.xml"/><Relationship Id="rId330" Type="http://schemas.openxmlformats.org/officeDocument/2006/relationships/ctrlProp" Target="../ctrlProps/ctrlProp2143.xml"/><Relationship Id="rId90" Type="http://schemas.openxmlformats.org/officeDocument/2006/relationships/ctrlProp" Target="../ctrlProps/ctrlProp1903.xml"/><Relationship Id="rId165" Type="http://schemas.openxmlformats.org/officeDocument/2006/relationships/ctrlProp" Target="../ctrlProps/ctrlProp1978.xml"/><Relationship Id="rId186" Type="http://schemas.openxmlformats.org/officeDocument/2006/relationships/ctrlProp" Target="../ctrlProps/ctrlProp1999.xml"/><Relationship Id="rId351" Type="http://schemas.openxmlformats.org/officeDocument/2006/relationships/ctrlProp" Target="../ctrlProps/ctrlProp2164.xml"/><Relationship Id="rId211" Type="http://schemas.openxmlformats.org/officeDocument/2006/relationships/ctrlProp" Target="../ctrlProps/ctrlProp2024.xml"/><Relationship Id="rId232" Type="http://schemas.openxmlformats.org/officeDocument/2006/relationships/ctrlProp" Target="../ctrlProps/ctrlProp2045.xml"/><Relationship Id="rId253" Type="http://schemas.openxmlformats.org/officeDocument/2006/relationships/ctrlProp" Target="../ctrlProps/ctrlProp2066.xml"/><Relationship Id="rId274" Type="http://schemas.openxmlformats.org/officeDocument/2006/relationships/ctrlProp" Target="../ctrlProps/ctrlProp2087.xml"/><Relationship Id="rId295" Type="http://schemas.openxmlformats.org/officeDocument/2006/relationships/ctrlProp" Target="../ctrlProps/ctrlProp2108.xml"/><Relationship Id="rId309" Type="http://schemas.openxmlformats.org/officeDocument/2006/relationships/ctrlProp" Target="../ctrlProps/ctrlProp2122.xml"/><Relationship Id="rId27" Type="http://schemas.openxmlformats.org/officeDocument/2006/relationships/ctrlProp" Target="../ctrlProps/ctrlProp1840.xml"/><Relationship Id="rId48" Type="http://schemas.openxmlformats.org/officeDocument/2006/relationships/ctrlProp" Target="../ctrlProps/ctrlProp1861.xml"/><Relationship Id="rId69" Type="http://schemas.openxmlformats.org/officeDocument/2006/relationships/ctrlProp" Target="../ctrlProps/ctrlProp1882.xml"/><Relationship Id="rId113" Type="http://schemas.openxmlformats.org/officeDocument/2006/relationships/ctrlProp" Target="../ctrlProps/ctrlProp1926.xml"/><Relationship Id="rId134" Type="http://schemas.openxmlformats.org/officeDocument/2006/relationships/ctrlProp" Target="../ctrlProps/ctrlProp1947.xml"/><Relationship Id="rId320" Type="http://schemas.openxmlformats.org/officeDocument/2006/relationships/ctrlProp" Target="../ctrlProps/ctrlProp2133.xml"/><Relationship Id="rId80" Type="http://schemas.openxmlformats.org/officeDocument/2006/relationships/ctrlProp" Target="../ctrlProps/ctrlProp1893.xml"/><Relationship Id="rId155" Type="http://schemas.openxmlformats.org/officeDocument/2006/relationships/ctrlProp" Target="../ctrlProps/ctrlProp1968.xml"/><Relationship Id="rId176" Type="http://schemas.openxmlformats.org/officeDocument/2006/relationships/ctrlProp" Target="../ctrlProps/ctrlProp1989.xml"/><Relationship Id="rId197" Type="http://schemas.openxmlformats.org/officeDocument/2006/relationships/ctrlProp" Target="../ctrlProps/ctrlProp2010.xml"/><Relationship Id="rId341" Type="http://schemas.openxmlformats.org/officeDocument/2006/relationships/ctrlProp" Target="../ctrlProps/ctrlProp2154.xml"/><Relationship Id="rId201" Type="http://schemas.openxmlformats.org/officeDocument/2006/relationships/ctrlProp" Target="../ctrlProps/ctrlProp2014.xml"/><Relationship Id="rId222" Type="http://schemas.openxmlformats.org/officeDocument/2006/relationships/ctrlProp" Target="../ctrlProps/ctrlProp2035.xml"/><Relationship Id="rId243" Type="http://schemas.openxmlformats.org/officeDocument/2006/relationships/ctrlProp" Target="../ctrlProps/ctrlProp2056.xml"/><Relationship Id="rId264" Type="http://schemas.openxmlformats.org/officeDocument/2006/relationships/ctrlProp" Target="../ctrlProps/ctrlProp2077.xml"/><Relationship Id="rId285" Type="http://schemas.openxmlformats.org/officeDocument/2006/relationships/ctrlProp" Target="../ctrlProps/ctrlProp2098.xml"/><Relationship Id="rId17" Type="http://schemas.openxmlformats.org/officeDocument/2006/relationships/ctrlProp" Target="../ctrlProps/ctrlProp1830.xml"/><Relationship Id="rId38" Type="http://schemas.openxmlformats.org/officeDocument/2006/relationships/ctrlProp" Target="../ctrlProps/ctrlProp1851.xml"/><Relationship Id="rId59" Type="http://schemas.openxmlformats.org/officeDocument/2006/relationships/ctrlProp" Target="../ctrlProps/ctrlProp1872.xml"/><Relationship Id="rId103" Type="http://schemas.openxmlformats.org/officeDocument/2006/relationships/ctrlProp" Target="../ctrlProps/ctrlProp1916.xml"/><Relationship Id="rId124" Type="http://schemas.openxmlformats.org/officeDocument/2006/relationships/ctrlProp" Target="../ctrlProps/ctrlProp1937.xml"/><Relationship Id="rId310" Type="http://schemas.openxmlformats.org/officeDocument/2006/relationships/ctrlProp" Target="../ctrlProps/ctrlProp2123.xml"/><Relationship Id="rId70" Type="http://schemas.openxmlformats.org/officeDocument/2006/relationships/ctrlProp" Target="../ctrlProps/ctrlProp1883.xml"/><Relationship Id="rId91" Type="http://schemas.openxmlformats.org/officeDocument/2006/relationships/ctrlProp" Target="../ctrlProps/ctrlProp1904.xml"/><Relationship Id="rId145" Type="http://schemas.openxmlformats.org/officeDocument/2006/relationships/ctrlProp" Target="../ctrlProps/ctrlProp1958.xml"/><Relationship Id="rId166" Type="http://schemas.openxmlformats.org/officeDocument/2006/relationships/ctrlProp" Target="../ctrlProps/ctrlProp1979.xml"/><Relationship Id="rId187" Type="http://schemas.openxmlformats.org/officeDocument/2006/relationships/ctrlProp" Target="../ctrlProps/ctrlProp2000.xml"/><Relationship Id="rId331" Type="http://schemas.openxmlformats.org/officeDocument/2006/relationships/ctrlProp" Target="../ctrlProps/ctrlProp2144.xml"/><Relationship Id="rId352" Type="http://schemas.openxmlformats.org/officeDocument/2006/relationships/ctrlProp" Target="../ctrlProps/ctrlProp2165.xml"/><Relationship Id="rId1" Type="http://schemas.openxmlformats.org/officeDocument/2006/relationships/printerSettings" Target="../printerSettings/printerSettings39.bin"/><Relationship Id="rId212" Type="http://schemas.openxmlformats.org/officeDocument/2006/relationships/ctrlProp" Target="../ctrlProps/ctrlProp2025.xml"/><Relationship Id="rId233" Type="http://schemas.openxmlformats.org/officeDocument/2006/relationships/ctrlProp" Target="../ctrlProps/ctrlProp2046.xml"/><Relationship Id="rId254" Type="http://schemas.openxmlformats.org/officeDocument/2006/relationships/ctrlProp" Target="../ctrlProps/ctrlProp2067.xml"/><Relationship Id="rId28" Type="http://schemas.openxmlformats.org/officeDocument/2006/relationships/ctrlProp" Target="../ctrlProps/ctrlProp1841.xml"/><Relationship Id="rId49" Type="http://schemas.openxmlformats.org/officeDocument/2006/relationships/ctrlProp" Target="../ctrlProps/ctrlProp1862.xml"/><Relationship Id="rId114" Type="http://schemas.openxmlformats.org/officeDocument/2006/relationships/ctrlProp" Target="../ctrlProps/ctrlProp1927.xml"/><Relationship Id="rId275" Type="http://schemas.openxmlformats.org/officeDocument/2006/relationships/ctrlProp" Target="../ctrlProps/ctrlProp2088.xml"/><Relationship Id="rId296" Type="http://schemas.openxmlformats.org/officeDocument/2006/relationships/ctrlProp" Target="../ctrlProps/ctrlProp2109.xml"/><Relationship Id="rId300" Type="http://schemas.openxmlformats.org/officeDocument/2006/relationships/ctrlProp" Target="../ctrlProps/ctrlProp2113.xml"/><Relationship Id="rId60" Type="http://schemas.openxmlformats.org/officeDocument/2006/relationships/ctrlProp" Target="../ctrlProps/ctrlProp1873.xml"/><Relationship Id="rId81" Type="http://schemas.openxmlformats.org/officeDocument/2006/relationships/ctrlProp" Target="../ctrlProps/ctrlProp1894.xml"/><Relationship Id="rId135" Type="http://schemas.openxmlformats.org/officeDocument/2006/relationships/ctrlProp" Target="../ctrlProps/ctrlProp1948.xml"/><Relationship Id="rId156" Type="http://schemas.openxmlformats.org/officeDocument/2006/relationships/ctrlProp" Target="../ctrlProps/ctrlProp1969.xml"/><Relationship Id="rId177" Type="http://schemas.openxmlformats.org/officeDocument/2006/relationships/ctrlProp" Target="../ctrlProps/ctrlProp1990.xml"/><Relationship Id="rId198" Type="http://schemas.openxmlformats.org/officeDocument/2006/relationships/ctrlProp" Target="../ctrlProps/ctrlProp2011.xml"/><Relationship Id="rId321" Type="http://schemas.openxmlformats.org/officeDocument/2006/relationships/ctrlProp" Target="../ctrlProps/ctrlProp2134.xml"/><Relationship Id="rId342" Type="http://schemas.openxmlformats.org/officeDocument/2006/relationships/ctrlProp" Target="../ctrlProps/ctrlProp2155.xml"/><Relationship Id="rId202" Type="http://schemas.openxmlformats.org/officeDocument/2006/relationships/ctrlProp" Target="../ctrlProps/ctrlProp2015.xml"/><Relationship Id="rId223" Type="http://schemas.openxmlformats.org/officeDocument/2006/relationships/ctrlProp" Target="../ctrlProps/ctrlProp2036.xml"/><Relationship Id="rId244" Type="http://schemas.openxmlformats.org/officeDocument/2006/relationships/ctrlProp" Target="../ctrlProps/ctrlProp2057.xml"/><Relationship Id="rId18" Type="http://schemas.openxmlformats.org/officeDocument/2006/relationships/ctrlProp" Target="../ctrlProps/ctrlProp1831.xml"/><Relationship Id="rId39" Type="http://schemas.openxmlformats.org/officeDocument/2006/relationships/ctrlProp" Target="../ctrlProps/ctrlProp1852.xml"/><Relationship Id="rId265" Type="http://schemas.openxmlformats.org/officeDocument/2006/relationships/ctrlProp" Target="../ctrlProps/ctrlProp2078.xml"/><Relationship Id="rId286" Type="http://schemas.openxmlformats.org/officeDocument/2006/relationships/ctrlProp" Target="../ctrlProps/ctrlProp2099.xml"/><Relationship Id="rId50" Type="http://schemas.openxmlformats.org/officeDocument/2006/relationships/ctrlProp" Target="../ctrlProps/ctrlProp1863.xml"/><Relationship Id="rId104" Type="http://schemas.openxmlformats.org/officeDocument/2006/relationships/ctrlProp" Target="../ctrlProps/ctrlProp1917.xml"/><Relationship Id="rId125" Type="http://schemas.openxmlformats.org/officeDocument/2006/relationships/ctrlProp" Target="../ctrlProps/ctrlProp1938.xml"/><Relationship Id="rId146" Type="http://schemas.openxmlformats.org/officeDocument/2006/relationships/ctrlProp" Target="../ctrlProps/ctrlProp1959.xml"/><Relationship Id="rId167" Type="http://schemas.openxmlformats.org/officeDocument/2006/relationships/ctrlProp" Target="../ctrlProps/ctrlProp1980.xml"/><Relationship Id="rId188" Type="http://schemas.openxmlformats.org/officeDocument/2006/relationships/ctrlProp" Target="../ctrlProps/ctrlProp2001.xml"/><Relationship Id="rId311" Type="http://schemas.openxmlformats.org/officeDocument/2006/relationships/ctrlProp" Target="../ctrlProps/ctrlProp2124.xml"/><Relationship Id="rId332" Type="http://schemas.openxmlformats.org/officeDocument/2006/relationships/ctrlProp" Target="../ctrlProps/ctrlProp2145.xml"/><Relationship Id="rId353" Type="http://schemas.openxmlformats.org/officeDocument/2006/relationships/ctrlProp" Target="../ctrlProps/ctrlProp2166.xml"/><Relationship Id="rId71" Type="http://schemas.openxmlformats.org/officeDocument/2006/relationships/ctrlProp" Target="../ctrlProps/ctrlProp1884.xml"/><Relationship Id="rId92" Type="http://schemas.openxmlformats.org/officeDocument/2006/relationships/ctrlProp" Target="../ctrlProps/ctrlProp1905.xml"/><Relationship Id="rId213" Type="http://schemas.openxmlformats.org/officeDocument/2006/relationships/ctrlProp" Target="../ctrlProps/ctrlProp2026.xml"/><Relationship Id="rId234" Type="http://schemas.openxmlformats.org/officeDocument/2006/relationships/ctrlProp" Target="../ctrlProps/ctrlProp2047.xml"/><Relationship Id="rId2" Type="http://schemas.openxmlformats.org/officeDocument/2006/relationships/drawing" Target="../drawings/drawing16.xml"/><Relationship Id="rId29" Type="http://schemas.openxmlformats.org/officeDocument/2006/relationships/ctrlProp" Target="../ctrlProps/ctrlProp1842.xml"/><Relationship Id="rId255" Type="http://schemas.openxmlformats.org/officeDocument/2006/relationships/ctrlProp" Target="../ctrlProps/ctrlProp2068.xml"/><Relationship Id="rId276" Type="http://schemas.openxmlformats.org/officeDocument/2006/relationships/ctrlProp" Target="../ctrlProps/ctrlProp2089.xml"/><Relationship Id="rId297" Type="http://schemas.openxmlformats.org/officeDocument/2006/relationships/ctrlProp" Target="../ctrlProps/ctrlProp2110.xml"/><Relationship Id="rId40" Type="http://schemas.openxmlformats.org/officeDocument/2006/relationships/ctrlProp" Target="../ctrlProps/ctrlProp1853.xml"/><Relationship Id="rId115" Type="http://schemas.openxmlformats.org/officeDocument/2006/relationships/ctrlProp" Target="../ctrlProps/ctrlProp1928.xml"/><Relationship Id="rId136" Type="http://schemas.openxmlformats.org/officeDocument/2006/relationships/ctrlProp" Target="../ctrlProps/ctrlProp1949.xml"/><Relationship Id="rId157" Type="http://schemas.openxmlformats.org/officeDocument/2006/relationships/ctrlProp" Target="../ctrlProps/ctrlProp1970.xml"/><Relationship Id="rId178" Type="http://schemas.openxmlformats.org/officeDocument/2006/relationships/ctrlProp" Target="../ctrlProps/ctrlProp1991.xml"/><Relationship Id="rId301" Type="http://schemas.openxmlformats.org/officeDocument/2006/relationships/ctrlProp" Target="../ctrlProps/ctrlProp2114.xml"/><Relationship Id="rId322" Type="http://schemas.openxmlformats.org/officeDocument/2006/relationships/ctrlProp" Target="../ctrlProps/ctrlProp2135.xml"/><Relationship Id="rId343" Type="http://schemas.openxmlformats.org/officeDocument/2006/relationships/ctrlProp" Target="../ctrlProps/ctrlProp2156.xml"/><Relationship Id="rId61" Type="http://schemas.openxmlformats.org/officeDocument/2006/relationships/ctrlProp" Target="../ctrlProps/ctrlProp1874.xml"/><Relationship Id="rId82" Type="http://schemas.openxmlformats.org/officeDocument/2006/relationships/ctrlProp" Target="../ctrlProps/ctrlProp1895.xml"/><Relationship Id="rId199" Type="http://schemas.openxmlformats.org/officeDocument/2006/relationships/ctrlProp" Target="../ctrlProps/ctrlProp2012.xml"/><Relationship Id="rId203" Type="http://schemas.openxmlformats.org/officeDocument/2006/relationships/ctrlProp" Target="../ctrlProps/ctrlProp2016.xml"/><Relationship Id="rId19" Type="http://schemas.openxmlformats.org/officeDocument/2006/relationships/ctrlProp" Target="../ctrlProps/ctrlProp1832.xml"/><Relationship Id="rId224" Type="http://schemas.openxmlformats.org/officeDocument/2006/relationships/ctrlProp" Target="../ctrlProps/ctrlProp2037.xml"/><Relationship Id="rId245" Type="http://schemas.openxmlformats.org/officeDocument/2006/relationships/ctrlProp" Target="../ctrlProps/ctrlProp2058.xml"/><Relationship Id="rId266" Type="http://schemas.openxmlformats.org/officeDocument/2006/relationships/ctrlProp" Target="../ctrlProps/ctrlProp2079.xml"/><Relationship Id="rId287" Type="http://schemas.openxmlformats.org/officeDocument/2006/relationships/ctrlProp" Target="../ctrlProps/ctrlProp2100.xml"/><Relationship Id="rId30" Type="http://schemas.openxmlformats.org/officeDocument/2006/relationships/ctrlProp" Target="../ctrlProps/ctrlProp1843.xml"/><Relationship Id="rId105" Type="http://schemas.openxmlformats.org/officeDocument/2006/relationships/ctrlProp" Target="../ctrlProps/ctrlProp1918.xml"/><Relationship Id="rId126" Type="http://schemas.openxmlformats.org/officeDocument/2006/relationships/ctrlProp" Target="../ctrlProps/ctrlProp1939.xml"/><Relationship Id="rId147" Type="http://schemas.openxmlformats.org/officeDocument/2006/relationships/ctrlProp" Target="../ctrlProps/ctrlProp1960.xml"/><Relationship Id="rId168" Type="http://schemas.openxmlformats.org/officeDocument/2006/relationships/ctrlProp" Target="../ctrlProps/ctrlProp1981.xml"/><Relationship Id="rId312" Type="http://schemas.openxmlformats.org/officeDocument/2006/relationships/ctrlProp" Target="../ctrlProps/ctrlProp2125.xml"/><Relationship Id="rId333" Type="http://schemas.openxmlformats.org/officeDocument/2006/relationships/ctrlProp" Target="../ctrlProps/ctrlProp2146.xml"/><Relationship Id="rId354" Type="http://schemas.openxmlformats.org/officeDocument/2006/relationships/ctrlProp" Target="../ctrlProps/ctrlProp2167.xml"/><Relationship Id="rId51" Type="http://schemas.openxmlformats.org/officeDocument/2006/relationships/ctrlProp" Target="../ctrlProps/ctrlProp1864.xml"/><Relationship Id="rId72" Type="http://schemas.openxmlformats.org/officeDocument/2006/relationships/ctrlProp" Target="../ctrlProps/ctrlProp1885.xml"/><Relationship Id="rId93" Type="http://schemas.openxmlformats.org/officeDocument/2006/relationships/ctrlProp" Target="../ctrlProps/ctrlProp1906.xml"/><Relationship Id="rId189" Type="http://schemas.openxmlformats.org/officeDocument/2006/relationships/ctrlProp" Target="../ctrlProps/ctrlProp2002.xml"/><Relationship Id="rId3" Type="http://schemas.openxmlformats.org/officeDocument/2006/relationships/vmlDrawing" Target="../drawings/vmlDrawing15.vml"/><Relationship Id="rId214" Type="http://schemas.openxmlformats.org/officeDocument/2006/relationships/ctrlProp" Target="../ctrlProps/ctrlProp2027.xml"/><Relationship Id="rId235" Type="http://schemas.openxmlformats.org/officeDocument/2006/relationships/ctrlProp" Target="../ctrlProps/ctrlProp2048.xml"/><Relationship Id="rId256" Type="http://schemas.openxmlformats.org/officeDocument/2006/relationships/ctrlProp" Target="../ctrlProps/ctrlProp2069.xml"/><Relationship Id="rId277" Type="http://schemas.openxmlformats.org/officeDocument/2006/relationships/ctrlProp" Target="../ctrlProps/ctrlProp2090.xml"/><Relationship Id="rId298" Type="http://schemas.openxmlformats.org/officeDocument/2006/relationships/ctrlProp" Target="../ctrlProps/ctrlProp2111.xml"/><Relationship Id="rId116" Type="http://schemas.openxmlformats.org/officeDocument/2006/relationships/ctrlProp" Target="../ctrlProps/ctrlProp1929.xml"/><Relationship Id="rId137" Type="http://schemas.openxmlformats.org/officeDocument/2006/relationships/ctrlProp" Target="../ctrlProps/ctrlProp1950.xml"/><Relationship Id="rId158" Type="http://schemas.openxmlformats.org/officeDocument/2006/relationships/ctrlProp" Target="../ctrlProps/ctrlProp1971.xml"/><Relationship Id="rId302" Type="http://schemas.openxmlformats.org/officeDocument/2006/relationships/ctrlProp" Target="../ctrlProps/ctrlProp2115.xml"/><Relationship Id="rId323" Type="http://schemas.openxmlformats.org/officeDocument/2006/relationships/ctrlProp" Target="../ctrlProps/ctrlProp2136.xml"/><Relationship Id="rId344" Type="http://schemas.openxmlformats.org/officeDocument/2006/relationships/ctrlProp" Target="../ctrlProps/ctrlProp2157.xml"/><Relationship Id="rId20" Type="http://schemas.openxmlformats.org/officeDocument/2006/relationships/ctrlProp" Target="../ctrlProps/ctrlProp1833.xml"/><Relationship Id="rId41" Type="http://schemas.openxmlformats.org/officeDocument/2006/relationships/ctrlProp" Target="../ctrlProps/ctrlProp1854.xml"/><Relationship Id="rId62" Type="http://schemas.openxmlformats.org/officeDocument/2006/relationships/ctrlProp" Target="../ctrlProps/ctrlProp1875.xml"/><Relationship Id="rId83" Type="http://schemas.openxmlformats.org/officeDocument/2006/relationships/ctrlProp" Target="../ctrlProps/ctrlProp1896.xml"/><Relationship Id="rId179" Type="http://schemas.openxmlformats.org/officeDocument/2006/relationships/ctrlProp" Target="../ctrlProps/ctrlProp1992.xml"/><Relationship Id="rId190" Type="http://schemas.openxmlformats.org/officeDocument/2006/relationships/ctrlProp" Target="../ctrlProps/ctrlProp2003.xml"/><Relationship Id="rId204" Type="http://schemas.openxmlformats.org/officeDocument/2006/relationships/ctrlProp" Target="../ctrlProps/ctrlProp2017.xml"/><Relationship Id="rId225" Type="http://schemas.openxmlformats.org/officeDocument/2006/relationships/ctrlProp" Target="../ctrlProps/ctrlProp2038.xml"/><Relationship Id="rId246" Type="http://schemas.openxmlformats.org/officeDocument/2006/relationships/ctrlProp" Target="../ctrlProps/ctrlProp2059.xml"/><Relationship Id="rId267" Type="http://schemas.openxmlformats.org/officeDocument/2006/relationships/ctrlProp" Target="../ctrlProps/ctrlProp2080.xml"/><Relationship Id="rId288" Type="http://schemas.openxmlformats.org/officeDocument/2006/relationships/ctrlProp" Target="../ctrlProps/ctrlProp2101.xml"/><Relationship Id="rId106" Type="http://schemas.openxmlformats.org/officeDocument/2006/relationships/ctrlProp" Target="../ctrlProps/ctrlProp1919.xml"/><Relationship Id="rId127" Type="http://schemas.openxmlformats.org/officeDocument/2006/relationships/ctrlProp" Target="../ctrlProps/ctrlProp1940.xml"/><Relationship Id="rId313" Type="http://schemas.openxmlformats.org/officeDocument/2006/relationships/ctrlProp" Target="../ctrlProps/ctrlProp2126.xml"/><Relationship Id="rId10" Type="http://schemas.openxmlformats.org/officeDocument/2006/relationships/ctrlProp" Target="../ctrlProps/ctrlProp1823.xml"/><Relationship Id="rId31" Type="http://schemas.openxmlformats.org/officeDocument/2006/relationships/ctrlProp" Target="../ctrlProps/ctrlProp1844.xml"/><Relationship Id="rId52" Type="http://schemas.openxmlformats.org/officeDocument/2006/relationships/ctrlProp" Target="../ctrlProps/ctrlProp1865.xml"/><Relationship Id="rId73" Type="http://schemas.openxmlformats.org/officeDocument/2006/relationships/ctrlProp" Target="../ctrlProps/ctrlProp1886.xml"/><Relationship Id="rId94" Type="http://schemas.openxmlformats.org/officeDocument/2006/relationships/ctrlProp" Target="../ctrlProps/ctrlProp1907.xml"/><Relationship Id="rId148" Type="http://schemas.openxmlformats.org/officeDocument/2006/relationships/ctrlProp" Target="../ctrlProps/ctrlProp1961.xml"/><Relationship Id="rId169" Type="http://schemas.openxmlformats.org/officeDocument/2006/relationships/ctrlProp" Target="../ctrlProps/ctrlProp1982.xml"/><Relationship Id="rId334" Type="http://schemas.openxmlformats.org/officeDocument/2006/relationships/ctrlProp" Target="../ctrlProps/ctrlProp2147.xml"/><Relationship Id="rId355" Type="http://schemas.openxmlformats.org/officeDocument/2006/relationships/ctrlProp" Target="../ctrlProps/ctrlProp2168.xml"/><Relationship Id="rId4" Type="http://schemas.openxmlformats.org/officeDocument/2006/relationships/ctrlProp" Target="../ctrlProps/ctrlProp1817.xml"/><Relationship Id="rId180" Type="http://schemas.openxmlformats.org/officeDocument/2006/relationships/ctrlProp" Target="../ctrlProps/ctrlProp1993.xml"/><Relationship Id="rId215" Type="http://schemas.openxmlformats.org/officeDocument/2006/relationships/ctrlProp" Target="../ctrlProps/ctrlProp2028.xml"/><Relationship Id="rId236" Type="http://schemas.openxmlformats.org/officeDocument/2006/relationships/ctrlProp" Target="../ctrlProps/ctrlProp2049.xml"/><Relationship Id="rId257" Type="http://schemas.openxmlformats.org/officeDocument/2006/relationships/ctrlProp" Target="../ctrlProps/ctrlProp2070.xml"/><Relationship Id="rId278" Type="http://schemas.openxmlformats.org/officeDocument/2006/relationships/ctrlProp" Target="../ctrlProps/ctrlProp2091.xml"/><Relationship Id="rId303" Type="http://schemas.openxmlformats.org/officeDocument/2006/relationships/ctrlProp" Target="../ctrlProps/ctrlProp2116.xml"/><Relationship Id="rId42" Type="http://schemas.openxmlformats.org/officeDocument/2006/relationships/ctrlProp" Target="../ctrlProps/ctrlProp1855.xml"/><Relationship Id="rId84" Type="http://schemas.openxmlformats.org/officeDocument/2006/relationships/ctrlProp" Target="../ctrlProps/ctrlProp1897.xml"/><Relationship Id="rId138" Type="http://schemas.openxmlformats.org/officeDocument/2006/relationships/ctrlProp" Target="../ctrlProps/ctrlProp1951.xml"/><Relationship Id="rId345" Type="http://schemas.openxmlformats.org/officeDocument/2006/relationships/ctrlProp" Target="../ctrlProps/ctrlProp2158.xml"/><Relationship Id="rId191" Type="http://schemas.openxmlformats.org/officeDocument/2006/relationships/ctrlProp" Target="../ctrlProps/ctrlProp2004.xml"/><Relationship Id="rId205" Type="http://schemas.openxmlformats.org/officeDocument/2006/relationships/ctrlProp" Target="../ctrlProps/ctrlProp2018.xml"/><Relationship Id="rId247" Type="http://schemas.openxmlformats.org/officeDocument/2006/relationships/ctrlProp" Target="../ctrlProps/ctrlProp2060.xml"/><Relationship Id="rId107" Type="http://schemas.openxmlformats.org/officeDocument/2006/relationships/ctrlProp" Target="../ctrlProps/ctrlProp1920.xml"/><Relationship Id="rId289" Type="http://schemas.openxmlformats.org/officeDocument/2006/relationships/ctrlProp" Target="../ctrlProps/ctrlProp2102.xml"/><Relationship Id="rId11" Type="http://schemas.openxmlformats.org/officeDocument/2006/relationships/ctrlProp" Target="../ctrlProps/ctrlProp1824.xml"/><Relationship Id="rId53" Type="http://schemas.openxmlformats.org/officeDocument/2006/relationships/ctrlProp" Target="../ctrlProps/ctrlProp1866.xml"/><Relationship Id="rId149" Type="http://schemas.openxmlformats.org/officeDocument/2006/relationships/ctrlProp" Target="../ctrlProps/ctrlProp1962.xml"/><Relationship Id="rId314" Type="http://schemas.openxmlformats.org/officeDocument/2006/relationships/ctrlProp" Target="../ctrlProps/ctrlProp2127.xml"/><Relationship Id="rId356" Type="http://schemas.openxmlformats.org/officeDocument/2006/relationships/ctrlProp" Target="../ctrlProps/ctrlProp2169.xml"/><Relationship Id="rId95" Type="http://schemas.openxmlformats.org/officeDocument/2006/relationships/ctrlProp" Target="../ctrlProps/ctrlProp1908.xml"/><Relationship Id="rId160" Type="http://schemas.openxmlformats.org/officeDocument/2006/relationships/ctrlProp" Target="../ctrlProps/ctrlProp1973.xml"/><Relationship Id="rId216" Type="http://schemas.openxmlformats.org/officeDocument/2006/relationships/ctrlProp" Target="../ctrlProps/ctrlProp2029.xml"/><Relationship Id="rId258" Type="http://schemas.openxmlformats.org/officeDocument/2006/relationships/ctrlProp" Target="../ctrlProps/ctrlProp2071.xml"/><Relationship Id="rId22" Type="http://schemas.openxmlformats.org/officeDocument/2006/relationships/ctrlProp" Target="../ctrlProps/ctrlProp1835.xml"/><Relationship Id="rId64" Type="http://schemas.openxmlformats.org/officeDocument/2006/relationships/ctrlProp" Target="../ctrlProps/ctrlProp1877.xml"/><Relationship Id="rId118" Type="http://schemas.openxmlformats.org/officeDocument/2006/relationships/ctrlProp" Target="../ctrlProps/ctrlProp1931.xml"/><Relationship Id="rId325" Type="http://schemas.openxmlformats.org/officeDocument/2006/relationships/ctrlProp" Target="../ctrlProps/ctrlProp2138.xml"/><Relationship Id="rId171" Type="http://schemas.openxmlformats.org/officeDocument/2006/relationships/ctrlProp" Target="../ctrlProps/ctrlProp1984.xml"/><Relationship Id="rId227" Type="http://schemas.openxmlformats.org/officeDocument/2006/relationships/ctrlProp" Target="../ctrlProps/ctrlProp2040.xml"/><Relationship Id="rId269" Type="http://schemas.openxmlformats.org/officeDocument/2006/relationships/ctrlProp" Target="../ctrlProps/ctrlProp2082.xml"/><Relationship Id="rId33" Type="http://schemas.openxmlformats.org/officeDocument/2006/relationships/ctrlProp" Target="../ctrlProps/ctrlProp1846.xml"/><Relationship Id="rId129" Type="http://schemas.openxmlformats.org/officeDocument/2006/relationships/ctrlProp" Target="../ctrlProps/ctrlProp1942.xml"/><Relationship Id="rId280" Type="http://schemas.openxmlformats.org/officeDocument/2006/relationships/ctrlProp" Target="../ctrlProps/ctrlProp2093.xml"/><Relationship Id="rId336" Type="http://schemas.openxmlformats.org/officeDocument/2006/relationships/ctrlProp" Target="../ctrlProps/ctrlProp2149.xml"/><Relationship Id="rId75" Type="http://schemas.openxmlformats.org/officeDocument/2006/relationships/ctrlProp" Target="../ctrlProps/ctrlProp1888.xml"/><Relationship Id="rId140" Type="http://schemas.openxmlformats.org/officeDocument/2006/relationships/ctrlProp" Target="../ctrlProps/ctrlProp1953.xml"/><Relationship Id="rId182" Type="http://schemas.openxmlformats.org/officeDocument/2006/relationships/ctrlProp" Target="../ctrlProps/ctrlProp1995.xml"/><Relationship Id="rId6" Type="http://schemas.openxmlformats.org/officeDocument/2006/relationships/ctrlProp" Target="../ctrlProps/ctrlProp1819.xml"/><Relationship Id="rId238" Type="http://schemas.openxmlformats.org/officeDocument/2006/relationships/ctrlProp" Target="../ctrlProps/ctrlProp2051.xml"/><Relationship Id="rId291" Type="http://schemas.openxmlformats.org/officeDocument/2006/relationships/ctrlProp" Target="../ctrlProps/ctrlProp2104.xml"/><Relationship Id="rId305" Type="http://schemas.openxmlformats.org/officeDocument/2006/relationships/ctrlProp" Target="../ctrlProps/ctrlProp2118.xml"/><Relationship Id="rId347" Type="http://schemas.openxmlformats.org/officeDocument/2006/relationships/ctrlProp" Target="../ctrlProps/ctrlProp2160.xml"/><Relationship Id="rId44" Type="http://schemas.openxmlformats.org/officeDocument/2006/relationships/ctrlProp" Target="../ctrlProps/ctrlProp1857.xml"/><Relationship Id="rId86" Type="http://schemas.openxmlformats.org/officeDocument/2006/relationships/ctrlProp" Target="../ctrlProps/ctrlProp1899.xml"/><Relationship Id="rId151" Type="http://schemas.openxmlformats.org/officeDocument/2006/relationships/ctrlProp" Target="../ctrlProps/ctrlProp1964.xml"/><Relationship Id="rId193" Type="http://schemas.openxmlformats.org/officeDocument/2006/relationships/ctrlProp" Target="../ctrlProps/ctrlProp2006.xml"/><Relationship Id="rId207" Type="http://schemas.openxmlformats.org/officeDocument/2006/relationships/ctrlProp" Target="../ctrlProps/ctrlProp2020.xml"/><Relationship Id="rId249" Type="http://schemas.openxmlformats.org/officeDocument/2006/relationships/ctrlProp" Target="../ctrlProps/ctrlProp2062.xml"/><Relationship Id="rId13" Type="http://schemas.openxmlformats.org/officeDocument/2006/relationships/ctrlProp" Target="../ctrlProps/ctrlProp1826.xml"/><Relationship Id="rId109" Type="http://schemas.openxmlformats.org/officeDocument/2006/relationships/ctrlProp" Target="../ctrlProps/ctrlProp1922.xml"/><Relationship Id="rId260" Type="http://schemas.openxmlformats.org/officeDocument/2006/relationships/ctrlProp" Target="../ctrlProps/ctrlProp2073.xml"/><Relationship Id="rId316" Type="http://schemas.openxmlformats.org/officeDocument/2006/relationships/ctrlProp" Target="../ctrlProps/ctrlProp2129.xml"/><Relationship Id="rId55" Type="http://schemas.openxmlformats.org/officeDocument/2006/relationships/ctrlProp" Target="../ctrlProps/ctrlProp1868.xml"/><Relationship Id="rId97" Type="http://schemas.openxmlformats.org/officeDocument/2006/relationships/ctrlProp" Target="../ctrlProps/ctrlProp1910.xml"/><Relationship Id="rId120" Type="http://schemas.openxmlformats.org/officeDocument/2006/relationships/ctrlProp" Target="../ctrlProps/ctrlProp1933.xml"/><Relationship Id="rId162" Type="http://schemas.openxmlformats.org/officeDocument/2006/relationships/ctrlProp" Target="../ctrlProps/ctrlProp1975.xml"/><Relationship Id="rId218" Type="http://schemas.openxmlformats.org/officeDocument/2006/relationships/ctrlProp" Target="../ctrlProps/ctrlProp2031.xml"/><Relationship Id="rId271" Type="http://schemas.openxmlformats.org/officeDocument/2006/relationships/ctrlProp" Target="../ctrlProps/ctrlProp2084.xml"/><Relationship Id="rId24" Type="http://schemas.openxmlformats.org/officeDocument/2006/relationships/ctrlProp" Target="../ctrlProps/ctrlProp1837.xml"/><Relationship Id="rId66" Type="http://schemas.openxmlformats.org/officeDocument/2006/relationships/ctrlProp" Target="../ctrlProps/ctrlProp1879.xml"/><Relationship Id="rId131" Type="http://schemas.openxmlformats.org/officeDocument/2006/relationships/ctrlProp" Target="../ctrlProps/ctrlProp1944.xml"/><Relationship Id="rId327" Type="http://schemas.openxmlformats.org/officeDocument/2006/relationships/ctrlProp" Target="../ctrlProps/ctrlProp2140.xml"/><Relationship Id="rId173" Type="http://schemas.openxmlformats.org/officeDocument/2006/relationships/ctrlProp" Target="../ctrlProps/ctrlProp1986.xml"/><Relationship Id="rId229" Type="http://schemas.openxmlformats.org/officeDocument/2006/relationships/ctrlProp" Target="../ctrlProps/ctrlProp2042.xml"/><Relationship Id="rId240" Type="http://schemas.openxmlformats.org/officeDocument/2006/relationships/ctrlProp" Target="../ctrlProps/ctrlProp2053.xml"/><Relationship Id="rId35" Type="http://schemas.openxmlformats.org/officeDocument/2006/relationships/ctrlProp" Target="../ctrlProps/ctrlProp1848.xml"/><Relationship Id="rId77" Type="http://schemas.openxmlformats.org/officeDocument/2006/relationships/ctrlProp" Target="../ctrlProps/ctrlProp1890.xml"/><Relationship Id="rId100" Type="http://schemas.openxmlformats.org/officeDocument/2006/relationships/ctrlProp" Target="../ctrlProps/ctrlProp1913.xml"/><Relationship Id="rId282" Type="http://schemas.openxmlformats.org/officeDocument/2006/relationships/ctrlProp" Target="../ctrlProps/ctrlProp2095.xml"/><Relationship Id="rId338" Type="http://schemas.openxmlformats.org/officeDocument/2006/relationships/ctrlProp" Target="../ctrlProps/ctrlProp2151.xml"/><Relationship Id="rId8" Type="http://schemas.openxmlformats.org/officeDocument/2006/relationships/ctrlProp" Target="../ctrlProps/ctrlProp1821.xml"/><Relationship Id="rId142" Type="http://schemas.openxmlformats.org/officeDocument/2006/relationships/ctrlProp" Target="../ctrlProps/ctrlProp1955.xml"/><Relationship Id="rId184" Type="http://schemas.openxmlformats.org/officeDocument/2006/relationships/ctrlProp" Target="../ctrlProps/ctrlProp1997.xml"/></Relationships>
</file>

<file path=xl/worksheets/_rels/sheet41.xml.rels><?xml version="1.0" encoding="UTF-8" standalone="yes"?>
<Relationships xmlns="http://schemas.openxmlformats.org/package/2006/relationships"><Relationship Id="rId8" Type="http://schemas.openxmlformats.org/officeDocument/2006/relationships/ctrlProp" Target="../ctrlProps/ctrlProp2174.xml"/><Relationship Id="rId3" Type="http://schemas.openxmlformats.org/officeDocument/2006/relationships/vmlDrawing" Target="../drawings/vmlDrawing16.vml"/><Relationship Id="rId7" Type="http://schemas.openxmlformats.org/officeDocument/2006/relationships/ctrlProp" Target="../ctrlProps/ctrlProp2173.xml"/><Relationship Id="rId2" Type="http://schemas.openxmlformats.org/officeDocument/2006/relationships/drawing" Target="../drawings/drawing17.xml"/><Relationship Id="rId1" Type="http://schemas.openxmlformats.org/officeDocument/2006/relationships/printerSettings" Target="../printerSettings/printerSettings40.bin"/><Relationship Id="rId6" Type="http://schemas.openxmlformats.org/officeDocument/2006/relationships/ctrlProp" Target="../ctrlProps/ctrlProp2172.xml"/><Relationship Id="rId11" Type="http://schemas.openxmlformats.org/officeDocument/2006/relationships/ctrlProp" Target="../ctrlProps/ctrlProp2177.xml"/><Relationship Id="rId5" Type="http://schemas.openxmlformats.org/officeDocument/2006/relationships/ctrlProp" Target="../ctrlProps/ctrlProp2171.xml"/><Relationship Id="rId10" Type="http://schemas.openxmlformats.org/officeDocument/2006/relationships/ctrlProp" Target="../ctrlProps/ctrlProp2176.xml"/><Relationship Id="rId4" Type="http://schemas.openxmlformats.org/officeDocument/2006/relationships/ctrlProp" Target="../ctrlProps/ctrlProp2170.xml"/><Relationship Id="rId9" Type="http://schemas.openxmlformats.org/officeDocument/2006/relationships/ctrlProp" Target="../ctrlProps/ctrlProp2175.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2182.xml"/><Relationship Id="rId13" Type="http://schemas.openxmlformats.org/officeDocument/2006/relationships/ctrlProp" Target="../ctrlProps/ctrlProp2187.xml"/><Relationship Id="rId18" Type="http://schemas.openxmlformats.org/officeDocument/2006/relationships/ctrlProp" Target="../ctrlProps/ctrlProp2192.xml"/><Relationship Id="rId3" Type="http://schemas.openxmlformats.org/officeDocument/2006/relationships/vmlDrawing" Target="../drawings/vmlDrawing17.vml"/><Relationship Id="rId7" Type="http://schemas.openxmlformats.org/officeDocument/2006/relationships/ctrlProp" Target="../ctrlProps/ctrlProp2181.xml"/><Relationship Id="rId12" Type="http://schemas.openxmlformats.org/officeDocument/2006/relationships/ctrlProp" Target="../ctrlProps/ctrlProp2186.xml"/><Relationship Id="rId17" Type="http://schemas.openxmlformats.org/officeDocument/2006/relationships/ctrlProp" Target="../ctrlProps/ctrlProp2191.xml"/><Relationship Id="rId2" Type="http://schemas.openxmlformats.org/officeDocument/2006/relationships/drawing" Target="../drawings/drawing18.xml"/><Relationship Id="rId16" Type="http://schemas.openxmlformats.org/officeDocument/2006/relationships/ctrlProp" Target="../ctrlProps/ctrlProp2190.xml"/><Relationship Id="rId1" Type="http://schemas.openxmlformats.org/officeDocument/2006/relationships/printerSettings" Target="../printerSettings/printerSettings42.bin"/><Relationship Id="rId6" Type="http://schemas.openxmlformats.org/officeDocument/2006/relationships/ctrlProp" Target="../ctrlProps/ctrlProp2180.xml"/><Relationship Id="rId11" Type="http://schemas.openxmlformats.org/officeDocument/2006/relationships/ctrlProp" Target="../ctrlProps/ctrlProp2185.xml"/><Relationship Id="rId5" Type="http://schemas.openxmlformats.org/officeDocument/2006/relationships/ctrlProp" Target="../ctrlProps/ctrlProp2179.xml"/><Relationship Id="rId15" Type="http://schemas.openxmlformats.org/officeDocument/2006/relationships/ctrlProp" Target="../ctrlProps/ctrlProp2189.xml"/><Relationship Id="rId10" Type="http://schemas.openxmlformats.org/officeDocument/2006/relationships/ctrlProp" Target="../ctrlProps/ctrlProp2184.xml"/><Relationship Id="rId4" Type="http://schemas.openxmlformats.org/officeDocument/2006/relationships/ctrlProp" Target="../ctrlProps/ctrlProp2178.xml"/><Relationship Id="rId9" Type="http://schemas.openxmlformats.org/officeDocument/2006/relationships/ctrlProp" Target="../ctrlProps/ctrlProp2183.xml"/><Relationship Id="rId14" Type="http://schemas.openxmlformats.org/officeDocument/2006/relationships/ctrlProp" Target="../ctrlProps/ctrlProp2188.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guamtax.com/"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02.xml"/><Relationship Id="rId21" Type="http://schemas.openxmlformats.org/officeDocument/2006/relationships/ctrlProp" Target="../ctrlProps/ctrlProp697.xml"/><Relationship Id="rId42" Type="http://schemas.openxmlformats.org/officeDocument/2006/relationships/ctrlProp" Target="../ctrlProps/ctrlProp718.xml"/><Relationship Id="rId47" Type="http://schemas.openxmlformats.org/officeDocument/2006/relationships/ctrlProp" Target="../ctrlProps/ctrlProp723.xml"/><Relationship Id="rId63" Type="http://schemas.openxmlformats.org/officeDocument/2006/relationships/ctrlProp" Target="../ctrlProps/ctrlProp739.xml"/><Relationship Id="rId68" Type="http://schemas.openxmlformats.org/officeDocument/2006/relationships/ctrlProp" Target="../ctrlProps/ctrlProp744.xml"/><Relationship Id="rId16" Type="http://schemas.openxmlformats.org/officeDocument/2006/relationships/ctrlProp" Target="../ctrlProps/ctrlProp692.xml"/><Relationship Id="rId11" Type="http://schemas.openxmlformats.org/officeDocument/2006/relationships/ctrlProp" Target="../ctrlProps/ctrlProp687.xml"/><Relationship Id="rId24" Type="http://schemas.openxmlformats.org/officeDocument/2006/relationships/ctrlProp" Target="../ctrlProps/ctrlProp700.xml"/><Relationship Id="rId32" Type="http://schemas.openxmlformats.org/officeDocument/2006/relationships/ctrlProp" Target="../ctrlProps/ctrlProp708.xml"/><Relationship Id="rId37" Type="http://schemas.openxmlformats.org/officeDocument/2006/relationships/ctrlProp" Target="../ctrlProps/ctrlProp713.xml"/><Relationship Id="rId40" Type="http://schemas.openxmlformats.org/officeDocument/2006/relationships/ctrlProp" Target="../ctrlProps/ctrlProp716.xml"/><Relationship Id="rId45" Type="http://schemas.openxmlformats.org/officeDocument/2006/relationships/ctrlProp" Target="../ctrlProps/ctrlProp721.xml"/><Relationship Id="rId53" Type="http://schemas.openxmlformats.org/officeDocument/2006/relationships/ctrlProp" Target="../ctrlProps/ctrlProp729.xml"/><Relationship Id="rId58" Type="http://schemas.openxmlformats.org/officeDocument/2006/relationships/ctrlProp" Target="../ctrlProps/ctrlProp734.xml"/><Relationship Id="rId66" Type="http://schemas.openxmlformats.org/officeDocument/2006/relationships/ctrlProp" Target="../ctrlProps/ctrlProp742.xml"/><Relationship Id="rId74" Type="http://schemas.openxmlformats.org/officeDocument/2006/relationships/ctrlProp" Target="../ctrlProps/ctrlProp750.xml"/><Relationship Id="rId5" Type="http://schemas.openxmlformats.org/officeDocument/2006/relationships/ctrlProp" Target="../ctrlProps/ctrlProp681.xml"/><Relationship Id="rId61" Type="http://schemas.openxmlformats.org/officeDocument/2006/relationships/ctrlProp" Target="../ctrlProps/ctrlProp737.xml"/><Relationship Id="rId19" Type="http://schemas.openxmlformats.org/officeDocument/2006/relationships/ctrlProp" Target="../ctrlProps/ctrlProp695.xml"/><Relationship Id="rId14" Type="http://schemas.openxmlformats.org/officeDocument/2006/relationships/ctrlProp" Target="../ctrlProps/ctrlProp690.xml"/><Relationship Id="rId22" Type="http://schemas.openxmlformats.org/officeDocument/2006/relationships/ctrlProp" Target="../ctrlProps/ctrlProp698.xml"/><Relationship Id="rId27" Type="http://schemas.openxmlformats.org/officeDocument/2006/relationships/ctrlProp" Target="../ctrlProps/ctrlProp703.xml"/><Relationship Id="rId30" Type="http://schemas.openxmlformats.org/officeDocument/2006/relationships/ctrlProp" Target="../ctrlProps/ctrlProp706.xml"/><Relationship Id="rId35" Type="http://schemas.openxmlformats.org/officeDocument/2006/relationships/ctrlProp" Target="../ctrlProps/ctrlProp711.xml"/><Relationship Id="rId43" Type="http://schemas.openxmlformats.org/officeDocument/2006/relationships/ctrlProp" Target="../ctrlProps/ctrlProp719.xml"/><Relationship Id="rId48" Type="http://schemas.openxmlformats.org/officeDocument/2006/relationships/ctrlProp" Target="../ctrlProps/ctrlProp724.xml"/><Relationship Id="rId56" Type="http://schemas.openxmlformats.org/officeDocument/2006/relationships/ctrlProp" Target="../ctrlProps/ctrlProp732.xml"/><Relationship Id="rId64" Type="http://schemas.openxmlformats.org/officeDocument/2006/relationships/ctrlProp" Target="../ctrlProps/ctrlProp740.xml"/><Relationship Id="rId69" Type="http://schemas.openxmlformats.org/officeDocument/2006/relationships/ctrlProp" Target="../ctrlProps/ctrlProp745.xml"/><Relationship Id="rId77" Type="http://schemas.openxmlformats.org/officeDocument/2006/relationships/ctrlProp" Target="../ctrlProps/ctrlProp753.xml"/><Relationship Id="rId8" Type="http://schemas.openxmlformats.org/officeDocument/2006/relationships/ctrlProp" Target="../ctrlProps/ctrlProp684.xml"/><Relationship Id="rId51" Type="http://schemas.openxmlformats.org/officeDocument/2006/relationships/ctrlProp" Target="../ctrlProps/ctrlProp727.xml"/><Relationship Id="rId72" Type="http://schemas.openxmlformats.org/officeDocument/2006/relationships/ctrlProp" Target="../ctrlProps/ctrlProp748.xml"/><Relationship Id="rId3" Type="http://schemas.openxmlformats.org/officeDocument/2006/relationships/vmlDrawing" Target="../drawings/vmlDrawing4.vml"/><Relationship Id="rId12" Type="http://schemas.openxmlformats.org/officeDocument/2006/relationships/ctrlProp" Target="../ctrlProps/ctrlProp688.xml"/><Relationship Id="rId17" Type="http://schemas.openxmlformats.org/officeDocument/2006/relationships/ctrlProp" Target="../ctrlProps/ctrlProp693.xml"/><Relationship Id="rId25" Type="http://schemas.openxmlformats.org/officeDocument/2006/relationships/ctrlProp" Target="../ctrlProps/ctrlProp701.xml"/><Relationship Id="rId33" Type="http://schemas.openxmlformats.org/officeDocument/2006/relationships/ctrlProp" Target="../ctrlProps/ctrlProp709.xml"/><Relationship Id="rId38" Type="http://schemas.openxmlformats.org/officeDocument/2006/relationships/ctrlProp" Target="../ctrlProps/ctrlProp714.xml"/><Relationship Id="rId46" Type="http://schemas.openxmlformats.org/officeDocument/2006/relationships/ctrlProp" Target="../ctrlProps/ctrlProp722.xml"/><Relationship Id="rId59" Type="http://schemas.openxmlformats.org/officeDocument/2006/relationships/ctrlProp" Target="../ctrlProps/ctrlProp735.xml"/><Relationship Id="rId67" Type="http://schemas.openxmlformats.org/officeDocument/2006/relationships/ctrlProp" Target="../ctrlProps/ctrlProp743.xml"/><Relationship Id="rId20" Type="http://schemas.openxmlformats.org/officeDocument/2006/relationships/ctrlProp" Target="../ctrlProps/ctrlProp696.xml"/><Relationship Id="rId41" Type="http://schemas.openxmlformats.org/officeDocument/2006/relationships/ctrlProp" Target="../ctrlProps/ctrlProp717.xml"/><Relationship Id="rId54" Type="http://schemas.openxmlformats.org/officeDocument/2006/relationships/ctrlProp" Target="../ctrlProps/ctrlProp730.xml"/><Relationship Id="rId62" Type="http://schemas.openxmlformats.org/officeDocument/2006/relationships/ctrlProp" Target="../ctrlProps/ctrlProp738.xml"/><Relationship Id="rId70" Type="http://schemas.openxmlformats.org/officeDocument/2006/relationships/ctrlProp" Target="../ctrlProps/ctrlProp746.xml"/><Relationship Id="rId75" Type="http://schemas.openxmlformats.org/officeDocument/2006/relationships/ctrlProp" Target="../ctrlProps/ctrlProp751.xml"/><Relationship Id="rId1" Type="http://schemas.openxmlformats.org/officeDocument/2006/relationships/printerSettings" Target="../printerSettings/printerSettings5.bin"/><Relationship Id="rId6" Type="http://schemas.openxmlformats.org/officeDocument/2006/relationships/ctrlProp" Target="../ctrlProps/ctrlProp682.xml"/><Relationship Id="rId15" Type="http://schemas.openxmlformats.org/officeDocument/2006/relationships/ctrlProp" Target="../ctrlProps/ctrlProp691.xml"/><Relationship Id="rId23" Type="http://schemas.openxmlformats.org/officeDocument/2006/relationships/ctrlProp" Target="../ctrlProps/ctrlProp699.xml"/><Relationship Id="rId28" Type="http://schemas.openxmlformats.org/officeDocument/2006/relationships/ctrlProp" Target="../ctrlProps/ctrlProp704.xml"/><Relationship Id="rId36" Type="http://schemas.openxmlformats.org/officeDocument/2006/relationships/ctrlProp" Target="../ctrlProps/ctrlProp712.xml"/><Relationship Id="rId49" Type="http://schemas.openxmlformats.org/officeDocument/2006/relationships/ctrlProp" Target="../ctrlProps/ctrlProp725.xml"/><Relationship Id="rId57" Type="http://schemas.openxmlformats.org/officeDocument/2006/relationships/ctrlProp" Target="../ctrlProps/ctrlProp733.xml"/><Relationship Id="rId10" Type="http://schemas.openxmlformats.org/officeDocument/2006/relationships/ctrlProp" Target="../ctrlProps/ctrlProp686.xml"/><Relationship Id="rId31" Type="http://schemas.openxmlformats.org/officeDocument/2006/relationships/ctrlProp" Target="../ctrlProps/ctrlProp707.xml"/><Relationship Id="rId44" Type="http://schemas.openxmlformats.org/officeDocument/2006/relationships/ctrlProp" Target="../ctrlProps/ctrlProp720.xml"/><Relationship Id="rId52" Type="http://schemas.openxmlformats.org/officeDocument/2006/relationships/ctrlProp" Target="../ctrlProps/ctrlProp728.xml"/><Relationship Id="rId60" Type="http://schemas.openxmlformats.org/officeDocument/2006/relationships/ctrlProp" Target="../ctrlProps/ctrlProp736.xml"/><Relationship Id="rId65" Type="http://schemas.openxmlformats.org/officeDocument/2006/relationships/ctrlProp" Target="../ctrlProps/ctrlProp741.xml"/><Relationship Id="rId73" Type="http://schemas.openxmlformats.org/officeDocument/2006/relationships/ctrlProp" Target="../ctrlProps/ctrlProp749.xml"/><Relationship Id="rId78" Type="http://schemas.openxmlformats.org/officeDocument/2006/relationships/ctrlProp" Target="../ctrlProps/ctrlProp754.xml"/><Relationship Id="rId4" Type="http://schemas.openxmlformats.org/officeDocument/2006/relationships/ctrlProp" Target="../ctrlProps/ctrlProp680.xml"/><Relationship Id="rId9" Type="http://schemas.openxmlformats.org/officeDocument/2006/relationships/ctrlProp" Target="../ctrlProps/ctrlProp685.xml"/><Relationship Id="rId13" Type="http://schemas.openxmlformats.org/officeDocument/2006/relationships/ctrlProp" Target="../ctrlProps/ctrlProp689.xml"/><Relationship Id="rId18" Type="http://schemas.openxmlformats.org/officeDocument/2006/relationships/ctrlProp" Target="../ctrlProps/ctrlProp694.xml"/><Relationship Id="rId39" Type="http://schemas.openxmlformats.org/officeDocument/2006/relationships/ctrlProp" Target="../ctrlProps/ctrlProp715.xml"/><Relationship Id="rId34" Type="http://schemas.openxmlformats.org/officeDocument/2006/relationships/ctrlProp" Target="../ctrlProps/ctrlProp710.xml"/><Relationship Id="rId50" Type="http://schemas.openxmlformats.org/officeDocument/2006/relationships/ctrlProp" Target="../ctrlProps/ctrlProp726.xml"/><Relationship Id="rId55" Type="http://schemas.openxmlformats.org/officeDocument/2006/relationships/ctrlProp" Target="../ctrlProps/ctrlProp731.xml"/><Relationship Id="rId76" Type="http://schemas.openxmlformats.org/officeDocument/2006/relationships/ctrlProp" Target="../ctrlProps/ctrlProp752.xml"/><Relationship Id="rId7" Type="http://schemas.openxmlformats.org/officeDocument/2006/relationships/ctrlProp" Target="../ctrlProps/ctrlProp683.xml"/><Relationship Id="rId71" Type="http://schemas.openxmlformats.org/officeDocument/2006/relationships/ctrlProp" Target="../ctrlProps/ctrlProp747.xml"/><Relationship Id="rId2" Type="http://schemas.openxmlformats.org/officeDocument/2006/relationships/drawing" Target="../drawings/drawing4.xml"/><Relationship Id="rId29" Type="http://schemas.openxmlformats.org/officeDocument/2006/relationships/ctrlProp" Target="../ctrlProps/ctrlProp70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777.xml"/><Relationship Id="rId21" Type="http://schemas.openxmlformats.org/officeDocument/2006/relationships/ctrlProp" Target="../ctrlProps/ctrlProp772.xml"/><Relationship Id="rId42" Type="http://schemas.openxmlformats.org/officeDocument/2006/relationships/ctrlProp" Target="../ctrlProps/ctrlProp793.xml"/><Relationship Id="rId47" Type="http://schemas.openxmlformats.org/officeDocument/2006/relationships/ctrlProp" Target="../ctrlProps/ctrlProp798.xml"/><Relationship Id="rId63" Type="http://schemas.openxmlformats.org/officeDocument/2006/relationships/ctrlProp" Target="../ctrlProps/ctrlProp814.xml"/><Relationship Id="rId68" Type="http://schemas.openxmlformats.org/officeDocument/2006/relationships/ctrlProp" Target="../ctrlProps/ctrlProp819.xml"/><Relationship Id="rId84" Type="http://schemas.openxmlformats.org/officeDocument/2006/relationships/ctrlProp" Target="../ctrlProps/ctrlProp835.xml"/><Relationship Id="rId89" Type="http://schemas.openxmlformats.org/officeDocument/2006/relationships/ctrlProp" Target="../ctrlProps/ctrlProp840.xml"/><Relationship Id="rId16" Type="http://schemas.openxmlformats.org/officeDocument/2006/relationships/ctrlProp" Target="../ctrlProps/ctrlProp767.xml"/><Relationship Id="rId11" Type="http://schemas.openxmlformats.org/officeDocument/2006/relationships/ctrlProp" Target="../ctrlProps/ctrlProp762.xml"/><Relationship Id="rId32" Type="http://schemas.openxmlformats.org/officeDocument/2006/relationships/ctrlProp" Target="../ctrlProps/ctrlProp783.xml"/><Relationship Id="rId37" Type="http://schemas.openxmlformats.org/officeDocument/2006/relationships/ctrlProp" Target="../ctrlProps/ctrlProp788.xml"/><Relationship Id="rId53" Type="http://schemas.openxmlformats.org/officeDocument/2006/relationships/ctrlProp" Target="../ctrlProps/ctrlProp804.xml"/><Relationship Id="rId58" Type="http://schemas.openxmlformats.org/officeDocument/2006/relationships/ctrlProp" Target="../ctrlProps/ctrlProp809.xml"/><Relationship Id="rId74" Type="http://schemas.openxmlformats.org/officeDocument/2006/relationships/ctrlProp" Target="../ctrlProps/ctrlProp825.xml"/><Relationship Id="rId79" Type="http://schemas.openxmlformats.org/officeDocument/2006/relationships/ctrlProp" Target="../ctrlProps/ctrlProp830.xml"/><Relationship Id="rId5" Type="http://schemas.openxmlformats.org/officeDocument/2006/relationships/ctrlProp" Target="../ctrlProps/ctrlProp756.xml"/><Relationship Id="rId90" Type="http://schemas.openxmlformats.org/officeDocument/2006/relationships/ctrlProp" Target="../ctrlProps/ctrlProp841.xml"/><Relationship Id="rId95" Type="http://schemas.openxmlformats.org/officeDocument/2006/relationships/ctrlProp" Target="../ctrlProps/ctrlProp846.xml"/><Relationship Id="rId22" Type="http://schemas.openxmlformats.org/officeDocument/2006/relationships/ctrlProp" Target="../ctrlProps/ctrlProp773.xml"/><Relationship Id="rId27" Type="http://schemas.openxmlformats.org/officeDocument/2006/relationships/ctrlProp" Target="../ctrlProps/ctrlProp778.xml"/><Relationship Id="rId43" Type="http://schemas.openxmlformats.org/officeDocument/2006/relationships/ctrlProp" Target="../ctrlProps/ctrlProp794.xml"/><Relationship Id="rId48" Type="http://schemas.openxmlformats.org/officeDocument/2006/relationships/ctrlProp" Target="../ctrlProps/ctrlProp799.xml"/><Relationship Id="rId64" Type="http://schemas.openxmlformats.org/officeDocument/2006/relationships/ctrlProp" Target="../ctrlProps/ctrlProp815.xml"/><Relationship Id="rId69" Type="http://schemas.openxmlformats.org/officeDocument/2006/relationships/ctrlProp" Target="../ctrlProps/ctrlProp820.xml"/><Relationship Id="rId8" Type="http://schemas.openxmlformats.org/officeDocument/2006/relationships/ctrlProp" Target="../ctrlProps/ctrlProp759.xml"/><Relationship Id="rId51" Type="http://schemas.openxmlformats.org/officeDocument/2006/relationships/ctrlProp" Target="../ctrlProps/ctrlProp802.xml"/><Relationship Id="rId72" Type="http://schemas.openxmlformats.org/officeDocument/2006/relationships/ctrlProp" Target="../ctrlProps/ctrlProp823.xml"/><Relationship Id="rId80" Type="http://schemas.openxmlformats.org/officeDocument/2006/relationships/ctrlProp" Target="../ctrlProps/ctrlProp831.xml"/><Relationship Id="rId85" Type="http://schemas.openxmlformats.org/officeDocument/2006/relationships/ctrlProp" Target="../ctrlProps/ctrlProp836.xml"/><Relationship Id="rId93" Type="http://schemas.openxmlformats.org/officeDocument/2006/relationships/ctrlProp" Target="../ctrlProps/ctrlProp844.xml"/><Relationship Id="rId3" Type="http://schemas.openxmlformats.org/officeDocument/2006/relationships/vmlDrawing" Target="../drawings/vmlDrawing5.vml"/><Relationship Id="rId12" Type="http://schemas.openxmlformats.org/officeDocument/2006/relationships/ctrlProp" Target="../ctrlProps/ctrlProp763.xml"/><Relationship Id="rId17" Type="http://schemas.openxmlformats.org/officeDocument/2006/relationships/ctrlProp" Target="../ctrlProps/ctrlProp768.xml"/><Relationship Id="rId25" Type="http://schemas.openxmlformats.org/officeDocument/2006/relationships/ctrlProp" Target="../ctrlProps/ctrlProp776.xml"/><Relationship Id="rId33" Type="http://schemas.openxmlformats.org/officeDocument/2006/relationships/ctrlProp" Target="../ctrlProps/ctrlProp784.xml"/><Relationship Id="rId38" Type="http://schemas.openxmlformats.org/officeDocument/2006/relationships/ctrlProp" Target="../ctrlProps/ctrlProp789.xml"/><Relationship Id="rId46" Type="http://schemas.openxmlformats.org/officeDocument/2006/relationships/ctrlProp" Target="../ctrlProps/ctrlProp797.xml"/><Relationship Id="rId59" Type="http://schemas.openxmlformats.org/officeDocument/2006/relationships/ctrlProp" Target="../ctrlProps/ctrlProp810.xml"/><Relationship Id="rId67" Type="http://schemas.openxmlformats.org/officeDocument/2006/relationships/ctrlProp" Target="../ctrlProps/ctrlProp818.xml"/><Relationship Id="rId20" Type="http://schemas.openxmlformats.org/officeDocument/2006/relationships/ctrlProp" Target="../ctrlProps/ctrlProp771.xml"/><Relationship Id="rId41" Type="http://schemas.openxmlformats.org/officeDocument/2006/relationships/ctrlProp" Target="../ctrlProps/ctrlProp792.xml"/><Relationship Id="rId54" Type="http://schemas.openxmlformats.org/officeDocument/2006/relationships/ctrlProp" Target="../ctrlProps/ctrlProp805.xml"/><Relationship Id="rId62" Type="http://schemas.openxmlformats.org/officeDocument/2006/relationships/ctrlProp" Target="../ctrlProps/ctrlProp813.xml"/><Relationship Id="rId70" Type="http://schemas.openxmlformats.org/officeDocument/2006/relationships/ctrlProp" Target="../ctrlProps/ctrlProp821.xml"/><Relationship Id="rId75" Type="http://schemas.openxmlformats.org/officeDocument/2006/relationships/ctrlProp" Target="../ctrlProps/ctrlProp826.xml"/><Relationship Id="rId83" Type="http://schemas.openxmlformats.org/officeDocument/2006/relationships/ctrlProp" Target="../ctrlProps/ctrlProp834.xml"/><Relationship Id="rId88" Type="http://schemas.openxmlformats.org/officeDocument/2006/relationships/ctrlProp" Target="../ctrlProps/ctrlProp839.xml"/><Relationship Id="rId91" Type="http://schemas.openxmlformats.org/officeDocument/2006/relationships/ctrlProp" Target="../ctrlProps/ctrlProp842.xml"/><Relationship Id="rId96" Type="http://schemas.openxmlformats.org/officeDocument/2006/relationships/ctrlProp" Target="../ctrlProps/ctrlProp847.xml"/><Relationship Id="rId1" Type="http://schemas.openxmlformats.org/officeDocument/2006/relationships/printerSettings" Target="../printerSettings/printerSettings6.bin"/><Relationship Id="rId6" Type="http://schemas.openxmlformats.org/officeDocument/2006/relationships/ctrlProp" Target="../ctrlProps/ctrlProp757.xml"/><Relationship Id="rId15" Type="http://schemas.openxmlformats.org/officeDocument/2006/relationships/ctrlProp" Target="../ctrlProps/ctrlProp766.xml"/><Relationship Id="rId23" Type="http://schemas.openxmlformats.org/officeDocument/2006/relationships/ctrlProp" Target="../ctrlProps/ctrlProp774.xml"/><Relationship Id="rId28" Type="http://schemas.openxmlformats.org/officeDocument/2006/relationships/ctrlProp" Target="../ctrlProps/ctrlProp779.xml"/><Relationship Id="rId36" Type="http://schemas.openxmlformats.org/officeDocument/2006/relationships/ctrlProp" Target="../ctrlProps/ctrlProp787.xml"/><Relationship Id="rId49" Type="http://schemas.openxmlformats.org/officeDocument/2006/relationships/ctrlProp" Target="../ctrlProps/ctrlProp800.xml"/><Relationship Id="rId57" Type="http://schemas.openxmlformats.org/officeDocument/2006/relationships/ctrlProp" Target="../ctrlProps/ctrlProp808.xml"/><Relationship Id="rId10" Type="http://schemas.openxmlformats.org/officeDocument/2006/relationships/ctrlProp" Target="../ctrlProps/ctrlProp761.xml"/><Relationship Id="rId31" Type="http://schemas.openxmlformats.org/officeDocument/2006/relationships/ctrlProp" Target="../ctrlProps/ctrlProp782.xml"/><Relationship Id="rId44" Type="http://schemas.openxmlformats.org/officeDocument/2006/relationships/ctrlProp" Target="../ctrlProps/ctrlProp795.xml"/><Relationship Id="rId52" Type="http://schemas.openxmlformats.org/officeDocument/2006/relationships/ctrlProp" Target="../ctrlProps/ctrlProp803.xml"/><Relationship Id="rId60" Type="http://schemas.openxmlformats.org/officeDocument/2006/relationships/ctrlProp" Target="../ctrlProps/ctrlProp811.xml"/><Relationship Id="rId65" Type="http://schemas.openxmlformats.org/officeDocument/2006/relationships/ctrlProp" Target="../ctrlProps/ctrlProp816.xml"/><Relationship Id="rId73" Type="http://schemas.openxmlformats.org/officeDocument/2006/relationships/ctrlProp" Target="../ctrlProps/ctrlProp824.xml"/><Relationship Id="rId78" Type="http://schemas.openxmlformats.org/officeDocument/2006/relationships/ctrlProp" Target="../ctrlProps/ctrlProp829.xml"/><Relationship Id="rId81" Type="http://schemas.openxmlformats.org/officeDocument/2006/relationships/ctrlProp" Target="../ctrlProps/ctrlProp832.xml"/><Relationship Id="rId86" Type="http://schemas.openxmlformats.org/officeDocument/2006/relationships/ctrlProp" Target="../ctrlProps/ctrlProp837.xml"/><Relationship Id="rId94" Type="http://schemas.openxmlformats.org/officeDocument/2006/relationships/ctrlProp" Target="../ctrlProps/ctrlProp845.xml"/><Relationship Id="rId4" Type="http://schemas.openxmlformats.org/officeDocument/2006/relationships/ctrlProp" Target="../ctrlProps/ctrlProp755.xml"/><Relationship Id="rId9" Type="http://schemas.openxmlformats.org/officeDocument/2006/relationships/ctrlProp" Target="../ctrlProps/ctrlProp760.xml"/><Relationship Id="rId13" Type="http://schemas.openxmlformats.org/officeDocument/2006/relationships/ctrlProp" Target="../ctrlProps/ctrlProp764.xml"/><Relationship Id="rId18" Type="http://schemas.openxmlformats.org/officeDocument/2006/relationships/ctrlProp" Target="../ctrlProps/ctrlProp769.xml"/><Relationship Id="rId39" Type="http://schemas.openxmlformats.org/officeDocument/2006/relationships/ctrlProp" Target="../ctrlProps/ctrlProp790.xml"/><Relationship Id="rId34" Type="http://schemas.openxmlformats.org/officeDocument/2006/relationships/ctrlProp" Target="../ctrlProps/ctrlProp785.xml"/><Relationship Id="rId50" Type="http://schemas.openxmlformats.org/officeDocument/2006/relationships/ctrlProp" Target="../ctrlProps/ctrlProp801.xml"/><Relationship Id="rId55" Type="http://schemas.openxmlformats.org/officeDocument/2006/relationships/ctrlProp" Target="../ctrlProps/ctrlProp806.xml"/><Relationship Id="rId76" Type="http://schemas.openxmlformats.org/officeDocument/2006/relationships/ctrlProp" Target="../ctrlProps/ctrlProp827.xml"/><Relationship Id="rId7" Type="http://schemas.openxmlformats.org/officeDocument/2006/relationships/ctrlProp" Target="../ctrlProps/ctrlProp758.xml"/><Relationship Id="rId71" Type="http://schemas.openxmlformats.org/officeDocument/2006/relationships/ctrlProp" Target="../ctrlProps/ctrlProp822.xml"/><Relationship Id="rId92" Type="http://schemas.openxmlformats.org/officeDocument/2006/relationships/ctrlProp" Target="../ctrlProps/ctrlProp843.xml"/><Relationship Id="rId2" Type="http://schemas.openxmlformats.org/officeDocument/2006/relationships/drawing" Target="../drawings/drawing5.xml"/><Relationship Id="rId29" Type="http://schemas.openxmlformats.org/officeDocument/2006/relationships/ctrlProp" Target="../ctrlProps/ctrlProp780.xml"/><Relationship Id="rId24" Type="http://schemas.openxmlformats.org/officeDocument/2006/relationships/ctrlProp" Target="../ctrlProps/ctrlProp775.xml"/><Relationship Id="rId40" Type="http://schemas.openxmlformats.org/officeDocument/2006/relationships/ctrlProp" Target="../ctrlProps/ctrlProp791.xml"/><Relationship Id="rId45" Type="http://schemas.openxmlformats.org/officeDocument/2006/relationships/ctrlProp" Target="../ctrlProps/ctrlProp796.xml"/><Relationship Id="rId66" Type="http://schemas.openxmlformats.org/officeDocument/2006/relationships/ctrlProp" Target="../ctrlProps/ctrlProp817.xml"/><Relationship Id="rId87" Type="http://schemas.openxmlformats.org/officeDocument/2006/relationships/ctrlProp" Target="../ctrlProps/ctrlProp838.xml"/><Relationship Id="rId61" Type="http://schemas.openxmlformats.org/officeDocument/2006/relationships/ctrlProp" Target="../ctrlProps/ctrlProp812.xml"/><Relationship Id="rId82" Type="http://schemas.openxmlformats.org/officeDocument/2006/relationships/ctrlProp" Target="../ctrlProps/ctrlProp833.xml"/><Relationship Id="rId19" Type="http://schemas.openxmlformats.org/officeDocument/2006/relationships/ctrlProp" Target="../ctrlProps/ctrlProp770.xml"/><Relationship Id="rId14" Type="http://schemas.openxmlformats.org/officeDocument/2006/relationships/ctrlProp" Target="../ctrlProps/ctrlProp765.xml"/><Relationship Id="rId30" Type="http://schemas.openxmlformats.org/officeDocument/2006/relationships/ctrlProp" Target="../ctrlProps/ctrlProp781.xml"/><Relationship Id="rId35" Type="http://schemas.openxmlformats.org/officeDocument/2006/relationships/ctrlProp" Target="../ctrlProps/ctrlProp786.xml"/><Relationship Id="rId56" Type="http://schemas.openxmlformats.org/officeDocument/2006/relationships/ctrlProp" Target="../ctrlProps/ctrlProp807.xml"/><Relationship Id="rId77" Type="http://schemas.openxmlformats.org/officeDocument/2006/relationships/ctrlProp" Target="../ctrlProps/ctrlProp8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4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53.xml"/><Relationship Id="rId3" Type="http://schemas.openxmlformats.org/officeDocument/2006/relationships/vmlDrawing" Target="../drawings/vmlDrawing7.vml"/><Relationship Id="rId7" Type="http://schemas.openxmlformats.org/officeDocument/2006/relationships/ctrlProp" Target="../ctrlProps/ctrlProp852.xml"/><Relationship Id="rId12" Type="http://schemas.openxmlformats.org/officeDocument/2006/relationships/ctrlProp" Target="../ctrlProps/ctrlProp85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51.xml"/><Relationship Id="rId11" Type="http://schemas.openxmlformats.org/officeDocument/2006/relationships/ctrlProp" Target="../ctrlProps/ctrlProp856.xml"/><Relationship Id="rId5" Type="http://schemas.openxmlformats.org/officeDocument/2006/relationships/ctrlProp" Target="../ctrlProps/ctrlProp850.xml"/><Relationship Id="rId10" Type="http://schemas.openxmlformats.org/officeDocument/2006/relationships/ctrlProp" Target="../ctrlProps/ctrlProp855.xml"/><Relationship Id="rId4" Type="http://schemas.openxmlformats.org/officeDocument/2006/relationships/ctrlProp" Target="../ctrlProps/ctrlProp849.xml"/><Relationship Id="rId9" Type="http://schemas.openxmlformats.org/officeDocument/2006/relationships/ctrlProp" Target="../ctrlProps/ctrlProp85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0666-7BA7-4505-B34B-9C694A13D927}">
  <sheetPr codeName="Sheet13">
    <tabColor rgb="FF00B0F0"/>
  </sheetPr>
  <dimension ref="A1:AH112"/>
  <sheetViews>
    <sheetView tabSelected="1" view="pageBreakPreview" zoomScaleNormal="100" zoomScaleSheetLayoutView="100" workbookViewId="0">
      <selection activeCell="H38" sqref="H38"/>
    </sheetView>
  </sheetViews>
  <sheetFormatPr defaultRowHeight="15.75" x14ac:dyDescent="0.25"/>
  <cols>
    <col min="1" max="1" width="2.42578125" style="12" customWidth="1"/>
    <col min="2" max="2" width="6.7109375" style="99" customWidth="1"/>
    <col min="3" max="3" width="16.140625" customWidth="1"/>
    <col min="4" max="4" width="5" customWidth="1"/>
    <col min="5" max="5" width="19.28515625" customWidth="1"/>
    <col min="6" max="6" width="2.42578125" style="57" customWidth="1"/>
    <col min="7" max="7" width="6.7109375" style="57" customWidth="1"/>
    <col min="8" max="8" width="16.140625" customWidth="1"/>
    <col min="9" max="9" width="5" customWidth="1"/>
    <col min="10" max="10" width="19.28515625" customWidth="1"/>
    <col min="11" max="11" width="3.140625" bestFit="1" customWidth="1"/>
    <col min="12" max="12" width="23.85546875" bestFit="1" customWidth="1"/>
    <col min="13" max="15" width="3.7109375" bestFit="1" customWidth="1"/>
    <col min="16" max="16" width="10.5703125" bestFit="1" customWidth="1"/>
    <col min="17" max="17" width="3.140625" bestFit="1" customWidth="1"/>
    <col min="18" max="18" width="23.85546875" bestFit="1" customWidth="1"/>
    <col min="19" max="20" width="3.7109375" bestFit="1" customWidth="1"/>
    <col min="21" max="21" width="3.7109375" customWidth="1"/>
    <col min="22" max="22" width="10.5703125" bestFit="1" customWidth="1"/>
  </cols>
  <sheetData>
    <row r="1" spans="1:31" ht="14.25" customHeight="1" x14ac:dyDescent="0.25">
      <c r="A1" s="1173" t="s">
        <v>310</v>
      </c>
      <c r="B1" s="1207"/>
      <c r="C1" s="1208"/>
      <c r="D1" s="1208"/>
      <c r="F1" s="1211" t="s">
        <v>310</v>
      </c>
      <c r="G1" s="1213"/>
      <c r="H1" s="1214"/>
      <c r="I1" s="1214"/>
      <c r="J1" s="827"/>
      <c r="K1" s="764"/>
      <c r="L1" s="691" t="s">
        <v>1423</v>
      </c>
      <c r="M1" s="1252" t="s">
        <v>845</v>
      </c>
      <c r="N1" s="1253"/>
      <c r="O1" s="1253"/>
      <c r="P1" s="675" t="s">
        <v>846</v>
      </c>
      <c r="Q1" s="698"/>
      <c r="R1" s="533" t="s">
        <v>1423</v>
      </c>
      <c r="S1" s="1254" t="s">
        <v>845</v>
      </c>
      <c r="T1" s="1255"/>
      <c r="U1" s="1255"/>
      <c r="V1" s="684" t="s">
        <v>846</v>
      </c>
    </row>
    <row r="2" spans="1:31" ht="16.5" customHeight="1" x14ac:dyDescent="0.25">
      <c r="A2" s="1173"/>
      <c r="B2" s="1209"/>
      <c r="C2" s="1210"/>
      <c r="D2" s="1210"/>
      <c r="F2" s="1212"/>
      <c r="G2" s="1215"/>
      <c r="H2" s="1216"/>
      <c r="I2" s="1216"/>
      <c r="J2" s="891" t="s">
        <v>1446</v>
      </c>
      <c r="K2" s="764"/>
      <c r="L2" s="35"/>
      <c r="M2" s="35"/>
      <c r="N2" s="692"/>
      <c r="O2" s="36"/>
      <c r="P2" s="36"/>
      <c r="Q2" s="698"/>
      <c r="R2" s="35"/>
      <c r="S2" s="35"/>
      <c r="T2" s="692"/>
      <c r="U2" s="36"/>
      <c r="V2" s="36"/>
    </row>
    <row r="3" spans="1:31" ht="16.5" customHeight="1" x14ac:dyDescent="0.25">
      <c r="A3" s="719" t="s">
        <v>115</v>
      </c>
      <c r="B3" s="1217" t="s">
        <v>1420</v>
      </c>
      <c r="C3" s="1218"/>
      <c r="D3" s="675" t="s">
        <v>114</v>
      </c>
      <c r="E3" s="281" t="s">
        <v>1408</v>
      </c>
      <c r="F3" s="648" t="s">
        <v>115</v>
      </c>
      <c r="G3" s="1219" t="s">
        <v>1404</v>
      </c>
      <c r="H3" s="1220"/>
      <c r="I3" s="675" t="s">
        <v>114</v>
      </c>
      <c r="J3" s="892" t="s">
        <v>1408</v>
      </c>
      <c r="K3" s="764"/>
      <c r="L3" s="35"/>
      <c r="M3" s="35"/>
      <c r="N3" s="692"/>
      <c r="O3" s="36"/>
      <c r="P3" s="36"/>
      <c r="Q3" s="698"/>
      <c r="R3" s="35"/>
      <c r="S3" s="35"/>
      <c r="T3" s="692"/>
      <c r="U3" s="36"/>
      <c r="V3" s="36"/>
    </row>
    <row r="4" spans="1:31" ht="16.5" customHeight="1" x14ac:dyDescent="0.25">
      <c r="A4" s="720" t="s">
        <v>1361</v>
      </c>
      <c r="B4" s="1176" t="s">
        <v>1404</v>
      </c>
      <c r="C4" s="1177"/>
      <c r="D4" s="12" t="s">
        <v>311</v>
      </c>
      <c r="E4" s="685" t="s">
        <v>1409</v>
      </c>
      <c r="F4" s="649" t="s">
        <v>1361</v>
      </c>
      <c r="G4" s="1193" t="s">
        <v>1404</v>
      </c>
      <c r="H4" s="1194"/>
      <c r="I4" s="12" t="s">
        <v>311</v>
      </c>
      <c r="J4" s="893" t="s">
        <v>1409</v>
      </c>
      <c r="K4" s="764"/>
      <c r="L4" s="35"/>
      <c r="M4" s="35"/>
      <c r="N4" s="692"/>
      <c r="O4" s="36"/>
      <c r="P4" s="36"/>
      <c r="Q4" s="698"/>
      <c r="R4" s="35"/>
      <c r="S4" s="35"/>
      <c r="T4" s="692"/>
      <c r="U4" s="36"/>
      <c r="V4" s="36"/>
    </row>
    <row r="5" spans="1:31" ht="16.5" customHeight="1" x14ac:dyDescent="0.25">
      <c r="A5" s="1228" t="s">
        <v>1364</v>
      </c>
      <c r="B5" s="710" t="s">
        <v>1363</v>
      </c>
      <c r="C5" s="757" t="s">
        <v>538</v>
      </c>
      <c r="D5" s="712"/>
      <c r="E5" s="702"/>
      <c r="F5" s="1229" t="s">
        <v>62</v>
      </c>
      <c r="G5" s="894" t="s">
        <v>1363</v>
      </c>
      <c r="H5" s="895" t="s">
        <v>538</v>
      </c>
      <c r="I5" s="712"/>
      <c r="J5" s="896"/>
      <c r="K5" s="764"/>
      <c r="L5" s="35"/>
      <c r="M5" s="35"/>
      <c r="N5" s="692"/>
      <c r="O5" s="36"/>
      <c r="P5" s="36"/>
      <c r="Q5" s="698"/>
      <c r="R5" s="35"/>
      <c r="S5" s="35"/>
      <c r="T5" s="692"/>
      <c r="U5" s="36"/>
      <c r="V5" s="36"/>
    </row>
    <row r="6" spans="1:31" ht="16.5" customHeight="1" x14ac:dyDescent="0.25">
      <c r="A6" s="1228"/>
      <c r="B6" s="1202" t="s">
        <v>303</v>
      </c>
      <c r="C6" s="1203"/>
      <c r="D6" s="711" t="s">
        <v>305</v>
      </c>
      <c r="E6" s="722" t="s">
        <v>304</v>
      </c>
      <c r="F6" s="1230"/>
      <c r="G6" s="1204" t="s">
        <v>303</v>
      </c>
      <c r="H6" s="1205"/>
      <c r="I6" s="897" t="s">
        <v>305</v>
      </c>
      <c r="J6" s="898" t="s">
        <v>304</v>
      </c>
      <c r="K6" s="764"/>
      <c r="L6" s="35"/>
      <c r="M6" s="35"/>
      <c r="N6" s="692"/>
      <c r="O6" s="36"/>
      <c r="P6" s="36"/>
      <c r="Q6" s="698"/>
      <c r="R6" s="35"/>
      <c r="S6" s="35"/>
      <c r="T6" s="692"/>
      <c r="U6" s="36"/>
      <c r="V6" s="36"/>
    </row>
    <row r="7" spans="1:31" ht="16.5" customHeight="1" x14ac:dyDescent="0.25">
      <c r="A7" s="1199" t="s">
        <v>1165</v>
      </c>
      <c r="B7" s="703"/>
      <c r="C7" s="704" t="s">
        <v>308</v>
      </c>
      <c r="D7" s="661"/>
      <c r="E7" s="721" t="s">
        <v>308</v>
      </c>
      <c r="F7" s="1200" t="s">
        <v>1165</v>
      </c>
      <c r="G7" s="899"/>
      <c r="H7" s="900" t="s">
        <v>308</v>
      </c>
      <c r="I7" s="901"/>
      <c r="J7" s="902" t="s">
        <v>308</v>
      </c>
      <c r="K7" s="764"/>
      <c r="L7" s="35"/>
      <c r="M7" s="35"/>
      <c r="N7" s="692"/>
      <c r="O7" s="36"/>
      <c r="P7" s="36"/>
      <c r="Q7" s="698"/>
      <c r="R7" s="35"/>
      <c r="S7" s="35"/>
      <c r="T7" s="692"/>
      <c r="U7" s="36"/>
      <c r="V7" s="36"/>
    </row>
    <row r="8" spans="1:31" ht="16.5" customHeight="1" x14ac:dyDescent="0.25">
      <c r="A8" s="1199"/>
      <c r="B8" s="703"/>
      <c r="C8" s="661"/>
      <c r="D8" s="661"/>
      <c r="E8" s="705"/>
      <c r="F8" s="1201"/>
      <c r="G8" s="899"/>
      <c r="H8" s="901"/>
      <c r="I8" s="901"/>
      <c r="J8" s="903"/>
      <c r="K8" s="764"/>
      <c r="L8" s="35"/>
      <c r="M8" s="35"/>
      <c r="N8" s="692"/>
      <c r="O8" s="36"/>
      <c r="P8" s="36"/>
      <c r="Q8" s="698"/>
      <c r="R8" s="35"/>
      <c r="S8" s="35"/>
      <c r="T8" s="692"/>
      <c r="U8" s="36"/>
      <c r="V8" s="36"/>
    </row>
    <row r="9" spans="1:31" ht="16.5" customHeight="1" x14ac:dyDescent="0.25">
      <c r="A9" s="718" t="s">
        <v>339</v>
      </c>
      <c r="B9" s="706"/>
      <c r="C9" s="707"/>
      <c r="D9" s="708"/>
      <c r="E9" s="709"/>
      <c r="F9" s="285" t="s">
        <v>339</v>
      </c>
      <c r="G9" s="904"/>
      <c r="H9" s="905"/>
      <c r="I9" s="906"/>
      <c r="J9" s="907"/>
      <c r="K9" s="764"/>
      <c r="L9" s="35"/>
      <c r="M9" s="35"/>
      <c r="N9" s="692"/>
      <c r="O9" s="36"/>
      <c r="P9" s="36"/>
      <c r="Q9" s="698"/>
      <c r="R9" s="35"/>
      <c r="S9" s="35"/>
      <c r="T9" s="692"/>
      <c r="U9" s="36"/>
      <c r="V9" s="36"/>
    </row>
    <row r="10" spans="1:31" ht="16.5" customHeight="1" x14ac:dyDescent="0.25">
      <c r="A10" s="1225" t="s">
        <v>315</v>
      </c>
      <c r="B10" s="796" t="s">
        <v>959</v>
      </c>
      <c r="C10" s="713"/>
      <c r="D10" s="713"/>
      <c r="E10" s="797"/>
      <c r="F10" s="1222" t="s">
        <v>315</v>
      </c>
      <c r="G10" s="799" t="s">
        <v>959</v>
      </c>
      <c r="H10" s="800"/>
      <c r="I10" s="800"/>
      <c r="J10" s="908"/>
      <c r="K10" s="764"/>
      <c r="L10" s="35"/>
      <c r="M10" s="35"/>
      <c r="N10" s="692"/>
      <c r="O10" s="36"/>
      <c r="P10" s="36"/>
      <c r="Q10" s="698"/>
      <c r="R10" s="35"/>
      <c r="S10" s="35"/>
      <c r="T10" s="692"/>
      <c r="U10" s="36"/>
      <c r="V10" s="36"/>
      <c r="AE10" s="952"/>
    </row>
    <row r="11" spans="1:31" ht="16.5" customHeight="1" x14ac:dyDescent="0.25">
      <c r="A11" s="1225"/>
      <c r="B11" s="796" t="s">
        <v>88</v>
      </c>
      <c r="C11" s="713"/>
      <c r="D11" s="713"/>
      <c r="E11" s="798"/>
      <c r="F11" s="1223"/>
      <c r="G11" s="801" t="s">
        <v>88</v>
      </c>
      <c r="H11" s="713"/>
      <c r="I11" s="713"/>
      <c r="J11" s="909"/>
      <c r="K11" s="764"/>
      <c r="L11" s="35"/>
      <c r="M11" s="35"/>
      <c r="N11" s="692"/>
      <c r="O11" s="36"/>
      <c r="P11" s="36"/>
      <c r="Q11" s="698"/>
      <c r="R11" s="35"/>
      <c r="S11" s="35"/>
      <c r="T11" s="692"/>
      <c r="U11" s="36"/>
      <c r="V11" s="36"/>
    </row>
    <row r="12" spans="1:31" ht="16.5" customHeight="1" x14ac:dyDescent="0.25">
      <c r="A12" s="1225"/>
      <c r="B12" s="543" t="s">
        <v>993</v>
      </c>
      <c r="D12" s="656" t="s">
        <v>1366</v>
      </c>
      <c r="E12" s="580" t="s">
        <v>1365</v>
      </c>
      <c r="F12" s="1224"/>
      <c r="G12" s="951" t="s">
        <v>993</v>
      </c>
      <c r="I12" s="656" t="s">
        <v>1366</v>
      </c>
      <c r="J12" s="910" t="s">
        <v>1365</v>
      </c>
      <c r="K12" s="764"/>
      <c r="L12" s="35"/>
      <c r="M12" s="35"/>
      <c r="N12" s="692"/>
      <c r="O12" s="36"/>
      <c r="P12" s="36"/>
      <c r="Q12" s="698"/>
      <c r="R12" s="35"/>
      <c r="S12" s="35"/>
      <c r="T12" s="692"/>
      <c r="U12" s="36"/>
      <c r="V12" s="36"/>
    </row>
    <row r="13" spans="1:31" ht="16.5" customHeight="1" x14ac:dyDescent="0.25">
      <c r="A13" s="1225"/>
      <c r="B13" s="647" t="s">
        <v>943</v>
      </c>
      <c r="C13" s="639" t="s">
        <v>1405</v>
      </c>
      <c r="D13" s="12" t="s">
        <v>1164</v>
      </c>
      <c r="E13" s="639" t="s">
        <v>1405</v>
      </c>
      <c r="F13" s="1224"/>
      <c r="G13" s="647" t="s">
        <v>943</v>
      </c>
      <c r="H13" s="639" t="s">
        <v>1405</v>
      </c>
      <c r="I13" s="12" t="s">
        <v>1164</v>
      </c>
      <c r="J13" s="911" t="s">
        <v>1405</v>
      </c>
      <c r="K13" s="764"/>
      <c r="L13" s="35"/>
      <c r="M13" s="35"/>
      <c r="N13" s="692"/>
      <c r="O13" s="36"/>
      <c r="P13" s="36"/>
      <c r="Q13" s="698"/>
      <c r="R13" s="35"/>
      <c r="S13" s="35"/>
      <c r="T13" s="692"/>
      <c r="U13" s="36"/>
      <c r="V13" s="36"/>
    </row>
    <row r="14" spans="1:31" ht="16.5" customHeight="1" x14ac:dyDescent="0.25">
      <c r="A14" s="1225" t="s">
        <v>316</v>
      </c>
      <c r="B14" s="790"/>
      <c r="C14" s="790"/>
      <c r="D14" s="790"/>
      <c r="E14" s="791"/>
      <c r="F14" s="1223" t="s">
        <v>316</v>
      </c>
      <c r="G14" s="794"/>
      <c r="H14" s="790"/>
      <c r="I14" s="790"/>
      <c r="J14" s="912"/>
      <c r="K14" s="764"/>
      <c r="L14" s="35"/>
      <c r="M14" s="35"/>
      <c r="N14" s="692"/>
      <c r="O14" s="36"/>
      <c r="P14" s="36"/>
      <c r="Q14" s="698"/>
      <c r="R14" s="35"/>
      <c r="S14" s="35"/>
      <c r="T14" s="692"/>
      <c r="U14" s="36"/>
      <c r="V14" s="36"/>
    </row>
    <row r="15" spans="1:31" ht="16.5" customHeight="1" x14ac:dyDescent="0.25">
      <c r="A15" s="1226"/>
      <c r="B15" s="1188" t="s">
        <v>1551</v>
      </c>
      <c r="C15" s="1189"/>
      <c r="D15" s="890" t="s">
        <v>1362</v>
      </c>
      <c r="E15" s="929" t="s">
        <v>1552</v>
      </c>
      <c r="F15" s="1223"/>
      <c r="G15" s="1188" t="s">
        <v>1551</v>
      </c>
      <c r="H15" s="1189"/>
      <c r="I15" s="890" t="s">
        <v>1362</v>
      </c>
      <c r="J15" s="929" t="s">
        <v>1552</v>
      </c>
      <c r="K15" s="173"/>
      <c r="L15" s="35"/>
      <c r="M15" s="35"/>
      <c r="N15" s="692"/>
      <c r="O15" s="36"/>
      <c r="P15" s="36"/>
      <c r="Q15" s="698"/>
      <c r="R15" s="35"/>
      <c r="S15" s="35"/>
      <c r="T15" s="692"/>
      <c r="U15" s="36"/>
      <c r="V15" s="36"/>
    </row>
    <row r="16" spans="1:31" ht="16.5" customHeight="1" x14ac:dyDescent="0.25">
      <c r="A16" s="1226"/>
      <c r="B16" s="1182"/>
      <c r="C16" s="1183"/>
      <c r="D16" s="879" t="s">
        <v>1401</v>
      </c>
      <c r="E16" s="880"/>
      <c r="F16" s="1223"/>
      <c r="G16" s="1186"/>
      <c r="H16" s="1187"/>
      <c r="I16" s="879" t="s">
        <v>1401</v>
      </c>
      <c r="J16" s="913"/>
      <c r="K16" s="173"/>
      <c r="L16" s="35"/>
      <c r="M16" s="35"/>
      <c r="N16" s="692"/>
      <c r="O16" s="36"/>
      <c r="P16" s="36"/>
      <c r="Q16" s="698"/>
      <c r="R16" s="35"/>
      <c r="S16" s="35"/>
      <c r="T16" s="692"/>
      <c r="U16" s="36"/>
      <c r="V16" s="36"/>
    </row>
    <row r="17" spans="1:34" ht="16.5" customHeight="1" x14ac:dyDescent="0.25">
      <c r="A17" s="1225"/>
      <c r="B17" s="790"/>
      <c r="C17" s="790"/>
      <c r="D17" s="790"/>
      <c r="E17" s="790"/>
      <c r="F17" s="1223"/>
      <c r="G17" s="794"/>
      <c r="H17" s="790"/>
      <c r="I17" s="790"/>
      <c r="J17" s="889"/>
      <c r="K17" s="173"/>
      <c r="L17" s="35"/>
      <c r="M17" s="35"/>
      <c r="N17" s="692"/>
      <c r="O17" s="36"/>
      <c r="P17" s="36"/>
      <c r="Q17" s="698"/>
      <c r="R17" s="35"/>
      <c r="S17" s="35"/>
      <c r="T17" s="692"/>
      <c r="U17" s="36"/>
      <c r="V17" s="36"/>
    </row>
    <row r="18" spans="1:34" ht="16.5" customHeight="1" x14ac:dyDescent="0.25">
      <c r="A18" s="1225"/>
      <c r="B18" s="792"/>
      <c r="C18" s="793"/>
      <c r="D18" s="793"/>
      <c r="E18" s="793"/>
      <c r="F18" s="1223"/>
      <c r="G18" s="795"/>
      <c r="H18" s="793"/>
      <c r="I18" s="793"/>
      <c r="J18" s="828"/>
      <c r="K18" s="764"/>
      <c r="L18" s="35"/>
      <c r="M18" s="35"/>
      <c r="N18" s="692"/>
      <c r="O18" s="36"/>
      <c r="P18" s="36"/>
      <c r="Q18" s="698"/>
      <c r="R18" s="35"/>
      <c r="S18" s="35"/>
      <c r="T18" s="692"/>
      <c r="U18" s="36"/>
      <c r="V18" s="36"/>
    </row>
    <row r="19" spans="1:34" ht="16.5" customHeight="1" x14ac:dyDescent="0.25">
      <c r="A19" s="1225"/>
      <c r="B19" s="883"/>
      <c r="C19" s="884"/>
      <c r="D19" s="885"/>
      <c r="E19" s="1227"/>
      <c r="F19" s="1227"/>
      <c r="G19" s="886"/>
      <c r="H19" s="884"/>
      <c r="I19" s="885"/>
      <c r="J19" s="914"/>
      <c r="K19" s="764"/>
      <c r="L19" s="35"/>
      <c r="M19" s="35"/>
      <c r="N19" s="692"/>
      <c r="O19" s="36"/>
      <c r="P19" s="36"/>
      <c r="Q19" s="698"/>
      <c r="R19" s="35"/>
      <c r="S19" s="35"/>
      <c r="T19" s="692"/>
      <c r="U19" s="36"/>
      <c r="V19" s="36"/>
    </row>
    <row r="20" spans="1:34" ht="16.5" customHeight="1" x14ac:dyDescent="0.25">
      <c r="A20" s="1206" t="s">
        <v>1407</v>
      </c>
      <c r="B20" s="699"/>
      <c r="C20" s="700"/>
      <c r="D20" s="700"/>
      <c r="E20" s="701"/>
      <c r="F20" s="887" t="s">
        <v>1548</v>
      </c>
      <c r="G20" s="887"/>
      <c r="H20" s="713"/>
      <c r="I20" s="713" t="s">
        <v>1547</v>
      </c>
      <c r="J20" s="915" t="s">
        <v>1549</v>
      </c>
      <c r="K20" s="764"/>
      <c r="L20" s="35"/>
      <c r="M20" s="35"/>
      <c r="N20" s="692"/>
      <c r="O20" s="36"/>
      <c r="P20" s="36"/>
      <c r="Q20" s="698"/>
      <c r="R20" s="35"/>
      <c r="S20" s="35"/>
      <c r="T20" s="692"/>
      <c r="U20" s="36"/>
      <c r="V20" s="36"/>
    </row>
    <row r="21" spans="1:34" ht="16.5" customHeight="1" thickBot="1" x14ac:dyDescent="0.3">
      <c r="A21" s="1221"/>
      <c r="B21" s="1184"/>
      <c r="C21" s="1185"/>
      <c r="D21" s="881" t="s">
        <v>1401</v>
      </c>
      <c r="E21" s="882"/>
      <c r="F21" s="1190" t="s">
        <v>192</v>
      </c>
      <c r="G21" s="1174"/>
      <c r="H21" s="1175"/>
      <c r="I21" s="675" t="s">
        <v>114</v>
      </c>
      <c r="J21" s="892" t="s">
        <v>1406</v>
      </c>
      <c r="K21" s="173"/>
      <c r="L21" s="694"/>
      <c r="M21" s="694"/>
      <c r="N21" s="695"/>
      <c r="O21" s="696"/>
      <c r="P21" s="696"/>
      <c r="Q21" s="173"/>
      <c r="R21" s="694"/>
      <c r="S21" s="694"/>
      <c r="T21" s="695"/>
      <c r="U21" s="696"/>
      <c r="V21" s="696"/>
      <c r="W21" s="1263" t="s">
        <v>1387</v>
      </c>
      <c r="X21" s="1264"/>
      <c r="Y21" s="1256" t="s">
        <v>1302</v>
      </c>
      <c r="Z21" s="1256" t="s">
        <v>1390</v>
      </c>
      <c r="AA21" s="1258" t="s">
        <v>62</v>
      </c>
      <c r="AB21" s="664"/>
      <c r="AC21" s="1260" t="s">
        <v>1389</v>
      </c>
      <c r="AD21" s="1260"/>
      <c r="AE21" s="1256" t="s">
        <v>1302</v>
      </c>
      <c r="AF21" s="1256" t="s">
        <v>1390</v>
      </c>
      <c r="AG21" s="1258" t="s">
        <v>62</v>
      </c>
    </row>
    <row r="22" spans="1:34" ht="16.5" customHeight="1" thickTop="1" x14ac:dyDescent="0.25">
      <c r="A22" s="1206"/>
      <c r="B22" s="716"/>
      <c r="C22" s="715"/>
      <c r="D22" s="715"/>
      <c r="E22" s="717"/>
      <c r="F22" s="1191"/>
      <c r="G22" s="1193" t="s">
        <v>1404</v>
      </c>
      <c r="H22" s="1194"/>
      <c r="I22" s="12" t="s">
        <v>311</v>
      </c>
      <c r="J22" s="651" t="s">
        <v>1293</v>
      </c>
      <c r="K22" s="173"/>
      <c r="L22" s="763" t="s">
        <v>31</v>
      </c>
      <c r="R22" s="763" t="s">
        <v>31</v>
      </c>
      <c r="Y22" s="1257"/>
      <c r="Z22" s="1257"/>
      <c r="AA22" s="1259"/>
      <c r="AB22" s="664"/>
      <c r="AE22" s="1257"/>
      <c r="AF22" s="1257"/>
      <c r="AG22" s="1259"/>
    </row>
    <row r="23" spans="1:34" ht="16.5" customHeight="1" x14ac:dyDescent="0.25">
      <c r="A23" s="1206" t="s">
        <v>1114</v>
      </c>
      <c r="B23" s="714" t="s">
        <v>321</v>
      </c>
      <c r="C23" s="715"/>
      <c r="D23" s="715"/>
      <c r="E23" s="715"/>
      <c r="F23" s="1191"/>
      <c r="G23" s="1195" t="s">
        <v>87</v>
      </c>
      <c r="H23" s="1196"/>
      <c r="I23" s="901"/>
      <c r="J23" s="916" t="s">
        <v>329</v>
      </c>
      <c r="L23" s="35"/>
      <c r="M23" s="35"/>
      <c r="N23" s="692"/>
      <c r="O23" s="36"/>
      <c r="P23" s="36"/>
      <c r="Q23" s="698"/>
      <c r="R23" s="35"/>
      <c r="S23" s="35"/>
      <c r="T23" s="692"/>
      <c r="U23" s="36"/>
      <c r="V23" s="36"/>
      <c r="W23" s="1265" t="s">
        <v>1388</v>
      </c>
      <c r="X23" s="1266"/>
      <c r="Y23" s="1257"/>
      <c r="Z23" s="1262"/>
      <c r="AA23" s="1259"/>
      <c r="AB23" s="664"/>
      <c r="AC23" s="1261" t="s">
        <v>1388</v>
      </c>
      <c r="AD23" s="1261"/>
      <c r="AE23" s="1257"/>
      <c r="AF23" s="1262"/>
      <c r="AG23" s="1259"/>
    </row>
    <row r="24" spans="1:34" ht="16.5" customHeight="1" x14ac:dyDescent="0.25">
      <c r="A24" s="1206"/>
      <c r="B24" s="714"/>
      <c r="C24" s="715"/>
      <c r="D24" s="715"/>
      <c r="E24" s="715"/>
      <c r="F24" s="1192"/>
      <c r="G24" s="1197" t="s">
        <v>897</v>
      </c>
      <c r="H24" s="1198"/>
      <c r="I24" s="917"/>
      <c r="J24" s="918"/>
      <c r="L24" s="35"/>
      <c r="M24" s="35"/>
      <c r="N24" s="692"/>
      <c r="O24" s="36"/>
      <c r="P24" s="36"/>
      <c r="Q24" s="698"/>
      <c r="R24" s="35"/>
      <c r="S24" s="35"/>
      <c r="T24" s="692"/>
      <c r="U24" s="36"/>
      <c r="V24" s="36"/>
      <c r="W24" s="1236" t="s">
        <v>984</v>
      </c>
      <c r="X24" s="665" t="s">
        <v>983</v>
      </c>
      <c r="Y24" s="665"/>
      <c r="Z24" s="665"/>
      <c r="AA24" s="666"/>
      <c r="AB24" s="674" t="s">
        <v>1391</v>
      </c>
      <c r="AC24" s="1238" t="s">
        <v>984</v>
      </c>
      <c r="AD24" s="678" t="s">
        <v>983</v>
      </c>
      <c r="AE24" s="665"/>
      <c r="AF24" s="665"/>
      <c r="AG24" s="666"/>
      <c r="AH24" s="674" t="s">
        <v>1391</v>
      </c>
    </row>
    <row r="25" spans="1:34" ht="16.5" customHeight="1" x14ac:dyDescent="0.25">
      <c r="A25" s="1173" t="s">
        <v>192</v>
      </c>
      <c r="B25" s="1174"/>
      <c r="C25" s="1175"/>
      <c r="D25" s="53" t="s">
        <v>114</v>
      </c>
      <c r="E25" s="281" t="s">
        <v>1406</v>
      </c>
      <c r="F25" s="1241" t="s">
        <v>192</v>
      </c>
      <c r="G25" s="1174"/>
      <c r="H25" s="1175"/>
      <c r="I25" s="675" t="s">
        <v>114</v>
      </c>
      <c r="J25" s="892" t="s">
        <v>1406</v>
      </c>
      <c r="L25" s="35"/>
      <c r="M25" s="35"/>
      <c r="N25" s="692"/>
      <c r="O25" s="36"/>
      <c r="P25" s="36"/>
      <c r="Q25" s="698"/>
      <c r="R25" s="35"/>
      <c r="S25" s="35"/>
      <c r="T25" s="692"/>
      <c r="U25" s="36"/>
      <c r="V25" s="36"/>
      <c r="W25" s="1237"/>
      <c r="X25" s="663" t="s">
        <v>221</v>
      </c>
      <c r="Y25" s="663"/>
      <c r="Z25" s="663"/>
      <c r="AA25" s="667"/>
      <c r="AB25" s="674" t="s">
        <v>1391</v>
      </c>
      <c r="AC25" s="1239"/>
      <c r="AD25" s="224" t="s">
        <v>221</v>
      </c>
      <c r="AE25" s="663"/>
      <c r="AF25" s="663"/>
      <c r="AG25" s="667"/>
      <c r="AH25" s="674" t="s">
        <v>1391</v>
      </c>
    </row>
    <row r="26" spans="1:34" ht="16.5" customHeight="1" thickBot="1" x14ac:dyDescent="0.3">
      <c r="A26" s="1173"/>
      <c r="B26" s="1176" t="s">
        <v>1404</v>
      </c>
      <c r="C26" s="1177"/>
      <c r="D26" s="12" t="s">
        <v>311</v>
      </c>
      <c r="E26" s="651" t="s">
        <v>1293</v>
      </c>
      <c r="F26" s="1191"/>
      <c r="G26" s="1193" t="s">
        <v>1404</v>
      </c>
      <c r="H26" s="1194"/>
      <c r="I26" s="12" t="s">
        <v>311</v>
      </c>
      <c r="J26" s="651" t="s">
        <v>1293</v>
      </c>
      <c r="L26" s="660"/>
      <c r="M26" s="660"/>
      <c r="N26" s="471"/>
      <c r="O26" s="659"/>
      <c r="P26" s="659"/>
      <c r="Q26" s="698"/>
      <c r="R26" s="660"/>
      <c r="S26" s="660"/>
      <c r="T26" s="471"/>
      <c r="U26" s="659"/>
      <c r="V26" s="659"/>
      <c r="W26" s="1237"/>
      <c r="X26" s="663" t="s">
        <v>958</v>
      </c>
      <c r="Y26" s="663"/>
      <c r="Z26" s="663"/>
      <c r="AA26" s="667"/>
      <c r="AB26" s="674" t="s">
        <v>1391</v>
      </c>
      <c r="AC26" s="1240"/>
      <c r="AD26" s="410" t="s">
        <v>958</v>
      </c>
      <c r="AE26" s="663"/>
      <c r="AF26" s="663"/>
      <c r="AG26" s="667"/>
      <c r="AH26" s="674" t="s">
        <v>1391</v>
      </c>
    </row>
    <row r="27" spans="1:34" ht="16.5" customHeight="1" thickTop="1" x14ac:dyDescent="0.25">
      <c r="A27" s="1173"/>
      <c r="B27" s="1178" t="s">
        <v>87</v>
      </c>
      <c r="C27" s="1179"/>
      <c r="D27" s="520"/>
      <c r="E27" s="653" t="s">
        <v>329</v>
      </c>
      <c r="F27" s="1191"/>
      <c r="G27" s="1195" t="s">
        <v>87</v>
      </c>
      <c r="H27" s="1196"/>
      <c r="I27" s="901"/>
      <c r="J27" s="916" t="s">
        <v>329</v>
      </c>
      <c r="L27" s="763" t="s">
        <v>0</v>
      </c>
      <c r="M27" s="570"/>
      <c r="N27" s="570"/>
      <c r="O27" s="570"/>
      <c r="P27" s="570"/>
      <c r="Q27" s="173"/>
      <c r="R27" s="763" t="s">
        <v>0</v>
      </c>
      <c r="S27" s="570"/>
      <c r="T27" s="570"/>
      <c r="U27" s="570"/>
      <c r="V27" s="570"/>
      <c r="W27" s="1237" t="s">
        <v>985</v>
      </c>
      <c r="X27" s="663" t="s">
        <v>959</v>
      </c>
      <c r="Y27" s="663"/>
      <c r="Z27" s="663"/>
      <c r="AA27" s="667"/>
      <c r="AB27" s="674" t="s">
        <v>1391</v>
      </c>
      <c r="AC27" s="1245" t="s">
        <v>985</v>
      </c>
      <c r="AD27" s="435" t="s">
        <v>959</v>
      </c>
      <c r="AE27" s="663"/>
      <c r="AF27" s="663"/>
      <c r="AG27" s="667"/>
      <c r="AH27" s="674" t="s">
        <v>1391</v>
      </c>
    </row>
    <row r="28" spans="1:34" ht="16.5" customHeight="1" x14ac:dyDescent="0.25">
      <c r="A28" s="1173"/>
      <c r="B28" s="1180" t="s">
        <v>897</v>
      </c>
      <c r="C28" s="1181"/>
      <c r="D28" s="526"/>
      <c r="E28" s="652"/>
      <c r="F28" s="1242"/>
      <c r="G28" s="1197" t="s">
        <v>897</v>
      </c>
      <c r="H28" s="1198"/>
      <c r="I28" s="917"/>
      <c r="J28" s="918"/>
      <c r="L28" s="35" t="s">
        <v>1421</v>
      </c>
      <c r="M28" s="35"/>
      <c r="N28" s="692"/>
      <c r="O28" s="36"/>
      <c r="P28" s="36"/>
      <c r="Q28" s="698"/>
      <c r="R28" s="35" t="s">
        <v>1421</v>
      </c>
      <c r="S28" s="35"/>
      <c r="T28" s="692"/>
      <c r="U28" s="36"/>
      <c r="V28" s="36"/>
      <c r="W28" s="1237"/>
      <c r="X28" s="668" t="s">
        <v>960</v>
      </c>
      <c r="Y28" s="663"/>
      <c r="Z28" s="663"/>
      <c r="AA28" s="667"/>
      <c r="AB28" s="674" t="s">
        <v>1391</v>
      </c>
      <c r="AC28" s="1246"/>
      <c r="AD28" s="232" t="s">
        <v>960</v>
      </c>
      <c r="AE28" s="663"/>
      <c r="AF28" s="663"/>
      <c r="AG28" s="667"/>
      <c r="AH28" s="674" t="s">
        <v>1391</v>
      </c>
    </row>
    <row r="29" spans="1:34" ht="16.5" customHeight="1" x14ac:dyDescent="0.25">
      <c r="A29" s="1173" t="s">
        <v>1166</v>
      </c>
      <c r="B29" s="676"/>
      <c r="C29" s="654"/>
      <c r="D29" s="655"/>
      <c r="E29" s="677"/>
      <c r="F29" s="1190" t="s">
        <v>1166</v>
      </c>
      <c r="G29" s="676"/>
      <c r="H29" s="654"/>
      <c r="I29" s="655"/>
      <c r="J29" s="677"/>
      <c r="L29" s="35" t="s">
        <v>1422</v>
      </c>
      <c r="M29" s="35"/>
      <c r="N29" s="692"/>
      <c r="O29" s="36"/>
      <c r="P29" s="36"/>
      <c r="Q29" s="698"/>
      <c r="R29" s="35" t="s">
        <v>1422</v>
      </c>
      <c r="S29" s="35"/>
      <c r="T29" s="692"/>
      <c r="U29" s="36"/>
      <c r="V29" s="36"/>
      <c r="W29" s="1237"/>
      <c r="X29" s="668" t="s">
        <v>961</v>
      </c>
      <c r="Y29" s="663"/>
      <c r="Z29" s="663"/>
      <c r="AA29" s="667"/>
      <c r="AB29" s="674" t="s">
        <v>1391</v>
      </c>
      <c r="AC29" s="1246"/>
      <c r="AD29" s="232" t="s">
        <v>961</v>
      </c>
      <c r="AE29" s="663"/>
      <c r="AF29" s="663"/>
      <c r="AG29" s="667"/>
      <c r="AH29" s="674" t="s">
        <v>1391</v>
      </c>
    </row>
    <row r="30" spans="1:34" ht="16.5" customHeight="1" x14ac:dyDescent="0.25">
      <c r="A30" s="1173"/>
      <c r="B30" s="376"/>
      <c r="C30" s="99"/>
      <c r="D30" s="760"/>
      <c r="E30" s="650"/>
      <c r="F30" s="1191"/>
      <c r="G30" s="376"/>
      <c r="H30" s="99"/>
      <c r="I30" s="760"/>
      <c r="J30" s="919"/>
      <c r="K30" s="764"/>
      <c r="L30" s="35" t="s">
        <v>1537</v>
      </c>
      <c r="M30" s="35"/>
      <c r="N30" s="692"/>
      <c r="O30" s="36"/>
      <c r="P30" s="36"/>
      <c r="Q30" s="698"/>
      <c r="R30" s="35" t="s">
        <v>1537</v>
      </c>
      <c r="S30" s="35"/>
      <c r="T30" s="692"/>
      <c r="U30" s="36"/>
      <c r="V30" s="36"/>
      <c r="W30" s="1237"/>
      <c r="X30" s="663" t="s">
        <v>962</v>
      </c>
      <c r="Y30" s="663"/>
      <c r="Z30" s="663"/>
      <c r="AA30" s="667"/>
      <c r="AB30" s="674" t="s">
        <v>1391</v>
      </c>
      <c r="AC30" s="1247"/>
      <c r="AD30" s="410" t="s">
        <v>962</v>
      </c>
      <c r="AE30" s="663"/>
      <c r="AF30" s="663"/>
      <c r="AG30" s="667"/>
      <c r="AH30" s="674" t="s">
        <v>1391</v>
      </c>
    </row>
    <row r="31" spans="1:34" ht="16.5" customHeight="1" thickBot="1" x14ac:dyDescent="0.3">
      <c r="A31" s="1173"/>
      <c r="B31" s="761"/>
      <c r="E31" s="18"/>
      <c r="F31" s="1191"/>
      <c r="G31" s="761"/>
      <c r="J31" s="827"/>
      <c r="K31" s="764"/>
      <c r="L31" s="693"/>
      <c r="M31" s="694"/>
      <c r="N31" s="695"/>
      <c r="O31" s="696"/>
      <c r="P31" s="696"/>
      <c r="Q31" s="698"/>
      <c r="R31" s="693"/>
      <c r="S31" s="694"/>
      <c r="T31" s="695"/>
      <c r="U31" s="696"/>
      <c r="V31" s="696"/>
      <c r="W31" s="1248" t="s">
        <v>986</v>
      </c>
      <c r="X31" s="663" t="s">
        <v>963</v>
      </c>
      <c r="Y31" s="663"/>
      <c r="Z31" s="663"/>
      <c r="AA31" s="667"/>
      <c r="AB31" s="674" t="s">
        <v>1391</v>
      </c>
      <c r="AC31" s="1249" t="s">
        <v>986</v>
      </c>
      <c r="AD31" s="224" t="s">
        <v>963</v>
      </c>
      <c r="AE31" s="663"/>
      <c r="AF31" s="663"/>
      <c r="AG31" s="667"/>
      <c r="AH31" s="674" t="s">
        <v>1391</v>
      </c>
    </row>
    <row r="32" spans="1:34" ht="16.5" customHeight="1" thickTop="1" x14ac:dyDescent="0.25">
      <c r="A32" s="1173"/>
      <c r="B32" s="376"/>
      <c r="E32" s="18"/>
      <c r="F32" s="1191"/>
      <c r="G32" s="376"/>
      <c r="J32" s="827"/>
      <c r="K32" s="173"/>
      <c r="L32" s="466"/>
      <c r="W32" s="1248"/>
      <c r="X32" s="663" t="s">
        <v>980</v>
      </c>
      <c r="Y32" s="663"/>
      <c r="Z32" s="663"/>
      <c r="AA32" s="667"/>
      <c r="AB32" s="674" t="s">
        <v>1391</v>
      </c>
      <c r="AC32" s="1250"/>
      <c r="AD32" s="224" t="s">
        <v>980</v>
      </c>
      <c r="AE32" s="663"/>
      <c r="AF32" s="663"/>
      <c r="AG32" s="667"/>
      <c r="AH32" s="674" t="s">
        <v>1391</v>
      </c>
    </row>
    <row r="33" spans="1:34" ht="16.5" customHeight="1" x14ac:dyDescent="0.25">
      <c r="A33" s="1173"/>
      <c r="B33" s="376"/>
      <c r="E33" s="18"/>
      <c r="F33" s="1191"/>
      <c r="G33" s="376"/>
      <c r="J33" s="827"/>
      <c r="K33" s="173"/>
      <c r="L33" s="673" t="s">
        <v>1402</v>
      </c>
      <c r="R33" t="s">
        <v>1736</v>
      </c>
      <c r="V33" s="765"/>
      <c r="W33" s="1248"/>
      <c r="X33" s="663" t="s">
        <v>964</v>
      </c>
      <c r="Y33" s="663"/>
      <c r="Z33" s="663"/>
      <c r="AA33" s="667"/>
      <c r="AB33" s="674" t="s">
        <v>1391</v>
      </c>
      <c r="AC33" s="1250"/>
      <c r="AD33" s="224" t="s">
        <v>964</v>
      </c>
      <c r="AE33" s="663"/>
      <c r="AF33" s="663"/>
      <c r="AG33" s="667"/>
      <c r="AH33" s="674" t="s">
        <v>1391</v>
      </c>
    </row>
    <row r="34" spans="1:34" ht="16.5" customHeight="1" x14ac:dyDescent="0.25">
      <c r="A34" s="1173"/>
      <c r="B34" s="376"/>
      <c r="E34" s="18"/>
      <c r="F34" s="1191"/>
      <c r="G34" s="376"/>
      <c r="J34" s="827"/>
      <c r="K34" s="764"/>
      <c r="L34" s="948"/>
      <c r="M34" s="692"/>
      <c r="N34" s="692"/>
      <c r="O34" s="692"/>
      <c r="P34" s="697"/>
      <c r="Q34" s="698"/>
      <c r="R34" s="948" t="s">
        <v>1724</v>
      </c>
      <c r="S34" s="692"/>
      <c r="T34" s="692"/>
      <c r="U34" s="692"/>
      <c r="V34" s="766">
        <f ca="1">TODAY()</f>
        <v>45751</v>
      </c>
      <c r="W34" s="1248"/>
      <c r="X34" s="663" t="s">
        <v>92</v>
      </c>
      <c r="Y34" s="663"/>
      <c r="Z34" s="663"/>
      <c r="AA34" s="667"/>
      <c r="AB34" s="674" t="s">
        <v>1391</v>
      </c>
      <c r="AC34" s="1250"/>
      <c r="AD34" s="224" t="s">
        <v>92</v>
      </c>
      <c r="AE34" s="663"/>
      <c r="AF34" s="663"/>
      <c r="AG34" s="667"/>
      <c r="AH34" s="674" t="s">
        <v>1391</v>
      </c>
    </row>
    <row r="35" spans="1:34" ht="16.5" customHeight="1" x14ac:dyDescent="0.25">
      <c r="A35" s="1173"/>
      <c r="B35" s="690"/>
      <c r="C35" s="673"/>
      <c r="D35" s="673"/>
      <c r="E35" s="657"/>
      <c r="F35" s="1191"/>
      <c r="G35" s="762"/>
      <c r="H35" s="673"/>
      <c r="I35" s="673"/>
      <c r="J35" s="657"/>
      <c r="K35" s="764"/>
      <c r="L35" s="948"/>
      <c r="M35" s="692"/>
      <c r="N35" s="692"/>
      <c r="O35" s="692"/>
      <c r="P35" s="36"/>
      <c r="Q35" s="698"/>
      <c r="R35" s="948" t="s">
        <v>1724</v>
      </c>
      <c r="S35" s="692"/>
      <c r="T35" s="692"/>
      <c r="U35" s="692"/>
      <c r="V35" s="36"/>
      <c r="W35" s="1248"/>
      <c r="X35" s="663" t="s">
        <v>965</v>
      </c>
      <c r="Y35" s="663"/>
      <c r="Z35" s="663"/>
      <c r="AA35" s="667"/>
      <c r="AB35" s="674" t="s">
        <v>1391</v>
      </c>
      <c r="AC35" s="1250"/>
      <c r="AD35" s="224" t="s">
        <v>965</v>
      </c>
      <c r="AE35" s="663"/>
      <c r="AF35" s="663"/>
      <c r="AG35" s="667"/>
      <c r="AH35" s="674" t="s">
        <v>1391</v>
      </c>
    </row>
    <row r="36" spans="1:34" ht="16.5" customHeight="1" x14ac:dyDescent="0.25">
      <c r="A36" s="1235" t="s">
        <v>1367</v>
      </c>
      <c r="B36" s="1143" t="s">
        <v>1786</v>
      </c>
      <c r="C36" s="1144" t="s">
        <v>608</v>
      </c>
      <c r="D36" s="1157" t="s">
        <v>1786</v>
      </c>
      <c r="E36" s="1158" t="s">
        <v>608</v>
      </c>
      <c r="F36" s="1191" t="s">
        <v>1367</v>
      </c>
      <c r="G36" s="1143" t="s">
        <v>1786</v>
      </c>
      <c r="H36" s="1151" t="s">
        <v>608</v>
      </c>
      <c r="I36" s="471" t="s">
        <v>578</v>
      </c>
      <c r="J36" s="677" t="s">
        <v>1784</v>
      </c>
      <c r="K36" s="764"/>
      <c r="L36" s="948"/>
      <c r="M36" s="692"/>
      <c r="N36" s="692"/>
      <c r="O36" s="692"/>
      <c r="P36" s="36"/>
      <c r="Q36" s="698"/>
      <c r="R36" s="948" t="s">
        <v>1724</v>
      </c>
      <c r="S36" s="692"/>
      <c r="T36" s="692"/>
      <c r="U36" s="692"/>
      <c r="V36" s="36"/>
      <c r="W36" s="1248"/>
      <c r="X36" s="663" t="s">
        <v>1162</v>
      </c>
      <c r="Y36" s="663"/>
      <c r="Z36" s="663"/>
      <c r="AA36" s="667"/>
      <c r="AB36" s="674" t="s">
        <v>1391</v>
      </c>
      <c r="AC36" s="1251"/>
      <c r="AD36" s="410" t="s">
        <v>1162</v>
      </c>
      <c r="AE36" s="663"/>
      <c r="AF36" s="663"/>
      <c r="AG36" s="667"/>
      <c r="AH36" s="674" t="s">
        <v>1391</v>
      </c>
    </row>
    <row r="37" spans="1:34" ht="16.5" customHeight="1" x14ac:dyDescent="0.25">
      <c r="A37" s="1235"/>
      <c r="B37" s="1145"/>
      <c r="C37" s="1146" t="s">
        <v>608</v>
      </c>
      <c r="D37" s="1738"/>
      <c r="E37" s="1159" t="s">
        <v>608</v>
      </c>
      <c r="F37" s="1191"/>
      <c r="G37" s="1152"/>
      <c r="H37" s="1153" t="s">
        <v>608</v>
      </c>
      <c r="J37" s="972" t="s">
        <v>1785</v>
      </c>
      <c r="K37" s="764"/>
      <c r="L37" s="948"/>
      <c r="M37" s="692"/>
      <c r="N37" s="692"/>
      <c r="O37" s="692"/>
      <c r="P37" s="36"/>
      <c r="Q37" s="698"/>
      <c r="R37" s="948" t="s">
        <v>1724</v>
      </c>
      <c r="S37" s="692"/>
      <c r="T37" s="692"/>
      <c r="U37" s="692"/>
      <c r="V37" s="36"/>
      <c r="W37" s="1237" t="s">
        <v>987</v>
      </c>
      <c r="X37" s="663" t="s">
        <v>966</v>
      </c>
      <c r="Y37" s="663"/>
      <c r="Z37" s="663"/>
      <c r="AA37" s="667"/>
      <c r="AB37" s="674" t="s">
        <v>1391</v>
      </c>
      <c r="AC37" s="1244" t="s">
        <v>987</v>
      </c>
      <c r="AD37" s="435" t="s">
        <v>966</v>
      </c>
      <c r="AE37" s="663"/>
      <c r="AF37" s="663"/>
      <c r="AG37" s="667"/>
      <c r="AH37" s="674" t="s">
        <v>1391</v>
      </c>
    </row>
    <row r="38" spans="1:34" ht="16.5" customHeight="1" x14ac:dyDescent="0.25">
      <c r="A38" s="1235"/>
      <c r="B38" s="1145"/>
      <c r="C38" s="1146" t="s">
        <v>608</v>
      </c>
      <c r="D38" s="1160" t="s">
        <v>1291</v>
      </c>
      <c r="E38" s="1159" t="s">
        <v>608</v>
      </c>
      <c r="F38" s="1191"/>
      <c r="G38" s="795"/>
      <c r="H38" s="1153" t="s">
        <v>608</v>
      </c>
      <c r="J38" s="970" t="s">
        <v>1785</v>
      </c>
      <c r="K38" s="764"/>
      <c r="L38" s="948"/>
      <c r="M38" s="692"/>
      <c r="N38" s="692"/>
      <c r="O38" s="692"/>
      <c r="P38" s="36"/>
      <c r="Q38" s="698"/>
      <c r="R38" s="948" t="s">
        <v>1724</v>
      </c>
      <c r="S38" s="692"/>
      <c r="T38" s="692"/>
      <c r="U38" s="692"/>
      <c r="V38" s="36"/>
      <c r="W38" s="1237"/>
      <c r="X38" s="663" t="s">
        <v>967</v>
      </c>
      <c r="Y38" s="663"/>
      <c r="Z38" s="663"/>
      <c r="AA38" s="667"/>
      <c r="AB38" s="674" t="s">
        <v>1391</v>
      </c>
      <c r="AC38" s="1244"/>
      <c r="AD38" s="224" t="s">
        <v>967</v>
      </c>
      <c r="AE38" s="663"/>
      <c r="AF38" s="663"/>
      <c r="AG38" s="667"/>
      <c r="AH38" s="674" t="s">
        <v>1391</v>
      </c>
    </row>
    <row r="39" spans="1:34" ht="16.5" customHeight="1" x14ac:dyDescent="0.25">
      <c r="A39" s="1235"/>
      <c r="B39" s="1147" t="s">
        <v>1783</v>
      </c>
      <c r="C39" s="1146" t="s">
        <v>608</v>
      </c>
      <c r="D39" s="1161" t="s">
        <v>1787</v>
      </c>
      <c r="E39" s="1159" t="s">
        <v>608</v>
      </c>
      <c r="F39" s="1191"/>
      <c r="G39" s="1154" t="s">
        <v>1369</v>
      </c>
      <c r="H39" s="1153" t="s">
        <v>608</v>
      </c>
      <c r="J39" s="970" t="s">
        <v>1785</v>
      </c>
      <c r="K39" s="764"/>
      <c r="L39" s="858" t="s">
        <v>541</v>
      </c>
      <c r="M39" s="1165" t="s">
        <v>1174</v>
      </c>
      <c r="N39" s="1165"/>
      <c r="O39" s="1165"/>
      <c r="P39" s="1166"/>
      <c r="Q39" s="698"/>
      <c r="R39" s="858" t="s">
        <v>541</v>
      </c>
      <c r="S39" s="1165" t="s">
        <v>1174</v>
      </c>
      <c r="T39" s="1165"/>
      <c r="U39" s="1165"/>
      <c r="V39" s="1166"/>
      <c r="W39" s="1237"/>
      <c r="X39" s="663" t="s">
        <v>968</v>
      </c>
      <c r="Y39" s="663"/>
      <c r="Z39" s="663"/>
      <c r="AA39" s="667"/>
      <c r="AB39" s="674" t="s">
        <v>1391</v>
      </c>
      <c r="AC39" s="1244"/>
      <c r="AD39" s="224" t="s">
        <v>968</v>
      </c>
      <c r="AE39" s="663"/>
      <c r="AF39" s="663"/>
      <c r="AG39" s="667"/>
      <c r="AH39" s="674" t="s">
        <v>1391</v>
      </c>
    </row>
    <row r="40" spans="1:34" ht="16.5" customHeight="1" x14ac:dyDescent="0.25">
      <c r="A40" s="1235"/>
      <c r="B40" s="1148" t="s">
        <v>1371</v>
      </c>
      <c r="C40" s="1146" t="s">
        <v>608</v>
      </c>
      <c r="D40" s="1162" t="s">
        <v>1371</v>
      </c>
      <c r="E40" s="1159" t="s">
        <v>608</v>
      </c>
      <c r="F40" s="1191"/>
      <c r="G40" s="795" t="s">
        <v>1371</v>
      </c>
      <c r="H40" s="1153" t="s">
        <v>608</v>
      </c>
      <c r="J40" s="970" t="s">
        <v>1785</v>
      </c>
      <c r="K40" s="764"/>
      <c r="L40" s="727" t="s">
        <v>1171</v>
      </c>
      <c r="M40" s="729" t="s">
        <v>1172</v>
      </c>
      <c r="N40" s="662"/>
      <c r="O40" s="949"/>
      <c r="P40" s="950"/>
      <c r="Q40" s="698"/>
      <c r="R40" s="727" t="s">
        <v>1171</v>
      </c>
      <c r="S40" s="729" t="s">
        <v>1172</v>
      </c>
      <c r="T40" s="662"/>
      <c r="U40" s="949"/>
      <c r="V40" s="950"/>
      <c r="W40" s="1237"/>
      <c r="X40" s="663" t="s">
        <v>969</v>
      </c>
      <c r="Y40" s="663"/>
      <c r="Z40" s="663"/>
      <c r="AA40" s="667"/>
      <c r="AB40" s="674" t="s">
        <v>1391</v>
      </c>
      <c r="AC40" s="1244"/>
      <c r="AD40" s="410" t="s">
        <v>969</v>
      </c>
      <c r="AE40" s="663"/>
      <c r="AF40" s="663"/>
      <c r="AG40" s="667"/>
      <c r="AH40" s="674" t="s">
        <v>1391</v>
      </c>
    </row>
    <row r="41" spans="1:34" ht="16.5" customHeight="1" x14ac:dyDescent="0.25">
      <c r="A41" s="1235"/>
      <c r="B41" s="1149" t="s">
        <v>3</v>
      </c>
      <c r="C41" s="1150" t="s">
        <v>608</v>
      </c>
      <c r="D41" s="1163" t="s">
        <v>3</v>
      </c>
      <c r="E41" s="1164" t="s">
        <v>608</v>
      </c>
      <c r="F41" s="1191"/>
      <c r="G41" s="1155" t="s">
        <v>3</v>
      </c>
      <c r="H41" s="1156" t="s">
        <v>608</v>
      </c>
      <c r="J41" s="970" t="s">
        <v>1785</v>
      </c>
      <c r="K41" s="764"/>
      <c r="L41" s="858" t="s">
        <v>541</v>
      </c>
      <c r="M41" s="1165" t="s">
        <v>1174</v>
      </c>
      <c r="N41" s="1165"/>
      <c r="O41" s="1165"/>
      <c r="P41" s="1166"/>
      <c r="Q41" s="698"/>
      <c r="R41" s="858" t="s">
        <v>541</v>
      </c>
      <c r="S41" s="1165" t="s">
        <v>1174</v>
      </c>
      <c r="T41" s="1165"/>
      <c r="U41" s="1165"/>
      <c r="V41" s="1166"/>
      <c r="W41" s="1237" t="s">
        <v>988</v>
      </c>
      <c r="X41" s="668" t="s">
        <v>989</v>
      </c>
      <c r="Y41" s="663"/>
      <c r="Z41" s="663"/>
      <c r="AA41" s="667"/>
      <c r="AB41" s="674" t="s">
        <v>1391</v>
      </c>
      <c r="AC41" s="1244" t="s">
        <v>988</v>
      </c>
      <c r="AD41" s="440" t="s">
        <v>989</v>
      </c>
      <c r="AE41" s="663"/>
      <c r="AF41" s="663"/>
      <c r="AG41" s="667"/>
      <c r="AH41" s="674" t="s">
        <v>1391</v>
      </c>
    </row>
    <row r="42" spans="1:34" ht="16.5" customHeight="1" x14ac:dyDescent="0.25">
      <c r="A42" s="1235"/>
      <c r="F42" s="1191"/>
      <c r="G42" s="925"/>
      <c r="J42" s="970" t="s">
        <v>1785</v>
      </c>
      <c r="K42" s="764"/>
      <c r="L42" s="727" t="s">
        <v>1171</v>
      </c>
      <c r="M42" s="729" t="s">
        <v>1172</v>
      </c>
      <c r="N42" s="662"/>
      <c r="O42" s="949"/>
      <c r="P42" s="950"/>
      <c r="Q42" s="698"/>
      <c r="R42" s="727" t="s">
        <v>1171</v>
      </c>
      <c r="S42" s="729" t="s">
        <v>1172</v>
      </c>
      <c r="T42" s="662"/>
      <c r="U42" s="949"/>
      <c r="V42" s="950"/>
      <c r="W42" s="1237"/>
      <c r="X42" s="668" t="s">
        <v>982</v>
      </c>
      <c r="Y42" s="663"/>
      <c r="Z42" s="663"/>
      <c r="AA42" s="667"/>
      <c r="AB42" s="674" t="s">
        <v>1391</v>
      </c>
      <c r="AC42" s="1244"/>
      <c r="AD42" s="232" t="s">
        <v>982</v>
      </c>
      <c r="AE42" s="663"/>
      <c r="AF42" s="663"/>
      <c r="AG42" s="667"/>
      <c r="AH42" s="674" t="s">
        <v>1391</v>
      </c>
    </row>
    <row r="43" spans="1:34" ht="16.5" customHeight="1" x14ac:dyDescent="0.25">
      <c r="A43" s="1235"/>
      <c r="B43" s="957" t="s">
        <v>1410</v>
      </c>
      <c r="C43" s="920" t="s">
        <v>1403</v>
      </c>
      <c r="D43" s="957" t="s">
        <v>1410</v>
      </c>
      <c r="E43" s="920" t="s">
        <v>1403</v>
      </c>
      <c r="F43" s="1191"/>
      <c r="G43" s="968" t="s">
        <v>1410</v>
      </c>
      <c r="H43" s="920" t="s">
        <v>1403</v>
      </c>
      <c r="J43" s="970" t="s">
        <v>1785</v>
      </c>
      <c r="K43" s="764"/>
      <c r="L43" s="858" t="s">
        <v>541</v>
      </c>
      <c r="M43" s="1165" t="s">
        <v>1174</v>
      </c>
      <c r="N43" s="1165"/>
      <c r="O43" s="1165"/>
      <c r="P43" s="1166"/>
      <c r="Q43" s="698"/>
      <c r="R43" s="858" t="s">
        <v>541</v>
      </c>
      <c r="S43" s="1165" t="s">
        <v>1174</v>
      </c>
      <c r="T43" s="1165"/>
      <c r="U43" s="1165"/>
      <c r="V43" s="1166"/>
      <c r="W43" s="1237"/>
      <c r="X43" s="663" t="s">
        <v>970</v>
      </c>
      <c r="Y43" s="663"/>
      <c r="Z43" s="663"/>
      <c r="AA43" s="667"/>
      <c r="AB43" s="674" t="s">
        <v>1391</v>
      </c>
      <c r="AC43" s="1244"/>
      <c r="AD43" s="224" t="s">
        <v>970</v>
      </c>
      <c r="AE43" s="663"/>
      <c r="AF43" s="663"/>
      <c r="AG43" s="667"/>
      <c r="AH43" s="674" t="s">
        <v>1391</v>
      </c>
    </row>
    <row r="44" spans="1:34" ht="16.5" customHeight="1" x14ac:dyDescent="0.25">
      <c r="A44" s="1235"/>
      <c r="B44" s="975" t="s">
        <v>1386</v>
      </c>
      <c r="C44" s="976" t="s">
        <v>1403</v>
      </c>
      <c r="D44" s="964" t="s">
        <v>1524</v>
      </c>
      <c r="E44" s="958" t="s">
        <v>1427</v>
      </c>
      <c r="F44" s="1191"/>
      <c r="G44" s="959" t="s">
        <v>1386</v>
      </c>
      <c r="H44" s="921" t="s">
        <v>1403</v>
      </c>
      <c r="J44" s="970" t="s">
        <v>1785</v>
      </c>
      <c r="K44" s="764"/>
      <c r="L44" s="727" t="s">
        <v>1171</v>
      </c>
      <c r="M44" s="729" t="s">
        <v>1172</v>
      </c>
      <c r="N44" s="662"/>
      <c r="O44" s="949"/>
      <c r="P44" s="950"/>
      <c r="Q44" s="698"/>
      <c r="R44" s="727" t="s">
        <v>1171</v>
      </c>
      <c r="S44" s="729" t="s">
        <v>1172</v>
      </c>
      <c r="T44" s="662"/>
      <c r="U44" s="949"/>
      <c r="V44" s="950"/>
      <c r="W44" s="1237"/>
      <c r="X44" s="663" t="s">
        <v>971</v>
      </c>
      <c r="Y44" s="663"/>
      <c r="Z44" s="663"/>
      <c r="AA44" s="667"/>
      <c r="AB44" s="674" t="s">
        <v>1391</v>
      </c>
      <c r="AC44" s="1244"/>
      <c r="AD44" s="224" t="s">
        <v>971</v>
      </c>
      <c r="AE44" s="663"/>
      <c r="AF44" s="663"/>
      <c r="AG44" s="667"/>
      <c r="AH44" s="674" t="s">
        <v>1391</v>
      </c>
    </row>
    <row r="45" spans="1:34" ht="16.5" customHeight="1" x14ac:dyDescent="0.25">
      <c r="A45" s="1235"/>
      <c r="B45" s="959" t="s">
        <v>1782</v>
      </c>
      <c r="C45" s="963" t="s">
        <v>1403</v>
      </c>
      <c r="D45" s="964" t="s">
        <v>1370</v>
      </c>
      <c r="E45" s="958" t="s">
        <v>1427</v>
      </c>
      <c r="F45" s="1191"/>
      <c r="G45" s="959" t="s">
        <v>1782</v>
      </c>
      <c r="H45" s="921" t="s">
        <v>1403</v>
      </c>
      <c r="J45" s="970" t="s">
        <v>1785</v>
      </c>
      <c r="K45" s="764"/>
      <c r="L45" s="858" t="s">
        <v>541</v>
      </c>
      <c r="M45" s="1165" t="s">
        <v>1174</v>
      </c>
      <c r="N45" s="1165"/>
      <c r="O45" s="1165"/>
      <c r="P45" s="1166"/>
      <c r="Q45" s="698"/>
      <c r="R45" s="858" t="s">
        <v>541</v>
      </c>
      <c r="S45" s="1165" t="s">
        <v>1174</v>
      </c>
      <c r="T45" s="1165"/>
      <c r="U45" s="1165"/>
      <c r="V45" s="1166"/>
      <c r="W45" s="1237"/>
      <c r="X45" s="663" t="s">
        <v>972</v>
      </c>
      <c r="Y45" s="663"/>
      <c r="Z45" s="663"/>
      <c r="AA45" s="667"/>
      <c r="AB45" s="674" t="s">
        <v>1391</v>
      </c>
      <c r="AC45" s="1244"/>
      <c r="AD45" s="224" t="s">
        <v>972</v>
      </c>
      <c r="AE45" s="663"/>
      <c r="AF45" s="663"/>
      <c r="AG45" s="667"/>
      <c r="AH45" s="674" t="s">
        <v>1391</v>
      </c>
    </row>
    <row r="46" spans="1:34" ht="16.5" customHeight="1" x14ac:dyDescent="0.25">
      <c r="A46" s="1235"/>
      <c r="B46" s="960" t="s">
        <v>1418</v>
      </c>
      <c r="C46" s="965" t="s">
        <v>1427</v>
      </c>
      <c r="D46" s="964" t="s">
        <v>1419</v>
      </c>
      <c r="E46" s="958" t="s">
        <v>1427</v>
      </c>
      <c r="F46" s="1191"/>
      <c r="G46" s="960" t="s">
        <v>1418</v>
      </c>
      <c r="H46" s="922" t="s">
        <v>1427</v>
      </c>
      <c r="J46" s="970" t="s">
        <v>1785</v>
      </c>
      <c r="K46" s="764"/>
      <c r="L46" s="727" t="s">
        <v>1171</v>
      </c>
      <c r="M46" s="729" t="s">
        <v>1172</v>
      </c>
      <c r="N46" s="662"/>
      <c r="O46" s="949"/>
      <c r="P46" s="950"/>
      <c r="Q46" s="698"/>
      <c r="R46" s="727" t="s">
        <v>1171</v>
      </c>
      <c r="S46" s="729" t="s">
        <v>1172</v>
      </c>
      <c r="T46" s="662"/>
      <c r="U46" s="949"/>
      <c r="V46" s="950"/>
      <c r="W46" s="1237"/>
      <c r="X46" s="663" t="s">
        <v>973</v>
      </c>
      <c r="Y46" s="663"/>
      <c r="Z46" s="663"/>
      <c r="AA46" s="667"/>
      <c r="AB46" s="674" t="s">
        <v>1391</v>
      </c>
      <c r="AC46" s="1244"/>
      <c r="AD46" s="224" t="s">
        <v>973</v>
      </c>
      <c r="AE46" s="663"/>
      <c r="AF46" s="663"/>
      <c r="AG46" s="667"/>
      <c r="AH46" s="674" t="s">
        <v>1391</v>
      </c>
    </row>
    <row r="47" spans="1:34" ht="16.5" customHeight="1" x14ac:dyDescent="0.25">
      <c r="A47" s="1235"/>
      <c r="B47" s="973" t="s">
        <v>1741</v>
      </c>
      <c r="C47" s="974" t="s">
        <v>1427</v>
      </c>
      <c r="D47" s="964" t="s">
        <v>1741</v>
      </c>
      <c r="E47" s="958" t="s">
        <v>1427</v>
      </c>
      <c r="F47" s="1191"/>
      <c r="G47" s="960" t="s">
        <v>1741</v>
      </c>
      <c r="H47" s="922" t="s">
        <v>1427</v>
      </c>
      <c r="J47" s="970" t="s">
        <v>1785</v>
      </c>
      <c r="K47" s="764"/>
      <c r="L47" s="1170" t="s">
        <v>1737</v>
      </c>
      <c r="M47" s="1171"/>
      <c r="N47" s="1171"/>
      <c r="O47" s="1171"/>
      <c r="P47" s="1172"/>
      <c r="Q47" s="698"/>
      <c r="R47" s="1170" t="s">
        <v>1737</v>
      </c>
      <c r="S47" s="1171"/>
      <c r="T47" s="1171"/>
      <c r="U47" s="1171"/>
      <c r="V47" s="1172"/>
      <c r="W47" s="1237"/>
      <c r="X47" s="663" t="s">
        <v>974</v>
      </c>
      <c r="Y47" s="663"/>
      <c r="Z47" s="663"/>
      <c r="AA47" s="667"/>
      <c r="AB47" s="674" t="s">
        <v>1391</v>
      </c>
      <c r="AC47" s="1244"/>
      <c r="AD47" s="224" t="s">
        <v>974</v>
      </c>
      <c r="AE47" s="663"/>
      <c r="AF47" s="663"/>
      <c r="AG47" s="667"/>
      <c r="AH47" s="674" t="s">
        <v>1391</v>
      </c>
    </row>
    <row r="48" spans="1:34" ht="16.5" customHeight="1" x14ac:dyDescent="0.25">
      <c r="A48" s="1235"/>
      <c r="B48" s="961" t="s">
        <v>1788</v>
      </c>
      <c r="C48" s="966" t="s">
        <v>1427</v>
      </c>
      <c r="D48" s="967" t="s">
        <v>1789</v>
      </c>
      <c r="E48" s="962" t="s">
        <v>1427</v>
      </c>
      <c r="F48" s="1191"/>
      <c r="G48" s="961" t="s">
        <v>1788</v>
      </c>
      <c r="H48" s="969" t="s">
        <v>1427</v>
      </c>
      <c r="I48" s="673"/>
      <c r="J48" s="971" t="s">
        <v>1785</v>
      </c>
      <c r="K48" s="953"/>
      <c r="L48" s="954" t="s">
        <v>303</v>
      </c>
      <c r="M48" s="1167" t="s">
        <v>305</v>
      </c>
      <c r="N48" s="1167"/>
      <c r="O48" s="1168" t="s">
        <v>304</v>
      </c>
      <c r="P48" s="1169"/>
      <c r="Q48" s="698"/>
      <c r="R48" s="954" t="s">
        <v>303</v>
      </c>
      <c r="S48" s="1167" t="s">
        <v>305</v>
      </c>
      <c r="T48" s="1167"/>
      <c r="U48" s="1168" t="s">
        <v>304</v>
      </c>
      <c r="V48" s="1169"/>
      <c r="W48" s="1243"/>
      <c r="X48" s="669" t="s">
        <v>975</v>
      </c>
      <c r="Y48" s="669"/>
      <c r="Z48" s="669"/>
      <c r="AA48" s="670"/>
      <c r="AB48" s="674" t="s">
        <v>1391</v>
      </c>
      <c r="AC48" s="1244"/>
      <c r="AD48" s="410" t="s">
        <v>975</v>
      </c>
      <c r="AE48" s="669"/>
      <c r="AF48" s="669"/>
      <c r="AG48" s="670"/>
      <c r="AH48" s="674" t="s">
        <v>1391</v>
      </c>
    </row>
    <row r="49" spans="1:16" ht="16.5" customHeight="1" x14ac:dyDescent="0.25">
      <c r="A49" s="955"/>
      <c r="F49" s="955"/>
      <c r="K49" s="173"/>
    </row>
    <row r="50" spans="1:16" ht="16.5" customHeight="1" x14ac:dyDescent="0.25">
      <c r="A50" s="955"/>
      <c r="F50" s="955"/>
      <c r="K50" s="173"/>
    </row>
    <row r="51" spans="1:16" x14ac:dyDescent="0.25">
      <c r="A51" s="516"/>
      <c r="B51" s="517"/>
      <c r="C51" s="161"/>
      <c r="D51" s="161"/>
      <c r="E51" s="161"/>
      <c r="F51" s="566"/>
      <c r="G51" s="566"/>
      <c r="H51" s="161"/>
      <c r="I51" s="161"/>
      <c r="J51" s="161"/>
    </row>
    <row r="52" spans="1:16" ht="15" x14ac:dyDescent="0.25">
      <c r="A52" s="59"/>
      <c r="B52" s="1234" t="s">
        <v>806</v>
      </c>
      <c r="C52" s="1234"/>
      <c r="D52" s="1234"/>
      <c r="E52" s="1234"/>
      <c r="F52" s="1234"/>
      <c r="G52" s="1234"/>
      <c r="H52" s="1234"/>
      <c r="I52" s="1234"/>
      <c r="J52" s="1234"/>
    </row>
    <row r="53" spans="1:16" ht="15" x14ac:dyDescent="0.25">
      <c r="A53" s="59"/>
      <c r="B53" s="1234"/>
      <c r="C53" s="1234"/>
      <c r="D53" s="1234"/>
      <c r="E53" s="1234"/>
      <c r="F53" s="1234"/>
      <c r="G53" s="1234"/>
      <c r="H53" s="1234"/>
      <c r="I53" s="1234"/>
      <c r="J53" s="1234"/>
      <c r="L53" s="1231" t="s">
        <v>504</v>
      </c>
      <c r="M53" s="471" t="s">
        <v>1157</v>
      </c>
      <c r="N53" s="471"/>
      <c r="O53" s="659"/>
      <c r="P53" s="680"/>
    </row>
    <row r="54" spans="1:16" ht="15" customHeight="1" x14ac:dyDescent="0.25">
      <c r="A54" s="59"/>
      <c r="B54" s="1234"/>
      <c r="C54" s="1234"/>
      <c r="D54" s="1234"/>
      <c r="E54" s="1234"/>
      <c r="F54" s="1234"/>
      <c r="G54" s="1234"/>
      <c r="H54" s="1234"/>
      <c r="I54" s="1234"/>
      <c r="J54" s="1234"/>
      <c r="L54" s="1232"/>
      <c r="M54" t="s">
        <v>509</v>
      </c>
      <c r="O54" s="18"/>
      <c r="P54" s="681"/>
    </row>
    <row r="55" spans="1:16" ht="15" customHeight="1" x14ac:dyDescent="0.25">
      <c r="B55" s="377" t="s">
        <v>522</v>
      </c>
      <c r="E55" s="99" t="s">
        <v>524</v>
      </c>
      <c r="H55" t="s">
        <v>523</v>
      </c>
      <c r="J55" s="99" t="s">
        <v>524</v>
      </c>
      <c r="L55" s="1232"/>
      <c r="M55" t="s">
        <v>500</v>
      </c>
      <c r="O55" s="18"/>
      <c r="P55" s="681"/>
    </row>
    <row r="56" spans="1:16" ht="15" customHeight="1" x14ac:dyDescent="0.25">
      <c r="L56" s="1232"/>
      <c r="M56" t="s">
        <v>499</v>
      </c>
      <c r="O56" s="18"/>
      <c r="P56" s="681"/>
    </row>
    <row r="57" spans="1:16" ht="13.5" customHeight="1" x14ac:dyDescent="0.25">
      <c r="L57" s="1233"/>
      <c r="M57" s="673" t="s">
        <v>507</v>
      </c>
      <c r="N57" s="673"/>
      <c r="O57" s="657"/>
      <c r="P57" s="683"/>
    </row>
    <row r="58" spans="1:16" x14ac:dyDescent="0.25">
      <c r="L58" s="671"/>
      <c r="M58" t="s">
        <v>1400</v>
      </c>
      <c r="P58" s="682"/>
    </row>
    <row r="59" spans="1:16" x14ac:dyDescent="0.25">
      <c r="L59" s="672"/>
      <c r="M59" t="s">
        <v>501</v>
      </c>
      <c r="P59" s="18"/>
    </row>
    <row r="60" spans="1:16" x14ac:dyDescent="0.25">
      <c r="L60" s="286"/>
      <c r="M60" t="s">
        <v>1160</v>
      </c>
      <c r="P60" s="18"/>
    </row>
    <row r="61" spans="1:16" x14ac:dyDescent="0.25">
      <c r="L61" s="286"/>
      <c r="M61" s="28" t="s">
        <v>502</v>
      </c>
      <c r="P61" s="18"/>
    </row>
    <row r="62" spans="1:16" x14ac:dyDescent="0.25">
      <c r="L62" s="286"/>
      <c r="M62" t="s">
        <v>1385</v>
      </c>
      <c r="P62" s="18"/>
    </row>
    <row r="64" spans="1:16" ht="15" x14ac:dyDescent="0.25">
      <c r="A64" s="426"/>
      <c r="B64" s="426"/>
      <c r="C64" s="426"/>
      <c r="H64" s="426"/>
    </row>
    <row r="65" spans="5:10" x14ac:dyDescent="0.25">
      <c r="G65" s="426"/>
    </row>
    <row r="67" spans="5:10" ht="15" customHeight="1" x14ac:dyDescent="0.25"/>
    <row r="68" spans="5:10" ht="15" customHeight="1" x14ac:dyDescent="0.25"/>
    <row r="69" spans="5:10" ht="15" customHeight="1" x14ac:dyDescent="0.25">
      <c r="I69" s="923" t="s">
        <v>1402</v>
      </c>
      <c r="J69" s="892"/>
    </row>
    <row r="70" spans="5:10" ht="15" customHeight="1" x14ac:dyDescent="0.25">
      <c r="I70" s="924"/>
      <c r="J70" s="893"/>
    </row>
    <row r="71" spans="5:10" ht="15" customHeight="1" x14ac:dyDescent="0.25">
      <c r="I71" s="924"/>
      <c r="J71" s="893"/>
    </row>
    <row r="72" spans="5:10" ht="15" customHeight="1" x14ac:dyDescent="0.25">
      <c r="I72" s="924"/>
      <c r="J72" s="893"/>
    </row>
    <row r="73" spans="5:10" ht="15" customHeight="1" x14ac:dyDescent="0.25">
      <c r="E73" s="686" t="s">
        <v>1402</v>
      </c>
      <c r="F73" s="281"/>
      <c r="I73" s="924"/>
      <c r="J73" s="893"/>
    </row>
    <row r="74" spans="5:10" ht="15" customHeight="1" x14ac:dyDescent="0.25">
      <c r="E74" s="687"/>
      <c r="F74" s="685"/>
      <c r="I74" s="924"/>
      <c r="J74" s="893"/>
    </row>
    <row r="75" spans="5:10" ht="15" customHeight="1" x14ac:dyDescent="0.25">
      <c r="E75" s="687"/>
      <c r="F75" s="685"/>
      <c r="I75" s="924"/>
      <c r="J75" s="893"/>
    </row>
    <row r="76" spans="5:10" ht="15" customHeight="1" x14ac:dyDescent="0.25">
      <c r="E76" s="888" t="s">
        <v>1550</v>
      </c>
      <c r="F76" s="685"/>
      <c r="I76" s="926" t="s">
        <v>1550</v>
      </c>
      <c r="J76" s="893"/>
    </row>
    <row r="77" spans="5:10" ht="15" customHeight="1" x14ac:dyDescent="0.25">
      <c r="E77" s="688"/>
      <c r="F77" s="689"/>
      <c r="I77" s="927"/>
      <c r="J77" s="928"/>
    </row>
    <row r="78" spans="5:10" ht="15" customHeight="1" x14ac:dyDescent="0.25"/>
    <row r="79" spans="5:10" ht="15" customHeight="1" x14ac:dyDescent="0.25"/>
    <row r="80" spans="5:10" ht="15" customHeight="1" x14ac:dyDescent="0.25"/>
    <row r="81" ht="15" customHeight="1" x14ac:dyDescent="0.25"/>
    <row r="82" ht="15" customHeight="1" x14ac:dyDescent="0.25"/>
    <row r="83" ht="15" customHeight="1" x14ac:dyDescent="0.25"/>
    <row r="84" ht="15" customHeight="1" x14ac:dyDescent="0.25"/>
    <row r="85" ht="15" customHeight="1" x14ac:dyDescent="0.25"/>
    <row r="86" ht="15.75" customHeight="1" x14ac:dyDescent="0.25"/>
    <row r="88" ht="15.75" customHeight="1" x14ac:dyDescent="0.25"/>
    <row r="91" ht="15.75" customHeight="1" x14ac:dyDescent="0.25"/>
    <row r="95" ht="15" customHeight="1" x14ac:dyDescent="0.25"/>
    <row r="98" ht="15" customHeight="1" x14ac:dyDescent="0.25"/>
    <row r="101" ht="15" customHeight="1" x14ac:dyDescent="0.25"/>
    <row r="102" ht="15" customHeight="1" x14ac:dyDescent="0.25"/>
    <row r="108" ht="15" customHeight="1" x14ac:dyDescent="0.25"/>
    <row r="112" ht="15" customHeight="1" x14ac:dyDescent="0.25"/>
  </sheetData>
  <mergeCells count="83">
    <mergeCell ref="M1:O1"/>
    <mergeCell ref="S1:U1"/>
    <mergeCell ref="AE21:AE23"/>
    <mergeCell ref="AG21:AG23"/>
    <mergeCell ref="AC21:AD21"/>
    <mergeCell ref="AC23:AD23"/>
    <mergeCell ref="AF21:AF23"/>
    <mergeCell ref="W21:X21"/>
    <mergeCell ref="W23:X23"/>
    <mergeCell ref="Y21:Y23"/>
    <mergeCell ref="Z21:Z23"/>
    <mergeCell ref="AA21:AA23"/>
    <mergeCell ref="W41:W48"/>
    <mergeCell ref="AC41:AC48"/>
    <mergeCell ref="W27:W30"/>
    <mergeCell ref="AC27:AC30"/>
    <mergeCell ref="W31:W36"/>
    <mergeCell ref="AC31:AC36"/>
    <mergeCell ref="W37:W40"/>
    <mergeCell ref="AC37:AC40"/>
    <mergeCell ref="W24:W26"/>
    <mergeCell ref="AC24:AC26"/>
    <mergeCell ref="F25:F28"/>
    <mergeCell ref="G25:H25"/>
    <mergeCell ref="G26:H26"/>
    <mergeCell ref="G27:H27"/>
    <mergeCell ref="G28:H28"/>
    <mergeCell ref="L53:L57"/>
    <mergeCell ref="B52:J54"/>
    <mergeCell ref="A29:A35"/>
    <mergeCell ref="F29:F35"/>
    <mergeCell ref="F36:F48"/>
    <mergeCell ref="A36:A48"/>
    <mergeCell ref="A23:A24"/>
    <mergeCell ref="A1:A2"/>
    <mergeCell ref="B1:D2"/>
    <mergeCell ref="F1:F2"/>
    <mergeCell ref="G1:I2"/>
    <mergeCell ref="B3:C3"/>
    <mergeCell ref="G3:H3"/>
    <mergeCell ref="A20:A22"/>
    <mergeCell ref="B15:C15"/>
    <mergeCell ref="F10:F13"/>
    <mergeCell ref="A10:A13"/>
    <mergeCell ref="F14:F18"/>
    <mergeCell ref="A14:A19"/>
    <mergeCell ref="E19:F19"/>
    <mergeCell ref="A5:A6"/>
    <mergeCell ref="F5:F6"/>
    <mergeCell ref="A7:A8"/>
    <mergeCell ref="F7:F8"/>
    <mergeCell ref="B6:C6"/>
    <mergeCell ref="B4:C4"/>
    <mergeCell ref="G4:H4"/>
    <mergeCell ref="G6:H6"/>
    <mergeCell ref="B16:C16"/>
    <mergeCell ref="B21:C21"/>
    <mergeCell ref="G16:H16"/>
    <mergeCell ref="G15:H15"/>
    <mergeCell ref="G21:H21"/>
    <mergeCell ref="F21:F24"/>
    <mergeCell ref="G22:H22"/>
    <mergeCell ref="G23:H23"/>
    <mergeCell ref="G24:H24"/>
    <mergeCell ref="A25:A28"/>
    <mergeCell ref="B25:C25"/>
    <mergeCell ref="B26:C26"/>
    <mergeCell ref="B27:C27"/>
    <mergeCell ref="B28:C28"/>
    <mergeCell ref="M48:N48"/>
    <mergeCell ref="O48:P48"/>
    <mergeCell ref="R47:V47"/>
    <mergeCell ref="S48:T48"/>
    <mergeCell ref="U48:V48"/>
    <mergeCell ref="L47:P47"/>
    <mergeCell ref="M45:P45"/>
    <mergeCell ref="M43:P43"/>
    <mergeCell ref="M41:P41"/>
    <mergeCell ref="M39:P39"/>
    <mergeCell ref="S39:V39"/>
    <mergeCell ref="S41:V41"/>
    <mergeCell ref="S43:V43"/>
    <mergeCell ref="S45:V45"/>
  </mergeCells>
  <phoneticPr fontId="32" type="noConversion"/>
  <printOptions horizontalCentered="1" verticalCentered="1"/>
  <pageMargins left="0.19685039370078741" right="0.19685039370078741" top="0.15748031496062992" bottom="0.15748031496062992" header="0" footer="0"/>
  <pageSetup fitToWidth="0"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6810" r:id="rId4" name="Check Box 10">
              <controlPr defaultSize="0" autoFill="0" autoLine="0" autoPict="0">
                <anchor moveWithCells="1">
                  <from>
                    <xdr:col>2</xdr:col>
                    <xdr:colOff>838200</xdr:colOff>
                    <xdr:row>23</xdr:row>
                    <xdr:rowOff>19050</xdr:rowOff>
                  </from>
                  <to>
                    <xdr:col>3</xdr:col>
                    <xdr:colOff>228600</xdr:colOff>
                    <xdr:row>23</xdr:row>
                    <xdr:rowOff>190500</xdr:rowOff>
                  </to>
                </anchor>
              </controlPr>
            </control>
          </mc:Choice>
        </mc:AlternateContent>
        <mc:AlternateContent xmlns:mc="http://schemas.openxmlformats.org/markup-compatibility/2006">
          <mc:Choice Requires="x14">
            <control shapeId="76811" r:id="rId5" name="Check Box 11">
              <controlPr defaultSize="0" autoFill="0" autoLine="0" autoPict="0">
                <anchor moveWithCells="1">
                  <from>
                    <xdr:col>2</xdr:col>
                    <xdr:colOff>9525</xdr:colOff>
                    <xdr:row>22</xdr:row>
                    <xdr:rowOff>19050</xdr:rowOff>
                  </from>
                  <to>
                    <xdr:col>2</xdr:col>
                    <xdr:colOff>476250</xdr:colOff>
                    <xdr:row>22</xdr:row>
                    <xdr:rowOff>190500</xdr:rowOff>
                  </to>
                </anchor>
              </controlPr>
            </control>
          </mc:Choice>
        </mc:AlternateContent>
        <mc:AlternateContent xmlns:mc="http://schemas.openxmlformats.org/markup-compatibility/2006">
          <mc:Choice Requires="x14">
            <control shapeId="76812" r:id="rId6" name="Check Box 12">
              <controlPr defaultSize="0" autoFill="0" autoLine="0" autoPict="0">
                <anchor moveWithCells="1">
                  <from>
                    <xdr:col>2</xdr:col>
                    <xdr:colOff>495300</xdr:colOff>
                    <xdr:row>22</xdr:row>
                    <xdr:rowOff>19050</xdr:rowOff>
                  </from>
                  <to>
                    <xdr:col>2</xdr:col>
                    <xdr:colOff>962025</xdr:colOff>
                    <xdr:row>22</xdr:row>
                    <xdr:rowOff>190500</xdr:rowOff>
                  </to>
                </anchor>
              </controlPr>
            </control>
          </mc:Choice>
        </mc:AlternateContent>
        <mc:AlternateContent xmlns:mc="http://schemas.openxmlformats.org/markup-compatibility/2006">
          <mc:Choice Requires="x14">
            <control shapeId="76813" r:id="rId7" name="Check Box 13">
              <controlPr defaultSize="0" autoFill="0" autoLine="0" autoPict="0">
                <anchor moveWithCells="1">
                  <from>
                    <xdr:col>2</xdr:col>
                    <xdr:colOff>419100</xdr:colOff>
                    <xdr:row>23</xdr:row>
                    <xdr:rowOff>19050</xdr:rowOff>
                  </from>
                  <to>
                    <xdr:col>2</xdr:col>
                    <xdr:colOff>885825</xdr:colOff>
                    <xdr:row>23</xdr:row>
                    <xdr:rowOff>190500</xdr:rowOff>
                  </to>
                </anchor>
              </controlPr>
            </control>
          </mc:Choice>
        </mc:AlternateContent>
        <mc:AlternateContent xmlns:mc="http://schemas.openxmlformats.org/markup-compatibility/2006">
          <mc:Choice Requires="x14">
            <control shapeId="76814" r:id="rId8" name="Check Box 14">
              <controlPr defaultSize="0" autoFill="0" autoLine="0" autoPict="0">
                <anchor moveWithCells="1">
                  <from>
                    <xdr:col>0</xdr:col>
                    <xdr:colOff>152400</xdr:colOff>
                    <xdr:row>31</xdr:row>
                    <xdr:rowOff>85725</xdr:rowOff>
                  </from>
                  <to>
                    <xdr:col>2</xdr:col>
                    <xdr:colOff>0</xdr:colOff>
                    <xdr:row>32</xdr:row>
                    <xdr:rowOff>28575</xdr:rowOff>
                  </to>
                </anchor>
              </controlPr>
            </control>
          </mc:Choice>
        </mc:AlternateContent>
        <mc:AlternateContent xmlns:mc="http://schemas.openxmlformats.org/markup-compatibility/2006">
          <mc:Choice Requires="x14">
            <control shapeId="76815" r:id="rId9" name="Check Box 15">
              <controlPr defaultSize="0" autoFill="0" autoLine="0" autoPict="0">
                <anchor moveWithCells="1">
                  <from>
                    <xdr:col>2</xdr:col>
                    <xdr:colOff>895350</xdr:colOff>
                    <xdr:row>32</xdr:row>
                    <xdr:rowOff>38100</xdr:rowOff>
                  </from>
                  <to>
                    <xdr:col>4</xdr:col>
                    <xdr:colOff>85725</xdr:colOff>
                    <xdr:row>32</xdr:row>
                    <xdr:rowOff>200025</xdr:rowOff>
                  </to>
                </anchor>
              </controlPr>
            </control>
          </mc:Choice>
        </mc:AlternateContent>
        <mc:AlternateContent xmlns:mc="http://schemas.openxmlformats.org/markup-compatibility/2006">
          <mc:Choice Requires="x14">
            <control shapeId="76816" r:id="rId10" name="Check Box 16">
              <controlPr defaultSize="0" autoFill="0" autoLine="0" autoPict="0">
                <anchor moveWithCells="1">
                  <from>
                    <xdr:col>2</xdr:col>
                    <xdr:colOff>895350</xdr:colOff>
                    <xdr:row>30</xdr:row>
                    <xdr:rowOff>114300</xdr:rowOff>
                  </from>
                  <to>
                    <xdr:col>4</xdr:col>
                    <xdr:colOff>57150</xdr:colOff>
                    <xdr:row>31</xdr:row>
                    <xdr:rowOff>57150</xdr:rowOff>
                  </to>
                </anchor>
              </controlPr>
            </control>
          </mc:Choice>
        </mc:AlternateContent>
        <mc:AlternateContent xmlns:mc="http://schemas.openxmlformats.org/markup-compatibility/2006">
          <mc:Choice Requires="x14">
            <control shapeId="76817" r:id="rId11" name="Check Box 17">
              <controlPr defaultSize="0" autoFill="0" autoLine="0" autoPict="0">
                <anchor moveWithCells="1">
                  <from>
                    <xdr:col>2</xdr:col>
                    <xdr:colOff>895350</xdr:colOff>
                    <xdr:row>31</xdr:row>
                    <xdr:rowOff>76200</xdr:rowOff>
                  </from>
                  <to>
                    <xdr:col>4</xdr:col>
                    <xdr:colOff>114300</xdr:colOff>
                    <xdr:row>32</xdr:row>
                    <xdr:rowOff>28575</xdr:rowOff>
                  </to>
                </anchor>
              </controlPr>
            </control>
          </mc:Choice>
        </mc:AlternateContent>
        <mc:AlternateContent xmlns:mc="http://schemas.openxmlformats.org/markup-compatibility/2006">
          <mc:Choice Requires="x14">
            <control shapeId="76818" r:id="rId12" name="Check Box 18">
              <controlPr defaultSize="0" autoFill="0" autoLine="0" autoPict="0">
                <anchor moveWithCells="1">
                  <from>
                    <xdr:col>4</xdr:col>
                    <xdr:colOff>400050</xdr:colOff>
                    <xdr:row>29</xdr:row>
                    <xdr:rowOff>133350</xdr:rowOff>
                  </from>
                  <to>
                    <xdr:col>4</xdr:col>
                    <xdr:colOff>914400</xdr:colOff>
                    <xdr:row>30</xdr:row>
                    <xdr:rowOff>104775</xdr:rowOff>
                  </to>
                </anchor>
              </controlPr>
            </control>
          </mc:Choice>
        </mc:AlternateContent>
        <mc:AlternateContent xmlns:mc="http://schemas.openxmlformats.org/markup-compatibility/2006">
          <mc:Choice Requires="x14">
            <control shapeId="76819" r:id="rId13" name="Check Box 19">
              <controlPr defaultSize="0" autoFill="0" autoLine="0" autoPict="0">
                <anchor moveWithCells="1">
                  <from>
                    <xdr:col>2</xdr:col>
                    <xdr:colOff>85725</xdr:colOff>
                    <xdr:row>30</xdr:row>
                    <xdr:rowOff>123825</xdr:rowOff>
                  </from>
                  <to>
                    <xdr:col>2</xdr:col>
                    <xdr:colOff>609600</xdr:colOff>
                    <xdr:row>31</xdr:row>
                    <xdr:rowOff>47625</xdr:rowOff>
                  </to>
                </anchor>
              </controlPr>
            </control>
          </mc:Choice>
        </mc:AlternateContent>
        <mc:AlternateContent xmlns:mc="http://schemas.openxmlformats.org/markup-compatibility/2006">
          <mc:Choice Requires="x14">
            <control shapeId="76820" r:id="rId14" name="Check Box 20">
              <controlPr defaultSize="0" autoFill="0" autoLine="0" autoPict="0">
                <anchor moveWithCells="1">
                  <from>
                    <xdr:col>2</xdr:col>
                    <xdr:colOff>76200</xdr:colOff>
                    <xdr:row>33</xdr:row>
                    <xdr:rowOff>19050</xdr:rowOff>
                  </from>
                  <to>
                    <xdr:col>2</xdr:col>
                    <xdr:colOff>638175</xdr:colOff>
                    <xdr:row>34</xdr:row>
                    <xdr:rowOff>0</xdr:rowOff>
                  </to>
                </anchor>
              </controlPr>
            </control>
          </mc:Choice>
        </mc:AlternateContent>
        <mc:AlternateContent xmlns:mc="http://schemas.openxmlformats.org/markup-compatibility/2006">
          <mc:Choice Requires="x14">
            <control shapeId="76821" r:id="rId15" name="Check Box 21">
              <controlPr defaultSize="0" autoFill="0" autoLine="0" autoPict="0">
                <anchor moveWithCells="1">
                  <from>
                    <xdr:col>2</xdr:col>
                    <xdr:colOff>85725</xdr:colOff>
                    <xdr:row>31</xdr:row>
                    <xdr:rowOff>95250</xdr:rowOff>
                  </from>
                  <to>
                    <xdr:col>2</xdr:col>
                    <xdr:colOff>647700</xdr:colOff>
                    <xdr:row>32</xdr:row>
                    <xdr:rowOff>19050</xdr:rowOff>
                  </to>
                </anchor>
              </controlPr>
            </control>
          </mc:Choice>
        </mc:AlternateContent>
        <mc:AlternateContent xmlns:mc="http://schemas.openxmlformats.org/markup-compatibility/2006">
          <mc:Choice Requires="x14">
            <control shapeId="76822" r:id="rId16" name="Check Box 22">
              <controlPr defaultSize="0" autoFill="0" autoLine="0" autoPict="0">
                <anchor moveWithCells="1">
                  <from>
                    <xdr:col>2</xdr:col>
                    <xdr:colOff>76200</xdr:colOff>
                    <xdr:row>32</xdr:row>
                    <xdr:rowOff>38100</xdr:rowOff>
                  </from>
                  <to>
                    <xdr:col>2</xdr:col>
                    <xdr:colOff>657225</xdr:colOff>
                    <xdr:row>33</xdr:row>
                    <xdr:rowOff>19050</xdr:rowOff>
                  </to>
                </anchor>
              </controlPr>
            </control>
          </mc:Choice>
        </mc:AlternateContent>
        <mc:AlternateContent xmlns:mc="http://schemas.openxmlformats.org/markup-compatibility/2006">
          <mc:Choice Requires="x14">
            <control shapeId="76823" r:id="rId17" name="Check Box 23">
              <controlPr defaultSize="0" autoFill="0" autoLine="0" autoPict="0">
                <anchor moveWithCells="1">
                  <from>
                    <xdr:col>4</xdr:col>
                    <xdr:colOff>400050</xdr:colOff>
                    <xdr:row>32</xdr:row>
                    <xdr:rowOff>28575</xdr:rowOff>
                  </from>
                  <to>
                    <xdr:col>4</xdr:col>
                    <xdr:colOff>962025</xdr:colOff>
                    <xdr:row>33</xdr:row>
                    <xdr:rowOff>9525</xdr:rowOff>
                  </to>
                </anchor>
              </controlPr>
            </control>
          </mc:Choice>
        </mc:AlternateContent>
        <mc:AlternateContent xmlns:mc="http://schemas.openxmlformats.org/markup-compatibility/2006">
          <mc:Choice Requires="x14">
            <control shapeId="76826" r:id="rId18" name="Check Box 26">
              <controlPr defaultSize="0" autoFill="0" autoLine="0" autoPict="0">
                <anchor moveWithCells="1">
                  <from>
                    <xdr:col>4</xdr:col>
                    <xdr:colOff>400050</xdr:colOff>
                    <xdr:row>30</xdr:row>
                    <xdr:rowOff>114300</xdr:rowOff>
                  </from>
                  <to>
                    <xdr:col>4</xdr:col>
                    <xdr:colOff>1095375</xdr:colOff>
                    <xdr:row>31</xdr:row>
                    <xdr:rowOff>66675</xdr:rowOff>
                  </to>
                </anchor>
              </controlPr>
            </control>
          </mc:Choice>
        </mc:AlternateContent>
        <mc:AlternateContent xmlns:mc="http://schemas.openxmlformats.org/markup-compatibility/2006">
          <mc:Choice Requires="x14">
            <control shapeId="76829" r:id="rId19" name="Check Box 29">
              <controlPr defaultSize="0" autoFill="0" autoLine="0" autoPict="0">
                <anchor moveWithCells="1">
                  <from>
                    <xdr:col>13</xdr:col>
                    <xdr:colOff>314325</xdr:colOff>
                    <xdr:row>60</xdr:row>
                    <xdr:rowOff>9525</xdr:rowOff>
                  </from>
                  <to>
                    <xdr:col>15</xdr:col>
                    <xdr:colOff>447675</xdr:colOff>
                    <xdr:row>60</xdr:row>
                    <xdr:rowOff>171450</xdr:rowOff>
                  </to>
                </anchor>
              </controlPr>
            </control>
          </mc:Choice>
        </mc:AlternateContent>
        <mc:AlternateContent xmlns:mc="http://schemas.openxmlformats.org/markup-compatibility/2006">
          <mc:Choice Requires="x14">
            <control shapeId="76830" r:id="rId20" name="Check Box 30">
              <controlPr defaultSize="0" autoFill="0" autoLine="0" autoPict="0">
                <anchor moveWithCells="1">
                  <from>
                    <xdr:col>13</xdr:col>
                    <xdr:colOff>676275</xdr:colOff>
                    <xdr:row>53</xdr:row>
                    <xdr:rowOff>19050</xdr:rowOff>
                  </from>
                  <to>
                    <xdr:col>15</xdr:col>
                    <xdr:colOff>409575</xdr:colOff>
                    <xdr:row>53</xdr:row>
                    <xdr:rowOff>161925</xdr:rowOff>
                  </to>
                </anchor>
              </controlPr>
            </control>
          </mc:Choice>
        </mc:AlternateContent>
        <mc:AlternateContent xmlns:mc="http://schemas.openxmlformats.org/markup-compatibility/2006">
          <mc:Choice Requires="x14">
            <control shapeId="76831" r:id="rId21" name="Check Box 31">
              <controlPr defaultSize="0" autoFill="0" autoLine="0" autoPict="0">
                <anchor moveWithCells="1">
                  <from>
                    <xdr:col>13</xdr:col>
                    <xdr:colOff>171450</xdr:colOff>
                    <xdr:row>58</xdr:row>
                    <xdr:rowOff>19050</xdr:rowOff>
                  </from>
                  <to>
                    <xdr:col>15</xdr:col>
                    <xdr:colOff>219075</xdr:colOff>
                    <xdr:row>58</xdr:row>
                    <xdr:rowOff>161925</xdr:rowOff>
                  </to>
                </anchor>
              </controlPr>
            </control>
          </mc:Choice>
        </mc:AlternateContent>
        <mc:AlternateContent xmlns:mc="http://schemas.openxmlformats.org/markup-compatibility/2006">
          <mc:Choice Requires="x14">
            <control shapeId="76832" r:id="rId22" name="Check Box 32">
              <controlPr defaultSize="0" autoFill="0" autoLine="0" autoPict="0">
                <anchor moveWithCells="1">
                  <from>
                    <xdr:col>13</xdr:col>
                    <xdr:colOff>981075</xdr:colOff>
                    <xdr:row>58</xdr:row>
                    <xdr:rowOff>19050</xdr:rowOff>
                  </from>
                  <to>
                    <xdr:col>15</xdr:col>
                    <xdr:colOff>476250</xdr:colOff>
                    <xdr:row>58</xdr:row>
                    <xdr:rowOff>161925</xdr:rowOff>
                  </to>
                </anchor>
              </controlPr>
            </control>
          </mc:Choice>
        </mc:AlternateContent>
        <mc:AlternateContent xmlns:mc="http://schemas.openxmlformats.org/markup-compatibility/2006">
          <mc:Choice Requires="x14">
            <control shapeId="76833" r:id="rId23" name="Check Box 33">
              <controlPr defaultSize="0" autoFill="0" autoLine="0" autoPict="0">
                <anchor moveWithCells="1">
                  <from>
                    <xdr:col>13</xdr:col>
                    <xdr:colOff>352425</xdr:colOff>
                    <xdr:row>56</xdr:row>
                    <xdr:rowOff>19050</xdr:rowOff>
                  </from>
                  <to>
                    <xdr:col>15</xdr:col>
                    <xdr:colOff>533400</xdr:colOff>
                    <xdr:row>56</xdr:row>
                    <xdr:rowOff>161925</xdr:rowOff>
                  </to>
                </anchor>
              </controlPr>
            </control>
          </mc:Choice>
        </mc:AlternateContent>
        <mc:AlternateContent xmlns:mc="http://schemas.openxmlformats.org/markup-compatibility/2006">
          <mc:Choice Requires="x14">
            <control shapeId="76834" r:id="rId24" name="Check Box 34">
              <controlPr defaultSize="0" autoFill="0" autoLine="0" autoPict="0">
                <anchor moveWithCells="1">
                  <from>
                    <xdr:col>15</xdr:col>
                    <xdr:colOff>438150</xdr:colOff>
                    <xdr:row>59</xdr:row>
                    <xdr:rowOff>180975</xdr:rowOff>
                  </from>
                  <to>
                    <xdr:col>17</xdr:col>
                    <xdr:colOff>257175</xdr:colOff>
                    <xdr:row>60</xdr:row>
                    <xdr:rowOff>142875</xdr:rowOff>
                  </to>
                </anchor>
              </controlPr>
            </control>
          </mc:Choice>
        </mc:AlternateContent>
        <mc:AlternateContent xmlns:mc="http://schemas.openxmlformats.org/markup-compatibility/2006">
          <mc:Choice Requires="x14">
            <control shapeId="76835" r:id="rId25" name="Check Box 35">
              <controlPr defaultSize="0" autoFill="0" autoLine="0" autoPict="0">
                <anchor moveWithCells="1">
                  <from>
                    <xdr:col>14</xdr:col>
                    <xdr:colOff>28575</xdr:colOff>
                    <xdr:row>60</xdr:row>
                    <xdr:rowOff>9525</xdr:rowOff>
                  </from>
                  <to>
                    <xdr:col>15</xdr:col>
                    <xdr:colOff>304800</xdr:colOff>
                    <xdr:row>60</xdr:row>
                    <xdr:rowOff>161925</xdr:rowOff>
                  </to>
                </anchor>
              </controlPr>
            </control>
          </mc:Choice>
        </mc:AlternateContent>
        <mc:AlternateContent xmlns:mc="http://schemas.openxmlformats.org/markup-compatibility/2006">
          <mc:Choice Requires="x14">
            <control shapeId="76838" r:id="rId26" name="Check Box 38">
              <controlPr defaultSize="0" autoFill="0" autoLine="0" autoPict="0">
                <anchor moveWithCells="1">
                  <from>
                    <xdr:col>15</xdr:col>
                    <xdr:colOff>447675</xdr:colOff>
                    <xdr:row>61</xdr:row>
                    <xdr:rowOff>9525</xdr:rowOff>
                  </from>
                  <to>
                    <xdr:col>17</xdr:col>
                    <xdr:colOff>295275</xdr:colOff>
                    <xdr:row>61</xdr:row>
                    <xdr:rowOff>190500</xdr:rowOff>
                  </to>
                </anchor>
              </controlPr>
            </control>
          </mc:Choice>
        </mc:AlternateContent>
        <mc:AlternateContent xmlns:mc="http://schemas.openxmlformats.org/markup-compatibility/2006">
          <mc:Choice Requires="x14">
            <control shapeId="76839" r:id="rId27" name="Check Box 39">
              <controlPr defaultSize="0" autoFill="0" autoLine="0" autoPict="0">
                <anchor moveWithCells="1">
                  <from>
                    <xdr:col>13</xdr:col>
                    <xdr:colOff>352425</xdr:colOff>
                    <xdr:row>55</xdr:row>
                    <xdr:rowOff>19050</xdr:rowOff>
                  </from>
                  <to>
                    <xdr:col>15</xdr:col>
                    <xdr:colOff>542925</xdr:colOff>
                    <xdr:row>55</xdr:row>
                    <xdr:rowOff>171450</xdr:rowOff>
                  </to>
                </anchor>
              </controlPr>
            </control>
          </mc:Choice>
        </mc:AlternateContent>
        <mc:AlternateContent xmlns:mc="http://schemas.openxmlformats.org/markup-compatibility/2006">
          <mc:Choice Requires="x14">
            <control shapeId="76840" r:id="rId28" name="Check Box 40">
              <controlPr defaultSize="0" autoFill="0" autoLine="0" autoPict="0">
                <anchor moveWithCells="1">
                  <from>
                    <xdr:col>13</xdr:col>
                    <xdr:colOff>361950</xdr:colOff>
                    <xdr:row>54</xdr:row>
                    <xdr:rowOff>19050</xdr:rowOff>
                  </from>
                  <to>
                    <xdr:col>15</xdr:col>
                    <xdr:colOff>533400</xdr:colOff>
                    <xdr:row>54</xdr:row>
                    <xdr:rowOff>161925</xdr:rowOff>
                  </to>
                </anchor>
              </controlPr>
            </control>
          </mc:Choice>
        </mc:AlternateContent>
        <mc:AlternateContent xmlns:mc="http://schemas.openxmlformats.org/markup-compatibility/2006">
          <mc:Choice Requires="x14">
            <control shapeId="76841" r:id="rId29" name="Check Box 41">
              <controlPr defaultSize="0" autoFill="0" autoLine="0" autoPict="0">
                <anchor moveWithCells="1">
                  <from>
                    <xdr:col>11</xdr:col>
                    <xdr:colOff>0</xdr:colOff>
                    <xdr:row>60</xdr:row>
                    <xdr:rowOff>9525</xdr:rowOff>
                  </from>
                  <to>
                    <xdr:col>11</xdr:col>
                    <xdr:colOff>180975</xdr:colOff>
                    <xdr:row>60</xdr:row>
                    <xdr:rowOff>152400</xdr:rowOff>
                  </to>
                </anchor>
              </controlPr>
            </control>
          </mc:Choice>
        </mc:AlternateContent>
        <mc:AlternateContent xmlns:mc="http://schemas.openxmlformats.org/markup-compatibility/2006">
          <mc:Choice Requires="x14">
            <control shapeId="76842" r:id="rId30" name="Check Box 42">
              <controlPr defaultSize="0" autoFill="0" autoLine="0" autoPict="0">
                <anchor moveWithCells="1">
                  <from>
                    <xdr:col>11</xdr:col>
                    <xdr:colOff>0</xdr:colOff>
                    <xdr:row>59</xdr:row>
                    <xdr:rowOff>9525</xdr:rowOff>
                  </from>
                  <to>
                    <xdr:col>11</xdr:col>
                    <xdr:colOff>180975</xdr:colOff>
                    <xdr:row>59</xdr:row>
                    <xdr:rowOff>152400</xdr:rowOff>
                  </to>
                </anchor>
              </controlPr>
            </control>
          </mc:Choice>
        </mc:AlternateContent>
        <mc:AlternateContent xmlns:mc="http://schemas.openxmlformats.org/markup-compatibility/2006">
          <mc:Choice Requires="x14">
            <control shapeId="76843" r:id="rId31" name="Check Box 43">
              <controlPr defaultSize="0" autoFill="0" autoLine="0" autoPict="0">
                <anchor moveWithCells="1">
                  <from>
                    <xdr:col>15</xdr:col>
                    <xdr:colOff>438150</xdr:colOff>
                    <xdr:row>58</xdr:row>
                    <xdr:rowOff>9525</xdr:rowOff>
                  </from>
                  <to>
                    <xdr:col>17</xdr:col>
                    <xdr:colOff>257175</xdr:colOff>
                    <xdr:row>58</xdr:row>
                    <xdr:rowOff>171450</xdr:rowOff>
                  </to>
                </anchor>
              </controlPr>
            </control>
          </mc:Choice>
        </mc:AlternateContent>
        <mc:AlternateContent xmlns:mc="http://schemas.openxmlformats.org/markup-compatibility/2006">
          <mc:Choice Requires="x14">
            <control shapeId="76844" r:id="rId32" name="Check Box 44">
              <controlPr defaultSize="0" autoFill="0" autoLine="0" autoPict="0">
                <anchor moveWithCells="1">
                  <from>
                    <xdr:col>11</xdr:col>
                    <xdr:colOff>0</xdr:colOff>
                    <xdr:row>58</xdr:row>
                    <xdr:rowOff>9525</xdr:rowOff>
                  </from>
                  <to>
                    <xdr:col>11</xdr:col>
                    <xdr:colOff>180975</xdr:colOff>
                    <xdr:row>58</xdr:row>
                    <xdr:rowOff>152400</xdr:rowOff>
                  </to>
                </anchor>
              </controlPr>
            </control>
          </mc:Choice>
        </mc:AlternateContent>
        <mc:AlternateContent xmlns:mc="http://schemas.openxmlformats.org/markup-compatibility/2006">
          <mc:Choice Requires="x14">
            <control shapeId="76845" r:id="rId33" name="Check Box 45">
              <controlPr defaultSize="0" autoFill="0" autoLine="0" autoPict="0">
                <anchor moveWithCells="1">
                  <from>
                    <xdr:col>11</xdr:col>
                    <xdr:colOff>0</xdr:colOff>
                    <xdr:row>57</xdr:row>
                    <xdr:rowOff>9525</xdr:rowOff>
                  </from>
                  <to>
                    <xdr:col>11</xdr:col>
                    <xdr:colOff>180975</xdr:colOff>
                    <xdr:row>57</xdr:row>
                    <xdr:rowOff>152400</xdr:rowOff>
                  </to>
                </anchor>
              </controlPr>
            </control>
          </mc:Choice>
        </mc:AlternateContent>
        <mc:AlternateContent xmlns:mc="http://schemas.openxmlformats.org/markup-compatibility/2006">
          <mc:Choice Requires="x14">
            <control shapeId="76850" r:id="rId34" name="Check Box 50">
              <controlPr defaultSize="0" autoFill="0" autoLine="0" autoPict="0">
                <anchor moveWithCells="1">
                  <from>
                    <xdr:col>13</xdr:col>
                    <xdr:colOff>219075</xdr:colOff>
                    <xdr:row>53</xdr:row>
                    <xdr:rowOff>28575</xdr:rowOff>
                  </from>
                  <to>
                    <xdr:col>15</xdr:col>
                    <xdr:colOff>161925</xdr:colOff>
                    <xdr:row>53</xdr:row>
                    <xdr:rowOff>152400</xdr:rowOff>
                  </to>
                </anchor>
              </controlPr>
            </control>
          </mc:Choice>
        </mc:AlternateContent>
        <mc:AlternateContent xmlns:mc="http://schemas.openxmlformats.org/markup-compatibility/2006">
          <mc:Choice Requires="x14">
            <control shapeId="76854" r:id="rId35" name="Check Box 54">
              <controlPr defaultSize="0" autoFill="0" autoLine="0" autoPict="0">
                <anchor moveWithCells="1">
                  <from>
                    <xdr:col>1</xdr:col>
                    <xdr:colOff>0</xdr:colOff>
                    <xdr:row>23</xdr:row>
                    <xdr:rowOff>19050</xdr:rowOff>
                  </from>
                  <to>
                    <xdr:col>2</xdr:col>
                    <xdr:colOff>19050</xdr:colOff>
                    <xdr:row>23</xdr:row>
                    <xdr:rowOff>190500</xdr:rowOff>
                  </to>
                </anchor>
              </controlPr>
            </control>
          </mc:Choice>
        </mc:AlternateContent>
        <mc:AlternateContent xmlns:mc="http://schemas.openxmlformats.org/markup-compatibility/2006">
          <mc:Choice Requires="x14">
            <control shapeId="76856" r:id="rId36" name="Check Box 56">
              <controlPr defaultSize="0" autoFill="0" autoLine="0" autoPict="0">
                <anchor moveWithCells="1">
                  <from>
                    <xdr:col>14</xdr:col>
                    <xdr:colOff>314325</xdr:colOff>
                    <xdr:row>52</xdr:row>
                    <xdr:rowOff>28575</xdr:rowOff>
                  </from>
                  <to>
                    <xdr:col>17</xdr:col>
                    <xdr:colOff>266700</xdr:colOff>
                    <xdr:row>53</xdr:row>
                    <xdr:rowOff>0</xdr:rowOff>
                  </to>
                </anchor>
              </controlPr>
            </control>
          </mc:Choice>
        </mc:AlternateContent>
        <mc:AlternateContent xmlns:mc="http://schemas.openxmlformats.org/markup-compatibility/2006">
          <mc:Choice Requires="x14">
            <control shapeId="76857" r:id="rId37" name="Check Box 57">
              <controlPr defaultSize="0" autoFill="0" autoLine="0" autoPict="0">
                <anchor moveWithCells="1">
                  <from>
                    <xdr:col>14</xdr:col>
                    <xdr:colOff>314325</xdr:colOff>
                    <xdr:row>53</xdr:row>
                    <xdr:rowOff>28575</xdr:rowOff>
                  </from>
                  <to>
                    <xdr:col>17</xdr:col>
                    <xdr:colOff>114300</xdr:colOff>
                    <xdr:row>53</xdr:row>
                    <xdr:rowOff>180975</xdr:rowOff>
                  </to>
                </anchor>
              </controlPr>
            </control>
          </mc:Choice>
        </mc:AlternateContent>
        <mc:AlternateContent xmlns:mc="http://schemas.openxmlformats.org/markup-compatibility/2006">
          <mc:Choice Requires="x14">
            <control shapeId="76858" r:id="rId38" name="Check Box 58">
              <controlPr defaultSize="0" autoFill="0" autoLine="0" autoPict="0">
                <anchor moveWithCells="1">
                  <from>
                    <xdr:col>14</xdr:col>
                    <xdr:colOff>304800</xdr:colOff>
                    <xdr:row>56</xdr:row>
                    <xdr:rowOff>9525</xdr:rowOff>
                  </from>
                  <to>
                    <xdr:col>17</xdr:col>
                    <xdr:colOff>85725</xdr:colOff>
                    <xdr:row>57</xdr:row>
                    <xdr:rowOff>0</xdr:rowOff>
                  </to>
                </anchor>
              </controlPr>
            </control>
          </mc:Choice>
        </mc:AlternateContent>
        <mc:AlternateContent xmlns:mc="http://schemas.openxmlformats.org/markup-compatibility/2006">
          <mc:Choice Requires="x14">
            <control shapeId="76859" r:id="rId39" name="Check Box 59">
              <controlPr defaultSize="0" autoFill="0" autoLine="0" autoPict="0">
                <anchor moveWithCells="1">
                  <from>
                    <xdr:col>14</xdr:col>
                    <xdr:colOff>323850</xdr:colOff>
                    <xdr:row>54</xdr:row>
                    <xdr:rowOff>19050</xdr:rowOff>
                  </from>
                  <to>
                    <xdr:col>17</xdr:col>
                    <xdr:colOff>133350</xdr:colOff>
                    <xdr:row>54</xdr:row>
                    <xdr:rowOff>171450</xdr:rowOff>
                  </to>
                </anchor>
              </controlPr>
            </control>
          </mc:Choice>
        </mc:AlternateContent>
        <mc:AlternateContent xmlns:mc="http://schemas.openxmlformats.org/markup-compatibility/2006">
          <mc:Choice Requires="x14">
            <control shapeId="76860" r:id="rId40" name="Check Box 60">
              <controlPr defaultSize="0" autoFill="0" autoLine="0" autoPict="0">
                <anchor moveWithCells="1">
                  <from>
                    <xdr:col>14</xdr:col>
                    <xdr:colOff>314325</xdr:colOff>
                    <xdr:row>55</xdr:row>
                    <xdr:rowOff>28575</xdr:rowOff>
                  </from>
                  <to>
                    <xdr:col>17</xdr:col>
                    <xdr:colOff>104775</xdr:colOff>
                    <xdr:row>55</xdr:row>
                    <xdr:rowOff>171450</xdr:rowOff>
                  </to>
                </anchor>
              </controlPr>
            </control>
          </mc:Choice>
        </mc:AlternateContent>
        <mc:AlternateContent xmlns:mc="http://schemas.openxmlformats.org/markup-compatibility/2006">
          <mc:Choice Requires="x14">
            <control shapeId="76866" r:id="rId41" name="Check Box 66">
              <controlPr defaultSize="0" autoFill="0" autoLine="0" autoPict="0">
                <anchor moveWithCells="1">
                  <from>
                    <xdr:col>2</xdr:col>
                    <xdr:colOff>238125</xdr:colOff>
                    <xdr:row>21</xdr:row>
                    <xdr:rowOff>28575</xdr:rowOff>
                  </from>
                  <to>
                    <xdr:col>2</xdr:col>
                    <xdr:colOff>771525</xdr:colOff>
                    <xdr:row>21</xdr:row>
                    <xdr:rowOff>161925</xdr:rowOff>
                  </to>
                </anchor>
              </controlPr>
            </control>
          </mc:Choice>
        </mc:AlternateContent>
        <mc:AlternateContent xmlns:mc="http://schemas.openxmlformats.org/markup-compatibility/2006">
          <mc:Choice Requires="x14">
            <control shapeId="76867" r:id="rId42" name="Check Box 67">
              <controlPr defaultSize="0" autoFill="0" autoLine="0" autoPict="0">
                <anchor moveWithCells="1">
                  <from>
                    <xdr:col>0</xdr:col>
                    <xdr:colOff>152400</xdr:colOff>
                    <xdr:row>21</xdr:row>
                    <xdr:rowOff>38100</xdr:rowOff>
                  </from>
                  <to>
                    <xdr:col>2</xdr:col>
                    <xdr:colOff>238125</xdr:colOff>
                    <xdr:row>21</xdr:row>
                    <xdr:rowOff>171450</xdr:rowOff>
                  </to>
                </anchor>
              </controlPr>
            </control>
          </mc:Choice>
        </mc:AlternateContent>
        <mc:AlternateContent xmlns:mc="http://schemas.openxmlformats.org/markup-compatibility/2006">
          <mc:Choice Requires="x14">
            <control shapeId="76879" r:id="rId43" name="Check Box 79">
              <controlPr defaultSize="0" autoFill="0" autoLine="0" autoPict="0">
                <anchor moveWithCells="1">
                  <from>
                    <xdr:col>8</xdr:col>
                    <xdr:colOff>0</xdr:colOff>
                    <xdr:row>57</xdr:row>
                    <xdr:rowOff>28575</xdr:rowOff>
                  </from>
                  <to>
                    <xdr:col>9</xdr:col>
                    <xdr:colOff>857250</xdr:colOff>
                    <xdr:row>57</xdr:row>
                    <xdr:rowOff>171450</xdr:rowOff>
                  </to>
                </anchor>
              </controlPr>
            </control>
          </mc:Choice>
        </mc:AlternateContent>
        <mc:AlternateContent xmlns:mc="http://schemas.openxmlformats.org/markup-compatibility/2006">
          <mc:Choice Requires="x14">
            <control shapeId="76880" r:id="rId44" name="Check Box 80">
              <controlPr defaultSize="0" autoFill="0" autoLine="0" autoPict="0">
                <anchor moveWithCells="1">
                  <from>
                    <xdr:col>4</xdr:col>
                    <xdr:colOff>571500</xdr:colOff>
                    <xdr:row>22</xdr:row>
                    <xdr:rowOff>28575</xdr:rowOff>
                  </from>
                  <to>
                    <xdr:col>4</xdr:col>
                    <xdr:colOff>1143000</xdr:colOff>
                    <xdr:row>22</xdr:row>
                    <xdr:rowOff>171450</xdr:rowOff>
                  </to>
                </anchor>
              </controlPr>
            </control>
          </mc:Choice>
        </mc:AlternateContent>
        <mc:AlternateContent xmlns:mc="http://schemas.openxmlformats.org/markup-compatibility/2006">
          <mc:Choice Requires="x14">
            <control shapeId="76882" r:id="rId45" name="Check Box 82">
              <controlPr defaultSize="0" autoFill="0" autoLine="0" autoPict="0">
                <anchor moveWithCells="1">
                  <from>
                    <xdr:col>4</xdr:col>
                    <xdr:colOff>790575</xdr:colOff>
                    <xdr:row>23</xdr:row>
                    <xdr:rowOff>9525</xdr:rowOff>
                  </from>
                  <to>
                    <xdr:col>4</xdr:col>
                    <xdr:colOff>1181100</xdr:colOff>
                    <xdr:row>23</xdr:row>
                    <xdr:rowOff>171450</xdr:rowOff>
                  </to>
                </anchor>
              </controlPr>
            </control>
          </mc:Choice>
        </mc:AlternateContent>
        <mc:AlternateContent xmlns:mc="http://schemas.openxmlformats.org/markup-compatibility/2006">
          <mc:Choice Requires="x14">
            <control shapeId="76883" r:id="rId46" name="Check Box 83">
              <controlPr defaultSize="0" autoFill="0" autoLine="0" autoPict="0">
                <anchor moveWithCells="1">
                  <from>
                    <xdr:col>4</xdr:col>
                    <xdr:colOff>361950</xdr:colOff>
                    <xdr:row>23</xdr:row>
                    <xdr:rowOff>9525</xdr:rowOff>
                  </from>
                  <to>
                    <xdr:col>4</xdr:col>
                    <xdr:colOff>828675</xdr:colOff>
                    <xdr:row>23</xdr:row>
                    <xdr:rowOff>180975</xdr:rowOff>
                  </to>
                </anchor>
              </controlPr>
            </control>
          </mc:Choice>
        </mc:AlternateContent>
        <mc:AlternateContent xmlns:mc="http://schemas.openxmlformats.org/markup-compatibility/2006">
          <mc:Choice Requires="x14">
            <control shapeId="76884" r:id="rId47" name="Check Box 84">
              <controlPr defaultSize="0" autoFill="0" autoLine="0" autoPict="0">
                <anchor moveWithCells="1">
                  <from>
                    <xdr:col>3</xdr:col>
                    <xdr:colOff>228600</xdr:colOff>
                    <xdr:row>23</xdr:row>
                    <xdr:rowOff>9525</xdr:rowOff>
                  </from>
                  <to>
                    <xdr:col>4</xdr:col>
                    <xdr:colOff>361950</xdr:colOff>
                    <xdr:row>23</xdr:row>
                    <xdr:rowOff>180975</xdr:rowOff>
                  </to>
                </anchor>
              </controlPr>
            </control>
          </mc:Choice>
        </mc:AlternateContent>
        <mc:AlternateContent xmlns:mc="http://schemas.openxmlformats.org/markup-compatibility/2006">
          <mc:Choice Requires="x14">
            <control shapeId="76885" r:id="rId48" name="Check Box 85">
              <controlPr defaultSize="0" autoFill="0" autoLine="0" autoPict="0">
                <anchor moveWithCells="1">
                  <from>
                    <xdr:col>4</xdr:col>
                    <xdr:colOff>104775</xdr:colOff>
                    <xdr:row>22</xdr:row>
                    <xdr:rowOff>19050</xdr:rowOff>
                  </from>
                  <to>
                    <xdr:col>4</xdr:col>
                    <xdr:colOff>571500</xdr:colOff>
                    <xdr:row>22</xdr:row>
                    <xdr:rowOff>190500</xdr:rowOff>
                  </to>
                </anchor>
              </controlPr>
            </control>
          </mc:Choice>
        </mc:AlternateContent>
        <mc:AlternateContent xmlns:mc="http://schemas.openxmlformats.org/markup-compatibility/2006">
          <mc:Choice Requires="x14">
            <control shapeId="76886" r:id="rId49" name="Check Box 86">
              <controlPr defaultSize="0" autoFill="0" autoLine="0" autoPict="0">
                <anchor moveWithCells="1">
                  <from>
                    <xdr:col>2</xdr:col>
                    <xdr:colOff>1066800</xdr:colOff>
                    <xdr:row>22</xdr:row>
                    <xdr:rowOff>19050</xdr:rowOff>
                  </from>
                  <to>
                    <xdr:col>4</xdr:col>
                    <xdr:colOff>123825</xdr:colOff>
                    <xdr:row>22</xdr:row>
                    <xdr:rowOff>190500</xdr:rowOff>
                  </to>
                </anchor>
              </controlPr>
            </control>
          </mc:Choice>
        </mc:AlternateContent>
        <mc:AlternateContent xmlns:mc="http://schemas.openxmlformats.org/markup-compatibility/2006">
          <mc:Choice Requires="x14">
            <control shapeId="76901" r:id="rId50" name="Check Box 101">
              <controlPr defaultSize="0" autoFill="0" autoLine="0" autoPict="0">
                <anchor moveWithCells="1">
                  <from>
                    <xdr:col>8</xdr:col>
                    <xdr:colOff>0</xdr:colOff>
                    <xdr:row>56</xdr:row>
                    <xdr:rowOff>28575</xdr:rowOff>
                  </from>
                  <to>
                    <xdr:col>9</xdr:col>
                    <xdr:colOff>857250</xdr:colOff>
                    <xdr:row>57</xdr:row>
                    <xdr:rowOff>0</xdr:rowOff>
                  </to>
                </anchor>
              </controlPr>
            </control>
          </mc:Choice>
        </mc:AlternateContent>
        <mc:AlternateContent xmlns:mc="http://schemas.openxmlformats.org/markup-compatibility/2006">
          <mc:Choice Requires="x14">
            <control shapeId="76902" r:id="rId51" name="Check Box 102">
              <controlPr defaultSize="0" autoFill="0" autoLine="0" autoPict="0">
                <anchor moveWithCells="1">
                  <from>
                    <xdr:col>7</xdr:col>
                    <xdr:colOff>0</xdr:colOff>
                    <xdr:row>56</xdr:row>
                    <xdr:rowOff>28575</xdr:rowOff>
                  </from>
                  <to>
                    <xdr:col>8</xdr:col>
                    <xdr:colOff>114300</xdr:colOff>
                    <xdr:row>57</xdr:row>
                    <xdr:rowOff>0</xdr:rowOff>
                  </to>
                </anchor>
              </controlPr>
            </control>
          </mc:Choice>
        </mc:AlternateContent>
        <mc:AlternateContent xmlns:mc="http://schemas.openxmlformats.org/markup-compatibility/2006">
          <mc:Choice Requires="x14">
            <control shapeId="76903" r:id="rId52" name="Check Box 103">
              <controlPr defaultSize="0" autoFill="0" autoLine="0" autoPict="0">
                <anchor moveWithCells="1">
                  <from>
                    <xdr:col>13</xdr:col>
                    <xdr:colOff>66675</xdr:colOff>
                    <xdr:row>52</xdr:row>
                    <xdr:rowOff>28575</xdr:rowOff>
                  </from>
                  <to>
                    <xdr:col>15</xdr:col>
                    <xdr:colOff>104775</xdr:colOff>
                    <xdr:row>52</xdr:row>
                    <xdr:rowOff>152400</xdr:rowOff>
                  </to>
                </anchor>
              </controlPr>
            </control>
          </mc:Choice>
        </mc:AlternateContent>
        <mc:AlternateContent xmlns:mc="http://schemas.openxmlformats.org/markup-compatibility/2006">
          <mc:Choice Requires="x14">
            <control shapeId="76904" r:id="rId53" name="Check Box 104">
              <controlPr defaultSize="0" autoFill="0" autoLine="0" autoPict="0">
                <anchor moveWithCells="1">
                  <from>
                    <xdr:col>13</xdr:col>
                    <xdr:colOff>800100</xdr:colOff>
                    <xdr:row>52</xdr:row>
                    <xdr:rowOff>28575</xdr:rowOff>
                  </from>
                  <to>
                    <xdr:col>15</xdr:col>
                    <xdr:colOff>190500</xdr:colOff>
                    <xdr:row>52</xdr:row>
                    <xdr:rowOff>152400</xdr:rowOff>
                  </to>
                </anchor>
              </controlPr>
            </control>
          </mc:Choice>
        </mc:AlternateContent>
        <mc:AlternateContent xmlns:mc="http://schemas.openxmlformats.org/markup-compatibility/2006">
          <mc:Choice Requires="x14">
            <control shapeId="76986" r:id="rId54" name="Check Box 186">
              <controlPr defaultSize="0" autoFill="0" autoLine="0" autoPict="0">
                <anchor moveWithCells="1">
                  <from>
                    <xdr:col>15</xdr:col>
                    <xdr:colOff>438150</xdr:colOff>
                    <xdr:row>59</xdr:row>
                    <xdr:rowOff>0</xdr:rowOff>
                  </from>
                  <to>
                    <xdr:col>17</xdr:col>
                    <xdr:colOff>257175</xdr:colOff>
                    <xdr:row>59</xdr:row>
                    <xdr:rowOff>161925</xdr:rowOff>
                  </to>
                </anchor>
              </controlPr>
            </control>
          </mc:Choice>
        </mc:AlternateContent>
        <mc:AlternateContent xmlns:mc="http://schemas.openxmlformats.org/markup-compatibility/2006">
          <mc:Choice Requires="x14">
            <control shapeId="76987" r:id="rId55" name="Check Box 187">
              <controlPr defaultSize="0" autoFill="0" autoLine="0" autoPict="0">
                <anchor moveWithCells="1">
                  <from>
                    <xdr:col>11</xdr:col>
                    <xdr:colOff>0</xdr:colOff>
                    <xdr:row>61</xdr:row>
                    <xdr:rowOff>9525</xdr:rowOff>
                  </from>
                  <to>
                    <xdr:col>11</xdr:col>
                    <xdr:colOff>180975</xdr:colOff>
                    <xdr:row>61</xdr:row>
                    <xdr:rowOff>152400</xdr:rowOff>
                  </to>
                </anchor>
              </controlPr>
            </control>
          </mc:Choice>
        </mc:AlternateContent>
        <mc:AlternateContent xmlns:mc="http://schemas.openxmlformats.org/markup-compatibility/2006">
          <mc:Choice Requires="x14">
            <control shapeId="77064" r:id="rId56" name="Check Box 264">
              <controlPr defaultSize="0" autoFill="0" autoLine="0" autoPict="0">
                <anchor moveWithCells="1" sizeWithCells="1">
                  <from>
                    <xdr:col>8</xdr:col>
                    <xdr:colOff>190500</xdr:colOff>
                    <xdr:row>13</xdr:row>
                    <xdr:rowOff>0</xdr:rowOff>
                  </from>
                  <to>
                    <xdr:col>9</xdr:col>
                    <xdr:colOff>333375</xdr:colOff>
                    <xdr:row>13</xdr:row>
                    <xdr:rowOff>209550</xdr:rowOff>
                  </to>
                </anchor>
              </controlPr>
            </control>
          </mc:Choice>
        </mc:AlternateContent>
        <mc:AlternateContent xmlns:mc="http://schemas.openxmlformats.org/markup-compatibility/2006">
          <mc:Choice Requires="x14">
            <control shapeId="77065" r:id="rId57" name="Check Box 265">
              <controlPr defaultSize="0" autoFill="0" autoLine="0" autoPict="0">
                <anchor moveWithCells="1" sizeWithCells="1">
                  <from>
                    <xdr:col>9</xdr:col>
                    <xdr:colOff>276225</xdr:colOff>
                    <xdr:row>13</xdr:row>
                    <xdr:rowOff>0</xdr:rowOff>
                  </from>
                  <to>
                    <xdr:col>9</xdr:col>
                    <xdr:colOff>742950</xdr:colOff>
                    <xdr:row>13</xdr:row>
                    <xdr:rowOff>209550</xdr:rowOff>
                  </to>
                </anchor>
              </controlPr>
            </control>
          </mc:Choice>
        </mc:AlternateContent>
        <mc:AlternateContent xmlns:mc="http://schemas.openxmlformats.org/markup-compatibility/2006">
          <mc:Choice Requires="x14">
            <control shapeId="77066" r:id="rId58" name="Check Box 266">
              <controlPr defaultSize="0" autoFill="0" autoLine="0" autoPict="0">
                <anchor moveWithCells="1" sizeWithCells="1">
                  <from>
                    <xdr:col>7</xdr:col>
                    <xdr:colOff>542925</xdr:colOff>
                    <xdr:row>13</xdr:row>
                    <xdr:rowOff>9525</xdr:rowOff>
                  </from>
                  <to>
                    <xdr:col>8</xdr:col>
                    <xdr:colOff>190500</xdr:colOff>
                    <xdr:row>14</xdr:row>
                    <xdr:rowOff>0</xdr:rowOff>
                  </to>
                </anchor>
              </controlPr>
            </control>
          </mc:Choice>
        </mc:AlternateContent>
        <mc:AlternateContent xmlns:mc="http://schemas.openxmlformats.org/markup-compatibility/2006">
          <mc:Choice Requires="x14">
            <control shapeId="77067" r:id="rId59" name="Check Box 267">
              <controlPr defaultSize="0" autoFill="0" autoLine="0" autoPict="0">
                <anchor moveWithCells="1" sizeWithCells="1">
                  <from>
                    <xdr:col>9</xdr:col>
                    <xdr:colOff>771525</xdr:colOff>
                    <xdr:row>13</xdr:row>
                    <xdr:rowOff>0</xdr:rowOff>
                  </from>
                  <to>
                    <xdr:col>9</xdr:col>
                    <xdr:colOff>1247775</xdr:colOff>
                    <xdr:row>14</xdr:row>
                    <xdr:rowOff>0</xdr:rowOff>
                  </to>
                </anchor>
              </controlPr>
            </control>
          </mc:Choice>
        </mc:AlternateContent>
        <mc:AlternateContent xmlns:mc="http://schemas.openxmlformats.org/markup-compatibility/2006">
          <mc:Choice Requires="x14">
            <control shapeId="77068" r:id="rId60" name="Check Box 268">
              <controlPr defaultSize="0" autoFill="0" autoLine="0" autoPict="0">
                <anchor moveWithCells="1" sizeWithCells="1">
                  <from>
                    <xdr:col>3</xdr:col>
                    <xdr:colOff>209550</xdr:colOff>
                    <xdr:row>18</xdr:row>
                    <xdr:rowOff>200025</xdr:rowOff>
                  </from>
                  <to>
                    <xdr:col>4</xdr:col>
                    <xdr:colOff>371475</xdr:colOff>
                    <xdr:row>19</xdr:row>
                    <xdr:rowOff>209550</xdr:rowOff>
                  </to>
                </anchor>
              </controlPr>
            </control>
          </mc:Choice>
        </mc:AlternateContent>
        <mc:AlternateContent xmlns:mc="http://schemas.openxmlformats.org/markup-compatibility/2006">
          <mc:Choice Requires="x14">
            <control shapeId="77069" r:id="rId61" name="Check Box 269">
              <controlPr defaultSize="0" autoFill="0" autoLine="0" autoPict="0">
                <anchor moveWithCells="1" sizeWithCells="1">
                  <from>
                    <xdr:col>4</xdr:col>
                    <xdr:colOff>266700</xdr:colOff>
                    <xdr:row>18</xdr:row>
                    <xdr:rowOff>190500</xdr:rowOff>
                  </from>
                  <to>
                    <xdr:col>4</xdr:col>
                    <xdr:colOff>752475</xdr:colOff>
                    <xdr:row>19</xdr:row>
                    <xdr:rowOff>209550</xdr:rowOff>
                  </to>
                </anchor>
              </controlPr>
            </control>
          </mc:Choice>
        </mc:AlternateContent>
        <mc:AlternateContent xmlns:mc="http://schemas.openxmlformats.org/markup-compatibility/2006">
          <mc:Choice Requires="x14">
            <control shapeId="77070" r:id="rId62" name="Check Box 270">
              <controlPr defaultSize="0" autoFill="0" autoLine="0" autoPict="0">
                <anchor moveWithCells="1" sizeWithCells="1">
                  <from>
                    <xdr:col>2</xdr:col>
                    <xdr:colOff>561975</xdr:colOff>
                    <xdr:row>18</xdr:row>
                    <xdr:rowOff>200025</xdr:rowOff>
                  </from>
                  <to>
                    <xdr:col>3</xdr:col>
                    <xdr:colOff>238125</xdr:colOff>
                    <xdr:row>20</xdr:row>
                    <xdr:rowOff>0</xdr:rowOff>
                  </to>
                </anchor>
              </controlPr>
            </control>
          </mc:Choice>
        </mc:AlternateContent>
        <mc:AlternateContent xmlns:mc="http://schemas.openxmlformats.org/markup-compatibility/2006">
          <mc:Choice Requires="x14">
            <control shapeId="77071" r:id="rId63" name="Check Box 271">
              <controlPr defaultSize="0" autoFill="0" autoLine="0" autoPict="0">
                <anchor moveWithCells="1" sizeWithCells="1">
                  <from>
                    <xdr:col>4</xdr:col>
                    <xdr:colOff>790575</xdr:colOff>
                    <xdr:row>18</xdr:row>
                    <xdr:rowOff>190500</xdr:rowOff>
                  </from>
                  <to>
                    <xdr:col>4</xdr:col>
                    <xdr:colOff>1285875</xdr:colOff>
                    <xdr:row>20</xdr:row>
                    <xdr:rowOff>0</xdr:rowOff>
                  </to>
                </anchor>
              </controlPr>
            </control>
          </mc:Choice>
        </mc:AlternateContent>
        <mc:AlternateContent xmlns:mc="http://schemas.openxmlformats.org/markup-compatibility/2006">
          <mc:Choice Requires="x14">
            <control shapeId="77072" r:id="rId64" name="Check Box 272">
              <controlPr defaultSize="0" autoFill="0" autoLine="0" autoPict="0">
                <anchor moveWithCells="1">
                  <from>
                    <xdr:col>1</xdr:col>
                    <xdr:colOff>0</xdr:colOff>
                    <xdr:row>6</xdr:row>
                    <xdr:rowOff>0</xdr:rowOff>
                  </from>
                  <to>
                    <xdr:col>1</xdr:col>
                    <xdr:colOff>381000</xdr:colOff>
                    <xdr:row>6</xdr:row>
                    <xdr:rowOff>200025</xdr:rowOff>
                  </to>
                </anchor>
              </controlPr>
            </control>
          </mc:Choice>
        </mc:AlternateContent>
        <mc:AlternateContent xmlns:mc="http://schemas.openxmlformats.org/markup-compatibility/2006">
          <mc:Choice Requires="x14">
            <control shapeId="77073" r:id="rId65" name="Check Box 273">
              <controlPr defaultSize="0" autoFill="0" autoLine="0" autoPict="0">
                <anchor moveWithCells="1">
                  <from>
                    <xdr:col>1</xdr:col>
                    <xdr:colOff>0</xdr:colOff>
                    <xdr:row>6</xdr:row>
                    <xdr:rowOff>200025</xdr:rowOff>
                  </from>
                  <to>
                    <xdr:col>1</xdr:col>
                    <xdr:colOff>381000</xdr:colOff>
                    <xdr:row>7</xdr:row>
                    <xdr:rowOff>190500</xdr:rowOff>
                  </to>
                </anchor>
              </controlPr>
            </control>
          </mc:Choice>
        </mc:AlternateContent>
        <mc:AlternateContent xmlns:mc="http://schemas.openxmlformats.org/markup-compatibility/2006">
          <mc:Choice Requires="x14">
            <control shapeId="77074" r:id="rId66" name="Check Box 274">
              <controlPr defaultSize="0" autoFill="0" autoLine="0" autoPict="0">
                <anchor moveWithCells="1">
                  <from>
                    <xdr:col>2</xdr:col>
                    <xdr:colOff>1066800</xdr:colOff>
                    <xdr:row>6</xdr:row>
                    <xdr:rowOff>0</xdr:rowOff>
                  </from>
                  <to>
                    <xdr:col>4</xdr:col>
                    <xdr:colOff>209550</xdr:colOff>
                    <xdr:row>6</xdr:row>
                    <xdr:rowOff>200025</xdr:rowOff>
                  </to>
                </anchor>
              </controlPr>
            </control>
          </mc:Choice>
        </mc:AlternateContent>
        <mc:AlternateContent xmlns:mc="http://schemas.openxmlformats.org/markup-compatibility/2006">
          <mc:Choice Requires="x14">
            <control shapeId="77075" r:id="rId67" name="Check Box 275">
              <controlPr defaultSize="0" autoFill="0" autoLine="0" autoPict="0">
                <anchor moveWithCells="1">
                  <from>
                    <xdr:col>6</xdr:col>
                    <xdr:colOff>0</xdr:colOff>
                    <xdr:row>6</xdr:row>
                    <xdr:rowOff>0</xdr:rowOff>
                  </from>
                  <to>
                    <xdr:col>6</xdr:col>
                    <xdr:colOff>381000</xdr:colOff>
                    <xdr:row>6</xdr:row>
                    <xdr:rowOff>200025</xdr:rowOff>
                  </to>
                </anchor>
              </controlPr>
            </control>
          </mc:Choice>
        </mc:AlternateContent>
        <mc:AlternateContent xmlns:mc="http://schemas.openxmlformats.org/markup-compatibility/2006">
          <mc:Choice Requires="x14">
            <control shapeId="77076" r:id="rId68" name="Check Box 276">
              <controlPr defaultSize="0" autoFill="0" autoLine="0" autoPict="0">
                <anchor moveWithCells="1">
                  <from>
                    <xdr:col>6</xdr:col>
                    <xdr:colOff>0</xdr:colOff>
                    <xdr:row>6</xdr:row>
                    <xdr:rowOff>200025</xdr:rowOff>
                  </from>
                  <to>
                    <xdr:col>6</xdr:col>
                    <xdr:colOff>381000</xdr:colOff>
                    <xdr:row>7</xdr:row>
                    <xdr:rowOff>190500</xdr:rowOff>
                  </to>
                </anchor>
              </controlPr>
            </control>
          </mc:Choice>
        </mc:AlternateContent>
        <mc:AlternateContent xmlns:mc="http://schemas.openxmlformats.org/markup-compatibility/2006">
          <mc:Choice Requires="x14">
            <control shapeId="77077" r:id="rId69" name="Check Box 277">
              <controlPr defaultSize="0" autoFill="0" autoLine="0" autoPict="0">
                <anchor moveWithCells="1">
                  <from>
                    <xdr:col>7</xdr:col>
                    <xdr:colOff>1066800</xdr:colOff>
                    <xdr:row>6</xdr:row>
                    <xdr:rowOff>0</xdr:rowOff>
                  </from>
                  <to>
                    <xdr:col>9</xdr:col>
                    <xdr:colOff>209550</xdr:colOff>
                    <xdr:row>6</xdr:row>
                    <xdr:rowOff>200025</xdr:rowOff>
                  </to>
                </anchor>
              </controlPr>
            </control>
          </mc:Choice>
        </mc:AlternateContent>
        <mc:AlternateContent xmlns:mc="http://schemas.openxmlformats.org/markup-compatibility/2006">
          <mc:Choice Requires="x14">
            <control shapeId="77078" r:id="rId70" name="Check Box 278">
              <controlPr defaultSize="0" autoFill="0" autoLine="0" autoPict="0">
                <anchor moveWithCells="1">
                  <from>
                    <xdr:col>7</xdr:col>
                    <xdr:colOff>180975</xdr:colOff>
                    <xdr:row>9</xdr:row>
                    <xdr:rowOff>19050</xdr:rowOff>
                  </from>
                  <to>
                    <xdr:col>7</xdr:col>
                    <xdr:colOff>533400</xdr:colOff>
                    <xdr:row>9</xdr:row>
                    <xdr:rowOff>190500</xdr:rowOff>
                  </to>
                </anchor>
              </controlPr>
            </control>
          </mc:Choice>
        </mc:AlternateContent>
        <mc:AlternateContent xmlns:mc="http://schemas.openxmlformats.org/markup-compatibility/2006">
          <mc:Choice Requires="x14">
            <control shapeId="77080" r:id="rId71" name="Check Box 280">
              <controlPr defaultSize="0" autoFill="0" autoLine="0" autoPict="0">
                <anchor moveWithCells="1">
                  <from>
                    <xdr:col>9</xdr:col>
                    <xdr:colOff>209550</xdr:colOff>
                    <xdr:row>9</xdr:row>
                    <xdr:rowOff>0</xdr:rowOff>
                  </from>
                  <to>
                    <xdr:col>9</xdr:col>
                    <xdr:colOff>1190625</xdr:colOff>
                    <xdr:row>9</xdr:row>
                    <xdr:rowOff>200025</xdr:rowOff>
                  </to>
                </anchor>
              </controlPr>
            </control>
          </mc:Choice>
        </mc:AlternateContent>
        <mc:AlternateContent xmlns:mc="http://schemas.openxmlformats.org/markup-compatibility/2006">
          <mc:Choice Requires="x14">
            <control shapeId="77081" r:id="rId72" name="Check Box 281">
              <controlPr defaultSize="0" autoFill="0" autoLine="0" autoPict="0">
                <anchor moveWithCells="1">
                  <from>
                    <xdr:col>9</xdr:col>
                    <xdr:colOff>800100</xdr:colOff>
                    <xdr:row>10</xdr:row>
                    <xdr:rowOff>28575</xdr:rowOff>
                  </from>
                  <to>
                    <xdr:col>9</xdr:col>
                    <xdr:colOff>1190625</xdr:colOff>
                    <xdr:row>10</xdr:row>
                    <xdr:rowOff>161925</xdr:rowOff>
                  </to>
                </anchor>
              </controlPr>
            </control>
          </mc:Choice>
        </mc:AlternateContent>
        <mc:AlternateContent xmlns:mc="http://schemas.openxmlformats.org/markup-compatibility/2006">
          <mc:Choice Requires="x14">
            <control shapeId="77082" r:id="rId73" name="Check Box 282">
              <controlPr defaultSize="0" autoFill="0" autoLine="0" autoPict="0">
                <anchor moveWithCells="1">
                  <from>
                    <xdr:col>9</xdr:col>
                    <xdr:colOff>209550</xdr:colOff>
                    <xdr:row>10</xdr:row>
                    <xdr:rowOff>28575</xdr:rowOff>
                  </from>
                  <to>
                    <xdr:col>9</xdr:col>
                    <xdr:colOff>600075</xdr:colOff>
                    <xdr:row>10</xdr:row>
                    <xdr:rowOff>161925</xdr:rowOff>
                  </to>
                </anchor>
              </controlPr>
            </control>
          </mc:Choice>
        </mc:AlternateContent>
        <mc:AlternateContent xmlns:mc="http://schemas.openxmlformats.org/markup-compatibility/2006">
          <mc:Choice Requires="x14">
            <control shapeId="77091" r:id="rId74" name="Check Box 291">
              <controlPr defaultSize="0" autoFill="0" autoLine="0" autoPict="0">
                <anchor moveWithCells="1">
                  <from>
                    <xdr:col>14</xdr:col>
                    <xdr:colOff>28575</xdr:colOff>
                    <xdr:row>59</xdr:row>
                    <xdr:rowOff>9525</xdr:rowOff>
                  </from>
                  <to>
                    <xdr:col>15</xdr:col>
                    <xdr:colOff>514350</xdr:colOff>
                    <xdr:row>59</xdr:row>
                    <xdr:rowOff>171450</xdr:rowOff>
                  </to>
                </anchor>
              </controlPr>
            </control>
          </mc:Choice>
        </mc:AlternateContent>
        <mc:AlternateContent xmlns:mc="http://schemas.openxmlformats.org/markup-compatibility/2006">
          <mc:Choice Requires="x14">
            <control shapeId="77095" r:id="rId75" name="Check Box 295">
              <controlPr defaultSize="0" autoFill="0" autoLine="0" autoPict="0">
                <anchor moveWithCells="1">
                  <from>
                    <xdr:col>4</xdr:col>
                    <xdr:colOff>790575</xdr:colOff>
                    <xdr:row>4</xdr:row>
                    <xdr:rowOff>28575</xdr:rowOff>
                  </from>
                  <to>
                    <xdr:col>4</xdr:col>
                    <xdr:colOff>1228725</xdr:colOff>
                    <xdr:row>4</xdr:row>
                    <xdr:rowOff>161925</xdr:rowOff>
                  </to>
                </anchor>
              </controlPr>
            </control>
          </mc:Choice>
        </mc:AlternateContent>
        <mc:AlternateContent xmlns:mc="http://schemas.openxmlformats.org/markup-compatibility/2006">
          <mc:Choice Requires="x14">
            <control shapeId="77096" r:id="rId76" name="Check Box 296">
              <controlPr defaultSize="0" autoFill="0" autoLine="0" autoPict="0">
                <anchor moveWithCells="1">
                  <from>
                    <xdr:col>9</xdr:col>
                    <xdr:colOff>847725</xdr:colOff>
                    <xdr:row>7</xdr:row>
                    <xdr:rowOff>28575</xdr:rowOff>
                  </from>
                  <to>
                    <xdr:col>9</xdr:col>
                    <xdr:colOff>1247775</xdr:colOff>
                    <xdr:row>7</xdr:row>
                    <xdr:rowOff>180975</xdr:rowOff>
                  </to>
                </anchor>
              </controlPr>
            </control>
          </mc:Choice>
        </mc:AlternateContent>
        <mc:AlternateContent xmlns:mc="http://schemas.openxmlformats.org/markup-compatibility/2006">
          <mc:Choice Requires="x14">
            <control shapeId="77097" r:id="rId77" name="Check Box 297">
              <controlPr defaultSize="0" autoFill="0" autoLine="0" autoPict="0">
                <anchor moveWithCells="1">
                  <from>
                    <xdr:col>9</xdr:col>
                    <xdr:colOff>361950</xdr:colOff>
                    <xdr:row>4</xdr:row>
                    <xdr:rowOff>38100</xdr:rowOff>
                  </from>
                  <to>
                    <xdr:col>9</xdr:col>
                    <xdr:colOff>800100</xdr:colOff>
                    <xdr:row>4</xdr:row>
                    <xdr:rowOff>171450</xdr:rowOff>
                  </to>
                </anchor>
              </controlPr>
            </control>
          </mc:Choice>
        </mc:AlternateContent>
        <mc:AlternateContent xmlns:mc="http://schemas.openxmlformats.org/markup-compatibility/2006">
          <mc:Choice Requires="x14">
            <control shapeId="77098" r:id="rId78" name="Check Box 298">
              <controlPr defaultSize="0" autoFill="0" autoLine="0" autoPict="0">
                <anchor moveWithCells="1">
                  <from>
                    <xdr:col>9</xdr:col>
                    <xdr:colOff>762000</xdr:colOff>
                    <xdr:row>4</xdr:row>
                    <xdr:rowOff>28575</xdr:rowOff>
                  </from>
                  <to>
                    <xdr:col>9</xdr:col>
                    <xdr:colOff>1219200</xdr:colOff>
                    <xdr:row>4</xdr:row>
                    <xdr:rowOff>171450</xdr:rowOff>
                  </to>
                </anchor>
              </controlPr>
            </control>
          </mc:Choice>
        </mc:AlternateContent>
        <mc:AlternateContent xmlns:mc="http://schemas.openxmlformats.org/markup-compatibility/2006">
          <mc:Choice Requires="x14">
            <control shapeId="77099" r:id="rId79" name="Check Box 299">
              <controlPr defaultSize="0" autoFill="0" autoLine="0" autoPict="0">
                <anchor moveWithCells="1">
                  <from>
                    <xdr:col>9</xdr:col>
                    <xdr:colOff>847725</xdr:colOff>
                    <xdr:row>8</xdr:row>
                    <xdr:rowOff>28575</xdr:rowOff>
                  </from>
                  <to>
                    <xdr:col>9</xdr:col>
                    <xdr:colOff>1247775</xdr:colOff>
                    <xdr:row>8</xdr:row>
                    <xdr:rowOff>180975</xdr:rowOff>
                  </to>
                </anchor>
              </controlPr>
            </control>
          </mc:Choice>
        </mc:AlternateContent>
        <mc:AlternateContent xmlns:mc="http://schemas.openxmlformats.org/markup-compatibility/2006">
          <mc:Choice Requires="x14">
            <control shapeId="77100" r:id="rId80" name="Check Box 300">
              <controlPr defaultSize="0" autoFill="0" autoLine="0" autoPict="0">
                <anchor moveWithCells="1">
                  <from>
                    <xdr:col>4</xdr:col>
                    <xdr:colOff>857250</xdr:colOff>
                    <xdr:row>7</xdr:row>
                    <xdr:rowOff>28575</xdr:rowOff>
                  </from>
                  <to>
                    <xdr:col>4</xdr:col>
                    <xdr:colOff>1257300</xdr:colOff>
                    <xdr:row>7</xdr:row>
                    <xdr:rowOff>180975</xdr:rowOff>
                  </to>
                </anchor>
              </controlPr>
            </control>
          </mc:Choice>
        </mc:AlternateContent>
        <mc:AlternateContent xmlns:mc="http://schemas.openxmlformats.org/markup-compatibility/2006">
          <mc:Choice Requires="x14">
            <control shapeId="77101" r:id="rId81" name="Check Box 301">
              <controlPr defaultSize="0" autoFill="0" autoLine="0" autoPict="0">
                <anchor moveWithCells="1">
                  <from>
                    <xdr:col>4</xdr:col>
                    <xdr:colOff>857250</xdr:colOff>
                    <xdr:row>8</xdr:row>
                    <xdr:rowOff>9525</xdr:rowOff>
                  </from>
                  <to>
                    <xdr:col>4</xdr:col>
                    <xdr:colOff>1257300</xdr:colOff>
                    <xdr:row>8</xdr:row>
                    <xdr:rowOff>161925</xdr:rowOff>
                  </to>
                </anchor>
              </controlPr>
            </control>
          </mc:Choice>
        </mc:AlternateContent>
        <mc:AlternateContent xmlns:mc="http://schemas.openxmlformats.org/markup-compatibility/2006">
          <mc:Choice Requires="x14">
            <control shapeId="77103" r:id="rId82" name="Check Box 303">
              <controlPr defaultSize="0" autoFill="0" autoLine="0" autoPict="0">
                <anchor moveWithCells="1">
                  <from>
                    <xdr:col>5</xdr:col>
                    <xdr:colOff>152400</xdr:colOff>
                    <xdr:row>16</xdr:row>
                    <xdr:rowOff>38100</xdr:rowOff>
                  </from>
                  <to>
                    <xdr:col>7</xdr:col>
                    <xdr:colOff>161925</xdr:colOff>
                    <xdr:row>16</xdr:row>
                    <xdr:rowOff>190500</xdr:rowOff>
                  </to>
                </anchor>
              </controlPr>
            </control>
          </mc:Choice>
        </mc:AlternateContent>
        <mc:AlternateContent xmlns:mc="http://schemas.openxmlformats.org/markup-compatibility/2006">
          <mc:Choice Requires="x14">
            <control shapeId="77106" r:id="rId83" name="Check Box 306">
              <controlPr defaultSize="0" autoFill="0" autoLine="0" autoPict="0">
                <anchor moveWithCells="1">
                  <from>
                    <xdr:col>7</xdr:col>
                    <xdr:colOff>962025</xdr:colOff>
                    <xdr:row>16</xdr:row>
                    <xdr:rowOff>38100</xdr:rowOff>
                  </from>
                  <to>
                    <xdr:col>9</xdr:col>
                    <xdr:colOff>28575</xdr:colOff>
                    <xdr:row>16</xdr:row>
                    <xdr:rowOff>190500</xdr:rowOff>
                  </to>
                </anchor>
              </controlPr>
            </control>
          </mc:Choice>
        </mc:AlternateContent>
        <mc:AlternateContent xmlns:mc="http://schemas.openxmlformats.org/markup-compatibility/2006">
          <mc:Choice Requires="x14">
            <control shapeId="77107" r:id="rId84" name="Check Box 307">
              <controlPr defaultSize="0" autoFill="0" autoLine="0" autoPict="0">
                <anchor moveWithCells="1">
                  <from>
                    <xdr:col>7</xdr:col>
                    <xdr:colOff>219075</xdr:colOff>
                    <xdr:row>16</xdr:row>
                    <xdr:rowOff>47625</xdr:rowOff>
                  </from>
                  <to>
                    <xdr:col>7</xdr:col>
                    <xdr:colOff>828675</xdr:colOff>
                    <xdr:row>16</xdr:row>
                    <xdr:rowOff>171450</xdr:rowOff>
                  </to>
                </anchor>
              </controlPr>
            </control>
          </mc:Choice>
        </mc:AlternateContent>
        <mc:AlternateContent xmlns:mc="http://schemas.openxmlformats.org/markup-compatibility/2006">
          <mc:Choice Requires="x14">
            <control shapeId="77109" r:id="rId85" name="Check Box 309">
              <controlPr defaultSize="0" autoFill="0" autoLine="0" autoPict="0">
                <anchor moveWithCells="1">
                  <from>
                    <xdr:col>9</xdr:col>
                    <xdr:colOff>66675</xdr:colOff>
                    <xdr:row>16</xdr:row>
                    <xdr:rowOff>28575</xdr:rowOff>
                  </from>
                  <to>
                    <xdr:col>9</xdr:col>
                    <xdr:colOff>1190625</xdr:colOff>
                    <xdr:row>16</xdr:row>
                    <xdr:rowOff>200025</xdr:rowOff>
                  </to>
                </anchor>
              </controlPr>
            </control>
          </mc:Choice>
        </mc:AlternateContent>
        <mc:AlternateContent xmlns:mc="http://schemas.openxmlformats.org/markup-compatibility/2006">
          <mc:Choice Requires="x14">
            <control shapeId="77113" r:id="rId86" name="Check Box 313">
              <controlPr defaultSize="0" autoFill="0" autoLine="0" autoPict="0">
                <anchor moveWithCells="1">
                  <from>
                    <xdr:col>7</xdr:col>
                    <xdr:colOff>571500</xdr:colOff>
                    <xdr:row>9</xdr:row>
                    <xdr:rowOff>19050</xdr:rowOff>
                  </from>
                  <to>
                    <xdr:col>7</xdr:col>
                    <xdr:colOff>942975</xdr:colOff>
                    <xdr:row>9</xdr:row>
                    <xdr:rowOff>180975</xdr:rowOff>
                  </to>
                </anchor>
              </controlPr>
            </control>
          </mc:Choice>
        </mc:AlternateContent>
        <mc:AlternateContent xmlns:mc="http://schemas.openxmlformats.org/markup-compatibility/2006">
          <mc:Choice Requires="x14">
            <control shapeId="77114" r:id="rId87" name="Check Box 314">
              <controlPr defaultSize="0" autoFill="0" autoLine="0" autoPict="0">
                <anchor moveWithCells="1">
                  <from>
                    <xdr:col>8</xdr:col>
                    <xdr:colOff>76200</xdr:colOff>
                    <xdr:row>9</xdr:row>
                    <xdr:rowOff>19050</xdr:rowOff>
                  </from>
                  <to>
                    <xdr:col>9</xdr:col>
                    <xdr:colOff>114300</xdr:colOff>
                    <xdr:row>9</xdr:row>
                    <xdr:rowOff>180975</xdr:rowOff>
                  </to>
                </anchor>
              </controlPr>
            </control>
          </mc:Choice>
        </mc:AlternateContent>
        <mc:AlternateContent xmlns:mc="http://schemas.openxmlformats.org/markup-compatibility/2006">
          <mc:Choice Requires="x14">
            <control shapeId="77115" r:id="rId88" name="Check Box 315">
              <controlPr defaultSize="0" autoFill="0" autoLine="0" autoPict="0">
                <anchor moveWithCells="1">
                  <from>
                    <xdr:col>7</xdr:col>
                    <xdr:colOff>180975</xdr:colOff>
                    <xdr:row>10</xdr:row>
                    <xdr:rowOff>9525</xdr:rowOff>
                  </from>
                  <to>
                    <xdr:col>7</xdr:col>
                    <xdr:colOff>533400</xdr:colOff>
                    <xdr:row>10</xdr:row>
                    <xdr:rowOff>180975</xdr:rowOff>
                  </to>
                </anchor>
              </controlPr>
            </control>
          </mc:Choice>
        </mc:AlternateContent>
        <mc:AlternateContent xmlns:mc="http://schemas.openxmlformats.org/markup-compatibility/2006">
          <mc:Choice Requires="x14">
            <control shapeId="77116" r:id="rId89" name="Check Box 316">
              <controlPr defaultSize="0" autoFill="0" autoLine="0" autoPict="0">
                <anchor moveWithCells="1">
                  <from>
                    <xdr:col>7</xdr:col>
                    <xdr:colOff>571500</xdr:colOff>
                    <xdr:row>10</xdr:row>
                    <xdr:rowOff>9525</xdr:rowOff>
                  </from>
                  <to>
                    <xdr:col>7</xdr:col>
                    <xdr:colOff>942975</xdr:colOff>
                    <xdr:row>10</xdr:row>
                    <xdr:rowOff>171450</xdr:rowOff>
                  </to>
                </anchor>
              </controlPr>
            </control>
          </mc:Choice>
        </mc:AlternateContent>
        <mc:AlternateContent xmlns:mc="http://schemas.openxmlformats.org/markup-compatibility/2006">
          <mc:Choice Requires="x14">
            <control shapeId="77117" r:id="rId90" name="Check Box 317">
              <controlPr defaultSize="0" autoFill="0" autoLine="0" autoPict="0">
                <anchor moveWithCells="1">
                  <from>
                    <xdr:col>8</xdr:col>
                    <xdr:colOff>76200</xdr:colOff>
                    <xdr:row>10</xdr:row>
                    <xdr:rowOff>9525</xdr:rowOff>
                  </from>
                  <to>
                    <xdr:col>9</xdr:col>
                    <xdr:colOff>114300</xdr:colOff>
                    <xdr:row>10</xdr:row>
                    <xdr:rowOff>171450</xdr:rowOff>
                  </to>
                </anchor>
              </controlPr>
            </control>
          </mc:Choice>
        </mc:AlternateContent>
        <mc:AlternateContent xmlns:mc="http://schemas.openxmlformats.org/markup-compatibility/2006">
          <mc:Choice Requires="x14">
            <control shapeId="77135" r:id="rId91" name="Check Box 335">
              <controlPr defaultSize="0" autoFill="0" autoLine="0" autoPict="0">
                <anchor moveWithCells="1" sizeWithCells="1">
                  <from>
                    <xdr:col>3</xdr:col>
                    <xdr:colOff>190500</xdr:colOff>
                    <xdr:row>13</xdr:row>
                    <xdr:rowOff>0</xdr:rowOff>
                  </from>
                  <to>
                    <xdr:col>4</xdr:col>
                    <xdr:colOff>333375</xdr:colOff>
                    <xdr:row>13</xdr:row>
                    <xdr:rowOff>209550</xdr:rowOff>
                  </to>
                </anchor>
              </controlPr>
            </control>
          </mc:Choice>
        </mc:AlternateContent>
        <mc:AlternateContent xmlns:mc="http://schemas.openxmlformats.org/markup-compatibility/2006">
          <mc:Choice Requires="x14">
            <control shapeId="77136" r:id="rId92" name="Check Box 336">
              <controlPr defaultSize="0" autoFill="0" autoLine="0" autoPict="0">
                <anchor moveWithCells="1" sizeWithCells="1">
                  <from>
                    <xdr:col>4</xdr:col>
                    <xdr:colOff>276225</xdr:colOff>
                    <xdr:row>13</xdr:row>
                    <xdr:rowOff>0</xdr:rowOff>
                  </from>
                  <to>
                    <xdr:col>4</xdr:col>
                    <xdr:colOff>742950</xdr:colOff>
                    <xdr:row>13</xdr:row>
                    <xdr:rowOff>209550</xdr:rowOff>
                  </to>
                </anchor>
              </controlPr>
            </control>
          </mc:Choice>
        </mc:AlternateContent>
        <mc:AlternateContent xmlns:mc="http://schemas.openxmlformats.org/markup-compatibility/2006">
          <mc:Choice Requires="x14">
            <control shapeId="77137" r:id="rId93" name="Check Box 337">
              <controlPr defaultSize="0" autoFill="0" autoLine="0" autoPict="0">
                <anchor moveWithCells="1" sizeWithCells="1">
                  <from>
                    <xdr:col>2</xdr:col>
                    <xdr:colOff>542925</xdr:colOff>
                    <xdr:row>13</xdr:row>
                    <xdr:rowOff>9525</xdr:rowOff>
                  </from>
                  <to>
                    <xdr:col>3</xdr:col>
                    <xdr:colOff>190500</xdr:colOff>
                    <xdr:row>14</xdr:row>
                    <xdr:rowOff>0</xdr:rowOff>
                  </to>
                </anchor>
              </controlPr>
            </control>
          </mc:Choice>
        </mc:AlternateContent>
        <mc:AlternateContent xmlns:mc="http://schemas.openxmlformats.org/markup-compatibility/2006">
          <mc:Choice Requires="x14">
            <control shapeId="77138" r:id="rId94" name="Check Box 338">
              <controlPr defaultSize="0" autoFill="0" autoLine="0" autoPict="0">
                <anchor moveWithCells="1" sizeWithCells="1">
                  <from>
                    <xdr:col>4</xdr:col>
                    <xdr:colOff>771525</xdr:colOff>
                    <xdr:row>13</xdr:row>
                    <xdr:rowOff>0</xdr:rowOff>
                  </from>
                  <to>
                    <xdr:col>4</xdr:col>
                    <xdr:colOff>1247775</xdr:colOff>
                    <xdr:row>14</xdr:row>
                    <xdr:rowOff>0</xdr:rowOff>
                  </to>
                </anchor>
              </controlPr>
            </control>
          </mc:Choice>
        </mc:AlternateContent>
        <mc:AlternateContent xmlns:mc="http://schemas.openxmlformats.org/markup-compatibility/2006">
          <mc:Choice Requires="x14">
            <control shapeId="77139" r:id="rId95" name="Check Box 339">
              <controlPr defaultSize="0" autoFill="0" autoLine="0" autoPict="0">
                <anchor moveWithCells="1">
                  <from>
                    <xdr:col>2</xdr:col>
                    <xdr:colOff>180975</xdr:colOff>
                    <xdr:row>9</xdr:row>
                    <xdr:rowOff>19050</xdr:rowOff>
                  </from>
                  <to>
                    <xdr:col>2</xdr:col>
                    <xdr:colOff>533400</xdr:colOff>
                    <xdr:row>9</xdr:row>
                    <xdr:rowOff>190500</xdr:rowOff>
                  </to>
                </anchor>
              </controlPr>
            </control>
          </mc:Choice>
        </mc:AlternateContent>
        <mc:AlternateContent xmlns:mc="http://schemas.openxmlformats.org/markup-compatibility/2006">
          <mc:Choice Requires="x14">
            <control shapeId="77140" r:id="rId96" name="Check Box 340">
              <controlPr defaultSize="0" autoFill="0" autoLine="0" autoPict="0">
                <anchor moveWithCells="1">
                  <from>
                    <xdr:col>4</xdr:col>
                    <xdr:colOff>209550</xdr:colOff>
                    <xdr:row>9</xdr:row>
                    <xdr:rowOff>0</xdr:rowOff>
                  </from>
                  <to>
                    <xdr:col>4</xdr:col>
                    <xdr:colOff>1190625</xdr:colOff>
                    <xdr:row>9</xdr:row>
                    <xdr:rowOff>200025</xdr:rowOff>
                  </to>
                </anchor>
              </controlPr>
            </control>
          </mc:Choice>
        </mc:AlternateContent>
        <mc:AlternateContent xmlns:mc="http://schemas.openxmlformats.org/markup-compatibility/2006">
          <mc:Choice Requires="x14">
            <control shapeId="77141" r:id="rId97" name="Check Box 341">
              <controlPr defaultSize="0" autoFill="0" autoLine="0" autoPict="0">
                <anchor moveWithCells="1">
                  <from>
                    <xdr:col>4</xdr:col>
                    <xdr:colOff>800100</xdr:colOff>
                    <xdr:row>10</xdr:row>
                    <xdr:rowOff>28575</xdr:rowOff>
                  </from>
                  <to>
                    <xdr:col>4</xdr:col>
                    <xdr:colOff>1190625</xdr:colOff>
                    <xdr:row>10</xdr:row>
                    <xdr:rowOff>161925</xdr:rowOff>
                  </to>
                </anchor>
              </controlPr>
            </control>
          </mc:Choice>
        </mc:AlternateContent>
        <mc:AlternateContent xmlns:mc="http://schemas.openxmlformats.org/markup-compatibility/2006">
          <mc:Choice Requires="x14">
            <control shapeId="77142" r:id="rId98" name="Check Box 342">
              <controlPr defaultSize="0" autoFill="0" autoLine="0" autoPict="0">
                <anchor moveWithCells="1">
                  <from>
                    <xdr:col>4</xdr:col>
                    <xdr:colOff>209550</xdr:colOff>
                    <xdr:row>10</xdr:row>
                    <xdr:rowOff>28575</xdr:rowOff>
                  </from>
                  <to>
                    <xdr:col>4</xdr:col>
                    <xdr:colOff>600075</xdr:colOff>
                    <xdr:row>10</xdr:row>
                    <xdr:rowOff>161925</xdr:rowOff>
                  </to>
                </anchor>
              </controlPr>
            </control>
          </mc:Choice>
        </mc:AlternateContent>
        <mc:AlternateContent xmlns:mc="http://schemas.openxmlformats.org/markup-compatibility/2006">
          <mc:Choice Requires="x14">
            <control shapeId="77143" r:id="rId99" name="Check Box 343">
              <controlPr defaultSize="0" autoFill="0" autoLine="0" autoPict="0">
                <anchor moveWithCells="1">
                  <from>
                    <xdr:col>0</xdr:col>
                    <xdr:colOff>152400</xdr:colOff>
                    <xdr:row>16</xdr:row>
                    <xdr:rowOff>38100</xdr:rowOff>
                  </from>
                  <to>
                    <xdr:col>2</xdr:col>
                    <xdr:colOff>161925</xdr:colOff>
                    <xdr:row>16</xdr:row>
                    <xdr:rowOff>190500</xdr:rowOff>
                  </to>
                </anchor>
              </controlPr>
            </control>
          </mc:Choice>
        </mc:AlternateContent>
        <mc:AlternateContent xmlns:mc="http://schemas.openxmlformats.org/markup-compatibility/2006">
          <mc:Choice Requires="x14">
            <control shapeId="77144" r:id="rId100" name="Check Box 344">
              <controlPr defaultSize="0" autoFill="0" autoLine="0" autoPict="0">
                <anchor moveWithCells="1">
                  <from>
                    <xdr:col>2</xdr:col>
                    <xdr:colOff>962025</xdr:colOff>
                    <xdr:row>16</xdr:row>
                    <xdr:rowOff>38100</xdr:rowOff>
                  </from>
                  <to>
                    <xdr:col>4</xdr:col>
                    <xdr:colOff>28575</xdr:colOff>
                    <xdr:row>16</xdr:row>
                    <xdr:rowOff>190500</xdr:rowOff>
                  </to>
                </anchor>
              </controlPr>
            </control>
          </mc:Choice>
        </mc:AlternateContent>
        <mc:AlternateContent xmlns:mc="http://schemas.openxmlformats.org/markup-compatibility/2006">
          <mc:Choice Requires="x14">
            <control shapeId="77145" r:id="rId101" name="Check Box 345">
              <controlPr defaultSize="0" autoFill="0" autoLine="0" autoPict="0">
                <anchor moveWithCells="1">
                  <from>
                    <xdr:col>2</xdr:col>
                    <xdr:colOff>219075</xdr:colOff>
                    <xdr:row>16</xdr:row>
                    <xdr:rowOff>47625</xdr:rowOff>
                  </from>
                  <to>
                    <xdr:col>2</xdr:col>
                    <xdr:colOff>828675</xdr:colOff>
                    <xdr:row>16</xdr:row>
                    <xdr:rowOff>171450</xdr:rowOff>
                  </to>
                </anchor>
              </controlPr>
            </control>
          </mc:Choice>
        </mc:AlternateContent>
        <mc:AlternateContent xmlns:mc="http://schemas.openxmlformats.org/markup-compatibility/2006">
          <mc:Choice Requires="x14">
            <control shapeId="77146" r:id="rId102" name="Check Box 346">
              <controlPr defaultSize="0" autoFill="0" autoLine="0" autoPict="0">
                <anchor moveWithCells="1">
                  <from>
                    <xdr:col>4</xdr:col>
                    <xdr:colOff>66675</xdr:colOff>
                    <xdr:row>16</xdr:row>
                    <xdr:rowOff>28575</xdr:rowOff>
                  </from>
                  <to>
                    <xdr:col>4</xdr:col>
                    <xdr:colOff>1190625</xdr:colOff>
                    <xdr:row>16</xdr:row>
                    <xdr:rowOff>200025</xdr:rowOff>
                  </to>
                </anchor>
              </controlPr>
            </control>
          </mc:Choice>
        </mc:AlternateContent>
        <mc:AlternateContent xmlns:mc="http://schemas.openxmlformats.org/markup-compatibility/2006">
          <mc:Choice Requires="x14">
            <control shapeId="77147" r:id="rId103" name="Check Box 347">
              <controlPr defaultSize="0" autoFill="0" autoLine="0" autoPict="0">
                <anchor moveWithCells="1">
                  <from>
                    <xdr:col>2</xdr:col>
                    <xdr:colOff>571500</xdr:colOff>
                    <xdr:row>9</xdr:row>
                    <xdr:rowOff>19050</xdr:rowOff>
                  </from>
                  <to>
                    <xdr:col>2</xdr:col>
                    <xdr:colOff>942975</xdr:colOff>
                    <xdr:row>9</xdr:row>
                    <xdr:rowOff>180975</xdr:rowOff>
                  </to>
                </anchor>
              </controlPr>
            </control>
          </mc:Choice>
        </mc:AlternateContent>
        <mc:AlternateContent xmlns:mc="http://schemas.openxmlformats.org/markup-compatibility/2006">
          <mc:Choice Requires="x14">
            <control shapeId="77148" r:id="rId104" name="Check Box 348">
              <controlPr defaultSize="0" autoFill="0" autoLine="0" autoPict="0">
                <anchor moveWithCells="1">
                  <from>
                    <xdr:col>3</xdr:col>
                    <xdr:colOff>76200</xdr:colOff>
                    <xdr:row>9</xdr:row>
                    <xdr:rowOff>19050</xdr:rowOff>
                  </from>
                  <to>
                    <xdr:col>4</xdr:col>
                    <xdr:colOff>114300</xdr:colOff>
                    <xdr:row>9</xdr:row>
                    <xdr:rowOff>180975</xdr:rowOff>
                  </to>
                </anchor>
              </controlPr>
            </control>
          </mc:Choice>
        </mc:AlternateContent>
        <mc:AlternateContent xmlns:mc="http://schemas.openxmlformats.org/markup-compatibility/2006">
          <mc:Choice Requires="x14">
            <control shapeId="77149" r:id="rId105" name="Check Box 349">
              <controlPr defaultSize="0" autoFill="0" autoLine="0" autoPict="0">
                <anchor moveWithCells="1">
                  <from>
                    <xdr:col>2</xdr:col>
                    <xdr:colOff>180975</xdr:colOff>
                    <xdr:row>10</xdr:row>
                    <xdr:rowOff>9525</xdr:rowOff>
                  </from>
                  <to>
                    <xdr:col>2</xdr:col>
                    <xdr:colOff>533400</xdr:colOff>
                    <xdr:row>10</xdr:row>
                    <xdr:rowOff>180975</xdr:rowOff>
                  </to>
                </anchor>
              </controlPr>
            </control>
          </mc:Choice>
        </mc:AlternateContent>
        <mc:AlternateContent xmlns:mc="http://schemas.openxmlformats.org/markup-compatibility/2006">
          <mc:Choice Requires="x14">
            <control shapeId="77150" r:id="rId106" name="Check Box 350">
              <controlPr defaultSize="0" autoFill="0" autoLine="0" autoPict="0">
                <anchor moveWithCells="1">
                  <from>
                    <xdr:col>2</xdr:col>
                    <xdr:colOff>571500</xdr:colOff>
                    <xdr:row>10</xdr:row>
                    <xdr:rowOff>9525</xdr:rowOff>
                  </from>
                  <to>
                    <xdr:col>2</xdr:col>
                    <xdr:colOff>942975</xdr:colOff>
                    <xdr:row>10</xdr:row>
                    <xdr:rowOff>171450</xdr:rowOff>
                  </to>
                </anchor>
              </controlPr>
            </control>
          </mc:Choice>
        </mc:AlternateContent>
        <mc:AlternateContent xmlns:mc="http://schemas.openxmlformats.org/markup-compatibility/2006">
          <mc:Choice Requires="x14">
            <control shapeId="77151" r:id="rId107" name="Check Box 351">
              <controlPr defaultSize="0" autoFill="0" autoLine="0" autoPict="0">
                <anchor moveWithCells="1">
                  <from>
                    <xdr:col>3</xdr:col>
                    <xdr:colOff>76200</xdr:colOff>
                    <xdr:row>10</xdr:row>
                    <xdr:rowOff>9525</xdr:rowOff>
                  </from>
                  <to>
                    <xdr:col>4</xdr:col>
                    <xdr:colOff>114300</xdr:colOff>
                    <xdr:row>10</xdr:row>
                    <xdr:rowOff>171450</xdr:rowOff>
                  </to>
                </anchor>
              </controlPr>
            </control>
          </mc:Choice>
        </mc:AlternateContent>
        <mc:AlternateContent xmlns:mc="http://schemas.openxmlformats.org/markup-compatibility/2006">
          <mc:Choice Requires="x14">
            <control shapeId="77152" r:id="rId108" name="Check Box 352">
              <controlPr defaultSize="0" autoFill="0" autoLine="0" autoPict="0">
                <anchor moveWithCells="1">
                  <from>
                    <xdr:col>4</xdr:col>
                    <xdr:colOff>209550</xdr:colOff>
                    <xdr:row>21</xdr:row>
                    <xdr:rowOff>38100</xdr:rowOff>
                  </from>
                  <to>
                    <xdr:col>5</xdr:col>
                    <xdr:colOff>0</xdr:colOff>
                    <xdr:row>21</xdr:row>
                    <xdr:rowOff>171450</xdr:rowOff>
                  </to>
                </anchor>
              </controlPr>
            </control>
          </mc:Choice>
        </mc:AlternateContent>
        <mc:AlternateContent xmlns:mc="http://schemas.openxmlformats.org/markup-compatibility/2006">
          <mc:Choice Requires="x14">
            <control shapeId="77153" r:id="rId109" name="Check Box 353">
              <controlPr defaultSize="0" autoFill="0" autoLine="0" autoPict="0">
                <anchor moveWithCells="1">
                  <from>
                    <xdr:col>2</xdr:col>
                    <xdr:colOff>666750</xdr:colOff>
                    <xdr:row>21</xdr:row>
                    <xdr:rowOff>28575</xdr:rowOff>
                  </from>
                  <to>
                    <xdr:col>4</xdr:col>
                    <xdr:colOff>57150</xdr:colOff>
                    <xdr:row>21</xdr:row>
                    <xdr:rowOff>161925</xdr:rowOff>
                  </to>
                </anchor>
              </controlPr>
            </control>
          </mc:Choice>
        </mc:AlternateContent>
        <mc:AlternateContent xmlns:mc="http://schemas.openxmlformats.org/markup-compatibility/2006">
          <mc:Choice Requires="x14">
            <control shapeId="77155" r:id="rId110" name="Check Box 355">
              <controlPr defaultSize="0" autoFill="0" autoLine="0" autoPict="0">
                <anchor moveWithCells="1">
                  <from>
                    <xdr:col>3</xdr:col>
                    <xdr:colOff>304800</xdr:colOff>
                    <xdr:row>18</xdr:row>
                    <xdr:rowOff>38100</xdr:rowOff>
                  </from>
                  <to>
                    <xdr:col>4</xdr:col>
                    <xdr:colOff>523875</xdr:colOff>
                    <xdr:row>18</xdr:row>
                    <xdr:rowOff>180975</xdr:rowOff>
                  </to>
                </anchor>
              </controlPr>
            </control>
          </mc:Choice>
        </mc:AlternateContent>
        <mc:AlternateContent xmlns:mc="http://schemas.openxmlformats.org/markup-compatibility/2006">
          <mc:Choice Requires="x14">
            <control shapeId="77156" r:id="rId111" name="Check Box 356">
              <controlPr defaultSize="0" autoFill="0" autoLine="0" autoPict="0">
                <anchor moveWithCells="1">
                  <from>
                    <xdr:col>5</xdr:col>
                    <xdr:colOff>0</xdr:colOff>
                    <xdr:row>18</xdr:row>
                    <xdr:rowOff>38100</xdr:rowOff>
                  </from>
                  <to>
                    <xdr:col>6</xdr:col>
                    <xdr:colOff>390525</xdr:colOff>
                    <xdr:row>18</xdr:row>
                    <xdr:rowOff>171450</xdr:rowOff>
                  </to>
                </anchor>
              </controlPr>
            </control>
          </mc:Choice>
        </mc:AlternateContent>
        <mc:AlternateContent xmlns:mc="http://schemas.openxmlformats.org/markup-compatibility/2006">
          <mc:Choice Requires="x14">
            <control shapeId="77157" r:id="rId112" name="Check Box 357">
              <controlPr defaultSize="0" autoFill="0" autoLine="0" autoPict="0">
                <anchor moveWithCells="1">
                  <from>
                    <xdr:col>2</xdr:col>
                    <xdr:colOff>742950</xdr:colOff>
                    <xdr:row>18</xdr:row>
                    <xdr:rowOff>28575</xdr:rowOff>
                  </from>
                  <to>
                    <xdr:col>3</xdr:col>
                    <xdr:colOff>247650</xdr:colOff>
                    <xdr:row>18</xdr:row>
                    <xdr:rowOff>171450</xdr:rowOff>
                  </to>
                </anchor>
              </controlPr>
            </control>
          </mc:Choice>
        </mc:AlternateContent>
        <mc:AlternateContent xmlns:mc="http://schemas.openxmlformats.org/markup-compatibility/2006">
          <mc:Choice Requires="x14">
            <control shapeId="77158" r:id="rId113" name="Check Box 358">
              <controlPr defaultSize="0" autoFill="0" autoLine="0" autoPict="0">
                <anchor moveWithCells="1">
                  <from>
                    <xdr:col>0</xdr:col>
                    <xdr:colOff>152400</xdr:colOff>
                    <xdr:row>18</xdr:row>
                    <xdr:rowOff>28575</xdr:rowOff>
                  </from>
                  <to>
                    <xdr:col>2</xdr:col>
                    <xdr:colOff>676275</xdr:colOff>
                    <xdr:row>18</xdr:row>
                    <xdr:rowOff>171450</xdr:rowOff>
                  </to>
                </anchor>
              </controlPr>
            </control>
          </mc:Choice>
        </mc:AlternateContent>
        <mc:AlternateContent xmlns:mc="http://schemas.openxmlformats.org/markup-compatibility/2006">
          <mc:Choice Requires="x14">
            <control shapeId="77159" r:id="rId114" name="Check Box 359">
              <controlPr defaultSize="0" autoFill="0" autoLine="0" autoPict="0">
                <anchor moveWithCells="1">
                  <from>
                    <xdr:col>6</xdr:col>
                    <xdr:colOff>419100</xdr:colOff>
                    <xdr:row>18</xdr:row>
                    <xdr:rowOff>38100</xdr:rowOff>
                  </from>
                  <to>
                    <xdr:col>7</xdr:col>
                    <xdr:colOff>800100</xdr:colOff>
                    <xdr:row>18</xdr:row>
                    <xdr:rowOff>161925</xdr:rowOff>
                  </to>
                </anchor>
              </controlPr>
            </control>
          </mc:Choice>
        </mc:AlternateContent>
        <mc:AlternateContent xmlns:mc="http://schemas.openxmlformats.org/markup-compatibility/2006">
          <mc:Choice Requires="x14">
            <control shapeId="77160" r:id="rId115" name="Check Box 360">
              <controlPr defaultSize="0" autoFill="0" autoLine="0" autoPict="0">
                <anchor moveWithCells="1">
                  <from>
                    <xdr:col>2</xdr:col>
                    <xdr:colOff>9525</xdr:colOff>
                    <xdr:row>23</xdr:row>
                    <xdr:rowOff>19050</xdr:rowOff>
                  </from>
                  <to>
                    <xdr:col>2</xdr:col>
                    <xdr:colOff>476250</xdr:colOff>
                    <xdr:row>23</xdr:row>
                    <xdr:rowOff>190500</xdr:rowOff>
                  </to>
                </anchor>
              </controlPr>
            </control>
          </mc:Choice>
        </mc:AlternateContent>
        <mc:AlternateContent xmlns:mc="http://schemas.openxmlformats.org/markup-compatibility/2006">
          <mc:Choice Requires="x14">
            <control shapeId="77165" r:id="rId116" name="Check Box 365">
              <controlPr defaultSize="0" autoFill="0" autoLine="0" autoPict="0">
                <anchor moveWithCells="1" sizeWithCells="1">
                  <from>
                    <xdr:col>7</xdr:col>
                    <xdr:colOff>942975</xdr:colOff>
                    <xdr:row>22</xdr:row>
                    <xdr:rowOff>19050</xdr:rowOff>
                  </from>
                  <to>
                    <xdr:col>8</xdr:col>
                    <xdr:colOff>295275</xdr:colOff>
                    <xdr:row>22</xdr:row>
                    <xdr:rowOff>180975</xdr:rowOff>
                  </to>
                </anchor>
              </controlPr>
            </control>
          </mc:Choice>
        </mc:AlternateContent>
        <mc:AlternateContent xmlns:mc="http://schemas.openxmlformats.org/markup-compatibility/2006">
          <mc:Choice Requires="x14">
            <control shapeId="77166" r:id="rId117" name="Check Box 366">
              <controlPr defaultSize="0" autoFill="0" autoLine="0" autoPict="0">
                <anchor moveWithCells="1">
                  <from>
                    <xdr:col>7</xdr:col>
                    <xdr:colOff>933450</xdr:colOff>
                    <xdr:row>23</xdr:row>
                    <xdr:rowOff>19050</xdr:rowOff>
                  </from>
                  <to>
                    <xdr:col>8</xdr:col>
                    <xdr:colOff>323850</xdr:colOff>
                    <xdr:row>23</xdr:row>
                    <xdr:rowOff>190500</xdr:rowOff>
                  </to>
                </anchor>
              </controlPr>
            </control>
          </mc:Choice>
        </mc:AlternateContent>
        <mc:AlternateContent xmlns:mc="http://schemas.openxmlformats.org/markup-compatibility/2006">
          <mc:Choice Requires="x14">
            <control shapeId="77167" r:id="rId118" name="Check Box 367">
              <controlPr defaultSize="0" autoFill="0" autoLine="0" autoPict="0">
                <anchor moveWithCells="1">
                  <from>
                    <xdr:col>8</xdr:col>
                    <xdr:colOff>266700</xdr:colOff>
                    <xdr:row>23</xdr:row>
                    <xdr:rowOff>28575</xdr:rowOff>
                  </from>
                  <to>
                    <xdr:col>9</xdr:col>
                    <xdr:colOff>447675</xdr:colOff>
                    <xdr:row>23</xdr:row>
                    <xdr:rowOff>180975</xdr:rowOff>
                  </to>
                </anchor>
              </controlPr>
            </control>
          </mc:Choice>
        </mc:AlternateContent>
        <mc:AlternateContent xmlns:mc="http://schemas.openxmlformats.org/markup-compatibility/2006">
          <mc:Choice Requires="x14">
            <control shapeId="77168" r:id="rId119" name="Check Box 368">
              <controlPr defaultSize="0" autoFill="0" autoLine="0" autoPict="0">
                <anchor moveWithCells="1">
                  <from>
                    <xdr:col>9</xdr:col>
                    <xdr:colOff>400050</xdr:colOff>
                    <xdr:row>23</xdr:row>
                    <xdr:rowOff>38100</xdr:rowOff>
                  </from>
                  <to>
                    <xdr:col>9</xdr:col>
                    <xdr:colOff>1219200</xdr:colOff>
                    <xdr:row>23</xdr:row>
                    <xdr:rowOff>161925</xdr:rowOff>
                  </to>
                </anchor>
              </controlPr>
            </control>
          </mc:Choice>
        </mc:AlternateContent>
        <mc:AlternateContent xmlns:mc="http://schemas.openxmlformats.org/markup-compatibility/2006">
          <mc:Choice Requires="x14">
            <control shapeId="77173" r:id="rId120" name="Check Box 373">
              <controlPr defaultSize="0" autoFill="0" autoLine="0" autoPict="0">
                <anchor moveWithCells="1" sizeWithCells="1">
                  <from>
                    <xdr:col>2</xdr:col>
                    <xdr:colOff>942975</xdr:colOff>
                    <xdr:row>26</xdr:row>
                    <xdr:rowOff>19050</xdr:rowOff>
                  </from>
                  <to>
                    <xdr:col>3</xdr:col>
                    <xdr:colOff>295275</xdr:colOff>
                    <xdr:row>26</xdr:row>
                    <xdr:rowOff>180975</xdr:rowOff>
                  </to>
                </anchor>
              </controlPr>
            </control>
          </mc:Choice>
        </mc:AlternateContent>
        <mc:AlternateContent xmlns:mc="http://schemas.openxmlformats.org/markup-compatibility/2006">
          <mc:Choice Requires="x14">
            <control shapeId="77174" r:id="rId121" name="Check Box 374">
              <controlPr defaultSize="0" autoFill="0" autoLine="0" autoPict="0">
                <anchor moveWithCells="1">
                  <from>
                    <xdr:col>2</xdr:col>
                    <xdr:colOff>933450</xdr:colOff>
                    <xdr:row>27</xdr:row>
                    <xdr:rowOff>19050</xdr:rowOff>
                  </from>
                  <to>
                    <xdr:col>3</xdr:col>
                    <xdr:colOff>323850</xdr:colOff>
                    <xdr:row>27</xdr:row>
                    <xdr:rowOff>190500</xdr:rowOff>
                  </to>
                </anchor>
              </controlPr>
            </control>
          </mc:Choice>
        </mc:AlternateContent>
        <mc:AlternateContent xmlns:mc="http://schemas.openxmlformats.org/markup-compatibility/2006">
          <mc:Choice Requires="x14">
            <control shapeId="77175" r:id="rId122" name="Check Box 375">
              <controlPr defaultSize="0" autoFill="0" autoLine="0" autoPict="0">
                <anchor moveWithCells="1">
                  <from>
                    <xdr:col>3</xdr:col>
                    <xdr:colOff>266700</xdr:colOff>
                    <xdr:row>27</xdr:row>
                    <xdr:rowOff>28575</xdr:rowOff>
                  </from>
                  <to>
                    <xdr:col>4</xdr:col>
                    <xdr:colOff>447675</xdr:colOff>
                    <xdr:row>27</xdr:row>
                    <xdr:rowOff>180975</xdr:rowOff>
                  </to>
                </anchor>
              </controlPr>
            </control>
          </mc:Choice>
        </mc:AlternateContent>
        <mc:AlternateContent xmlns:mc="http://schemas.openxmlformats.org/markup-compatibility/2006">
          <mc:Choice Requires="x14">
            <control shapeId="77176" r:id="rId123" name="Check Box 376">
              <controlPr defaultSize="0" autoFill="0" autoLine="0" autoPict="0">
                <anchor moveWithCells="1">
                  <from>
                    <xdr:col>4</xdr:col>
                    <xdr:colOff>400050</xdr:colOff>
                    <xdr:row>27</xdr:row>
                    <xdr:rowOff>38100</xdr:rowOff>
                  </from>
                  <to>
                    <xdr:col>4</xdr:col>
                    <xdr:colOff>1219200</xdr:colOff>
                    <xdr:row>27</xdr:row>
                    <xdr:rowOff>161925</xdr:rowOff>
                  </to>
                </anchor>
              </controlPr>
            </control>
          </mc:Choice>
        </mc:AlternateContent>
        <mc:AlternateContent xmlns:mc="http://schemas.openxmlformats.org/markup-compatibility/2006">
          <mc:Choice Requires="x14">
            <control shapeId="77177" r:id="rId124" name="Check Box 377">
              <controlPr defaultSize="0" autoFill="0" autoLine="0" autoPict="0">
                <anchor moveWithCells="1" sizeWithCells="1">
                  <from>
                    <xdr:col>7</xdr:col>
                    <xdr:colOff>942975</xdr:colOff>
                    <xdr:row>26</xdr:row>
                    <xdr:rowOff>19050</xdr:rowOff>
                  </from>
                  <to>
                    <xdr:col>8</xdr:col>
                    <xdr:colOff>295275</xdr:colOff>
                    <xdr:row>26</xdr:row>
                    <xdr:rowOff>180975</xdr:rowOff>
                  </to>
                </anchor>
              </controlPr>
            </control>
          </mc:Choice>
        </mc:AlternateContent>
        <mc:AlternateContent xmlns:mc="http://schemas.openxmlformats.org/markup-compatibility/2006">
          <mc:Choice Requires="x14">
            <control shapeId="77178" r:id="rId125" name="Check Box 378">
              <controlPr defaultSize="0" autoFill="0" autoLine="0" autoPict="0">
                <anchor moveWithCells="1">
                  <from>
                    <xdr:col>7</xdr:col>
                    <xdr:colOff>933450</xdr:colOff>
                    <xdr:row>27</xdr:row>
                    <xdr:rowOff>19050</xdr:rowOff>
                  </from>
                  <to>
                    <xdr:col>8</xdr:col>
                    <xdr:colOff>323850</xdr:colOff>
                    <xdr:row>27</xdr:row>
                    <xdr:rowOff>190500</xdr:rowOff>
                  </to>
                </anchor>
              </controlPr>
            </control>
          </mc:Choice>
        </mc:AlternateContent>
        <mc:AlternateContent xmlns:mc="http://schemas.openxmlformats.org/markup-compatibility/2006">
          <mc:Choice Requires="x14">
            <control shapeId="77179" r:id="rId126" name="Check Box 379">
              <controlPr defaultSize="0" autoFill="0" autoLine="0" autoPict="0">
                <anchor moveWithCells="1">
                  <from>
                    <xdr:col>8</xdr:col>
                    <xdr:colOff>266700</xdr:colOff>
                    <xdr:row>27</xdr:row>
                    <xdr:rowOff>28575</xdr:rowOff>
                  </from>
                  <to>
                    <xdr:col>9</xdr:col>
                    <xdr:colOff>447675</xdr:colOff>
                    <xdr:row>27</xdr:row>
                    <xdr:rowOff>180975</xdr:rowOff>
                  </to>
                </anchor>
              </controlPr>
            </control>
          </mc:Choice>
        </mc:AlternateContent>
        <mc:AlternateContent xmlns:mc="http://schemas.openxmlformats.org/markup-compatibility/2006">
          <mc:Choice Requires="x14">
            <control shapeId="77180" r:id="rId127" name="Check Box 380">
              <controlPr defaultSize="0" autoFill="0" autoLine="0" autoPict="0">
                <anchor moveWithCells="1">
                  <from>
                    <xdr:col>9</xdr:col>
                    <xdr:colOff>400050</xdr:colOff>
                    <xdr:row>27</xdr:row>
                    <xdr:rowOff>38100</xdr:rowOff>
                  </from>
                  <to>
                    <xdr:col>9</xdr:col>
                    <xdr:colOff>1219200</xdr:colOff>
                    <xdr:row>27</xdr:row>
                    <xdr:rowOff>161925</xdr:rowOff>
                  </to>
                </anchor>
              </controlPr>
            </control>
          </mc:Choice>
        </mc:AlternateContent>
        <mc:AlternateContent xmlns:mc="http://schemas.openxmlformats.org/markup-compatibility/2006">
          <mc:Choice Requires="x14">
            <control shapeId="77196" r:id="rId128" name="Check Box 396">
              <controlPr defaultSize="0" autoFill="0" autoLine="0" autoPict="0">
                <anchor moveWithCells="1">
                  <from>
                    <xdr:col>0</xdr:col>
                    <xdr:colOff>152400</xdr:colOff>
                    <xdr:row>28</xdr:row>
                    <xdr:rowOff>19050</xdr:rowOff>
                  </from>
                  <to>
                    <xdr:col>1</xdr:col>
                    <xdr:colOff>304800</xdr:colOff>
                    <xdr:row>28</xdr:row>
                    <xdr:rowOff>161925</xdr:rowOff>
                  </to>
                </anchor>
              </controlPr>
            </control>
          </mc:Choice>
        </mc:AlternateContent>
        <mc:AlternateContent xmlns:mc="http://schemas.openxmlformats.org/markup-compatibility/2006">
          <mc:Choice Requires="x14">
            <control shapeId="77197" r:id="rId129" name="Check Box 397">
              <controlPr defaultSize="0" autoFill="0" autoLine="0" autoPict="0">
                <anchor moveWithCells="1">
                  <from>
                    <xdr:col>0</xdr:col>
                    <xdr:colOff>152400</xdr:colOff>
                    <xdr:row>28</xdr:row>
                    <xdr:rowOff>180975</xdr:rowOff>
                  </from>
                  <to>
                    <xdr:col>1</xdr:col>
                    <xdr:colOff>304800</xdr:colOff>
                    <xdr:row>29</xdr:row>
                    <xdr:rowOff>114300</xdr:rowOff>
                  </to>
                </anchor>
              </controlPr>
            </control>
          </mc:Choice>
        </mc:AlternateContent>
        <mc:AlternateContent xmlns:mc="http://schemas.openxmlformats.org/markup-compatibility/2006">
          <mc:Choice Requires="x14">
            <control shapeId="77198" r:id="rId130" name="Check Box 398">
              <controlPr defaultSize="0" autoFill="0" autoLine="0" autoPict="0">
                <anchor moveWithCells="1">
                  <from>
                    <xdr:col>0</xdr:col>
                    <xdr:colOff>152400</xdr:colOff>
                    <xdr:row>29</xdr:row>
                    <xdr:rowOff>152400</xdr:rowOff>
                  </from>
                  <to>
                    <xdr:col>1</xdr:col>
                    <xdr:colOff>304800</xdr:colOff>
                    <xdr:row>30</xdr:row>
                    <xdr:rowOff>85725</xdr:rowOff>
                  </to>
                </anchor>
              </controlPr>
            </control>
          </mc:Choice>
        </mc:AlternateContent>
        <mc:AlternateContent xmlns:mc="http://schemas.openxmlformats.org/markup-compatibility/2006">
          <mc:Choice Requires="x14">
            <control shapeId="77199" r:id="rId131" name="Check Box 399">
              <controlPr defaultSize="0" autoFill="0" autoLine="0" autoPict="0">
                <anchor moveWithCells="1">
                  <from>
                    <xdr:col>2</xdr:col>
                    <xdr:colOff>895350</xdr:colOff>
                    <xdr:row>28</xdr:row>
                    <xdr:rowOff>180975</xdr:rowOff>
                  </from>
                  <to>
                    <xdr:col>3</xdr:col>
                    <xdr:colOff>133350</xdr:colOff>
                    <xdr:row>29</xdr:row>
                    <xdr:rowOff>114300</xdr:rowOff>
                  </to>
                </anchor>
              </controlPr>
            </control>
          </mc:Choice>
        </mc:AlternateContent>
        <mc:AlternateContent xmlns:mc="http://schemas.openxmlformats.org/markup-compatibility/2006">
          <mc:Choice Requires="x14">
            <control shapeId="77200" r:id="rId132" name="Check Box 400">
              <controlPr defaultSize="0" autoFill="0" autoLine="0" autoPict="0">
                <anchor moveWithCells="1">
                  <from>
                    <xdr:col>4</xdr:col>
                    <xdr:colOff>400050</xdr:colOff>
                    <xdr:row>28</xdr:row>
                    <xdr:rowOff>28575</xdr:rowOff>
                  </from>
                  <to>
                    <xdr:col>4</xdr:col>
                    <xdr:colOff>714375</xdr:colOff>
                    <xdr:row>28</xdr:row>
                    <xdr:rowOff>171450</xdr:rowOff>
                  </to>
                </anchor>
              </controlPr>
            </control>
          </mc:Choice>
        </mc:AlternateContent>
        <mc:AlternateContent xmlns:mc="http://schemas.openxmlformats.org/markup-compatibility/2006">
          <mc:Choice Requires="x14">
            <control shapeId="77201" r:id="rId133" name="Check Box 401">
              <controlPr defaultSize="0" autoFill="0" autoLine="0" autoPict="0">
                <anchor moveWithCells="1">
                  <from>
                    <xdr:col>2</xdr:col>
                    <xdr:colOff>895350</xdr:colOff>
                    <xdr:row>28</xdr:row>
                    <xdr:rowOff>28575</xdr:rowOff>
                  </from>
                  <to>
                    <xdr:col>3</xdr:col>
                    <xdr:colOff>133350</xdr:colOff>
                    <xdr:row>28</xdr:row>
                    <xdr:rowOff>171450</xdr:rowOff>
                  </to>
                </anchor>
              </controlPr>
            </control>
          </mc:Choice>
        </mc:AlternateContent>
        <mc:AlternateContent xmlns:mc="http://schemas.openxmlformats.org/markup-compatibility/2006">
          <mc:Choice Requires="x14">
            <control shapeId="77202" r:id="rId134" name="Check Box 402">
              <controlPr defaultSize="0" autoFill="0" autoLine="0" autoPict="0">
                <anchor moveWithCells="1">
                  <from>
                    <xdr:col>2</xdr:col>
                    <xdr:colOff>85725</xdr:colOff>
                    <xdr:row>28</xdr:row>
                    <xdr:rowOff>19050</xdr:rowOff>
                  </from>
                  <to>
                    <xdr:col>2</xdr:col>
                    <xdr:colOff>542925</xdr:colOff>
                    <xdr:row>28</xdr:row>
                    <xdr:rowOff>171450</xdr:rowOff>
                  </to>
                </anchor>
              </controlPr>
            </control>
          </mc:Choice>
        </mc:AlternateContent>
        <mc:AlternateContent xmlns:mc="http://schemas.openxmlformats.org/markup-compatibility/2006">
          <mc:Choice Requires="x14">
            <control shapeId="77203" r:id="rId135" name="Check Box 403">
              <controlPr defaultSize="0" autoFill="0" autoLine="0" autoPict="0">
                <anchor moveWithCells="1">
                  <from>
                    <xdr:col>2</xdr:col>
                    <xdr:colOff>85725</xdr:colOff>
                    <xdr:row>28</xdr:row>
                    <xdr:rowOff>180975</xdr:rowOff>
                  </from>
                  <to>
                    <xdr:col>2</xdr:col>
                    <xdr:colOff>619125</xdr:colOff>
                    <xdr:row>29</xdr:row>
                    <xdr:rowOff>123825</xdr:rowOff>
                  </to>
                </anchor>
              </controlPr>
            </control>
          </mc:Choice>
        </mc:AlternateContent>
        <mc:AlternateContent xmlns:mc="http://schemas.openxmlformats.org/markup-compatibility/2006">
          <mc:Choice Requires="x14">
            <control shapeId="77204" r:id="rId136" name="Check Box 404">
              <controlPr defaultSize="0" autoFill="0" autoLine="0" autoPict="0">
                <anchor moveWithCells="1">
                  <from>
                    <xdr:col>2</xdr:col>
                    <xdr:colOff>85725</xdr:colOff>
                    <xdr:row>29</xdr:row>
                    <xdr:rowOff>142875</xdr:rowOff>
                  </from>
                  <to>
                    <xdr:col>2</xdr:col>
                    <xdr:colOff>552450</xdr:colOff>
                    <xdr:row>30</xdr:row>
                    <xdr:rowOff>95250</xdr:rowOff>
                  </to>
                </anchor>
              </controlPr>
            </control>
          </mc:Choice>
        </mc:AlternateContent>
        <mc:AlternateContent xmlns:mc="http://schemas.openxmlformats.org/markup-compatibility/2006">
          <mc:Choice Requires="x14">
            <control shapeId="77205" r:id="rId137" name="Check Box 405">
              <controlPr defaultSize="0" autoFill="0" autoLine="0" autoPict="0">
                <anchor moveWithCells="1">
                  <from>
                    <xdr:col>2</xdr:col>
                    <xdr:colOff>895350</xdr:colOff>
                    <xdr:row>29</xdr:row>
                    <xdr:rowOff>161925</xdr:rowOff>
                  </from>
                  <to>
                    <xdr:col>3</xdr:col>
                    <xdr:colOff>228600</xdr:colOff>
                    <xdr:row>30</xdr:row>
                    <xdr:rowOff>85725</xdr:rowOff>
                  </to>
                </anchor>
              </controlPr>
            </control>
          </mc:Choice>
        </mc:AlternateContent>
        <mc:AlternateContent xmlns:mc="http://schemas.openxmlformats.org/markup-compatibility/2006">
          <mc:Choice Requires="x14">
            <control shapeId="77206" r:id="rId138" name="Check Box 406">
              <controlPr defaultSize="0" autoFill="0" autoLine="0" autoPict="0">
                <anchor moveWithCells="1">
                  <from>
                    <xdr:col>0</xdr:col>
                    <xdr:colOff>152400</xdr:colOff>
                    <xdr:row>30</xdr:row>
                    <xdr:rowOff>123825</xdr:rowOff>
                  </from>
                  <to>
                    <xdr:col>2</xdr:col>
                    <xdr:colOff>28575</xdr:colOff>
                    <xdr:row>31</xdr:row>
                    <xdr:rowOff>47625</xdr:rowOff>
                  </to>
                </anchor>
              </controlPr>
            </control>
          </mc:Choice>
        </mc:AlternateContent>
        <mc:AlternateContent xmlns:mc="http://schemas.openxmlformats.org/markup-compatibility/2006">
          <mc:Choice Requires="x14">
            <control shapeId="77207" r:id="rId139" name="Check Box 407">
              <controlPr defaultSize="0" autoFill="0" autoLine="0" autoPict="0">
                <anchor moveWithCells="1">
                  <from>
                    <xdr:col>4</xdr:col>
                    <xdr:colOff>400050</xdr:colOff>
                    <xdr:row>28</xdr:row>
                    <xdr:rowOff>180975</xdr:rowOff>
                  </from>
                  <to>
                    <xdr:col>4</xdr:col>
                    <xdr:colOff>838200</xdr:colOff>
                    <xdr:row>29</xdr:row>
                    <xdr:rowOff>114300</xdr:rowOff>
                  </to>
                </anchor>
              </controlPr>
            </control>
          </mc:Choice>
        </mc:AlternateContent>
        <mc:AlternateContent xmlns:mc="http://schemas.openxmlformats.org/markup-compatibility/2006">
          <mc:Choice Requires="x14">
            <control shapeId="77208" r:id="rId140" name="Check Box 408">
              <controlPr defaultSize="0" autoFill="0" autoLine="0" autoPict="0">
                <anchor moveWithCells="1">
                  <from>
                    <xdr:col>3</xdr:col>
                    <xdr:colOff>323850</xdr:colOff>
                    <xdr:row>33</xdr:row>
                    <xdr:rowOff>38100</xdr:rowOff>
                  </from>
                  <to>
                    <xdr:col>4</xdr:col>
                    <xdr:colOff>476250</xdr:colOff>
                    <xdr:row>33</xdr:row>
                    <xdr:rowOff>171450</xdr:rowOff>
                  </to>
                </anchor>
              </controlPr>
            </control>
          </mc:Choice>
        </mc:AlternateContent>
        <mc:AlternateContent xmlns:mc="http://schemas.openxmlformats.org/markup-compatibility/2006">
          <mc:Choice Requires="x14">
            <control shapeId="77210" r:id="rId141" name="Check Box 410">
              <controlPr defaultSize="0" autoFill="0" autoLine="0" autoPict="0">
                <anchor moveWithCells="1">
                  <from>
                    <xdr:col>2</xdr:col>
                    <xdr:colOff>895350</xdr:colOff>
                    <xdr:row>33</xdr:row>
                    <xdr:rowOff>28575</xdr:rowOff>
                  </from>
                  <to>
                    <xdr:col>3</xdr:col>
                    <xdr:colOff>257175</xdr:colOff>
                    <xdr:row>33</xdr:row>
                    <xdr:rowOff>171450</xdr:rowOff>
                  </to>
                </anchor>
              </controlPr>
            </control>
          </mc:Choice>
        </mc:AlternateContent>
        <mc:AlternateContent xmlns:mc="http://schemas.openxmlformats.org/markup-compatibility/2006">
          <mc:Choice Requires="x14">
            <control shapeId="77211" r:id="rId142" name="Check Box 411">
              <controlPr defaultSize="0" autoFill="0" autoLine="0" autoPict="0">
                <anchor moveWithCells="1">
                  <from>
                    <xdr:col>4</xdr:col>
                    <xdr:colOff>628650</xdr:colOff>
                    <xdr:row>33</xdr:row>
                    <xdr:rowOff>28575</xdr:rowOff>
                  </from>
                  <to>
                    <xdr:col>4</xdr:col>
                    <xdr:colOff>1085850</xdr:colOff>
                    <xdr:row>33</xdr:row>
                    <xdr:rowOff>171450</xdr:rowOff>
                  </to>
                </anchor>
              </controlPr>
            </control>
          </mc:Choice>
        </mc:AlternateContent>
        <mc:AlternateContent xmlns:mc="http://schemas.openxmlformats.org/markup-compatibility/2006">
          <mc:Choice Requires="x14">
            <control shapeId="77212" r:id="rId143" name="Check Box 412">
              <controlPr defaultSize="0" autoFill="0" autoLine="0" autoPict="0">
                <anchor moveWithCells="1">
                  <from>
                    <xdr:col>4</xdr:col>
                    <xdr:colOff>400050</xdr:colOff>
                    <xdr:row>31</xdr:row>
                    <xdr:rowOff>95250</xdr:rowOff>
                  </from>
                  <to>
                    <xdr:col>4</xdr:col>
                    <xdr:colOff>971550</xdr:colOff>
                    <xdr:row>32</xdr:row>
                    <xdr:rowOff>38100</xdr:rowOff>
                  </to>
                </anchor>
              </controlPr>
            </control>
          </mc:Choice>
        </mc:AlternateContent>
        <mc:AlternateContent xmlns:mc="http://schemas.openxmlformats.org/markup-compatibility/2006">
          <mc:Choice Requires="x14">
            <control shapeId="77213" r:id="rId144" name="Check Box 413">
              <controlPr defaultSize="0" autoFill="0" autoLine="0" autoPict="0">
                <anchor moveWithCells="1">
                  <from>
                    <xdr:col>0</xdr:col>
                    <xdr:colOff>152400</xdr:colOff>
                    <xdr:row>32</xdr:row>
                    <xdr:rowOff>38100</xdr:rowOff>
                  </from>
                  <to>
                    <xdr:col>2</xdr:col>
                    <xdr:colOff>142875</xdr:colOff>
                    <xdr:row>32</xdr:row>
                    <xdr:rowOff>200025</xdr:rowOff>
                  </to>
                </anchor>
              </controlPr>
            </control>
          </mc:Choice>
        </mc:AlternateContent>
        <mc:AlternateContent xmlns:mc="http://schemas.openxmlformats.org/markup-compatibility/2006">
          <mc:Choice Requires="x14">
            <control shapeId="77242" r:id="rId145" name="Check Box 442">
              <controlPr defaultSize="0" autoFill="0" autoLine="0" autoPict="0">
                <anchor moveWithCells="1">
                  <from>
                    <xdr:col>5</xdr:col>
                    <xdr:colOff>152400</xdr:colOff>
                    <xdr:row>31</xdr:row>
                    <xdr:rowOff>85725</xdr:rowOff>
                  </from>
                  <to>
                    <xdr:col>7</xdr:col>
                    <xdr:colOff>0</xdr:colOff>
                    <xdr:row>32</xdr:row>
                    <xdr:rowOff>28575</xdr:rowOff>
                  </to>
                </anchor>
              </controlPr>
            </control>
          </mc:Choice>
        </mc:AlternateContent>
        <mc:AlternateContent xmlns:mc="http://schemas.openxmlformats.org/markup-compatibility/2006">
          <mc:Choice Requires="x14">
            <control shapeId="77243" r:id="rId146" name="Check Box 443">
              <controlPr defaultSize="0" autoFill="0" autoLine="0" autoPict="0">
                <anchor moveWithCells="1">
                  <from>
                    <xdr:col>7</xdr:col>
                    <xdr:colOff>895350</xdr:colOff>
                    <xdr:row>32</xdr:row>
                    <xdr:rowOff>38100</xdr:rowOff>
                  </from>
                  <to>
                    <xdr:col>9</xdr:col>
                    <xdr:colOff>85725</xdr:colOff>
                    <xdr:row>32</xdr:row>
                    <xdr:rowOff>200025</xdr:rowOff>
                  </to>
                </anchor>
              </controlPr>
            </control>
          </mc:Choice>
        </mc:AlternateContent>
        <mc:AlternateContent xmlns:mc="http://schemas.openxmlformats.org/markup-compatibility/2006">
          <mc:Choice Requires="x14">
            <control shapeId="77244" r:id="rId147" name="Check Box 444">
              <controlPr defaultSize="0" autoFill="0" autoLine="0" autoPict="0">
                <anchor moveWithCells="1">
                  <from>
                    <xdr:col>7</xdr:col>
                    <xdr:colOff>895350</xdr:colOff>
                    <xdr:row>30</xdr:row>
                    <xdr:rowOff>114300</xdr:rowOff>
                  </from>
                  <to>
                    <xdr:col>9</xdr:col>
                    <xdr:colOff>57150</xdr:colOff>
                    <xdr:row>31</xdr:row>
                    <xdr:rowOff>57150</xdr:rowOff>
                  </to>
                </anchor>
              </controlPr>
            </control>
          </mc:Choice>
        </mc:AlternateContent>
        <mc:AlternateContent xmlns:mc="http://schemas.openxmlformats.org/markup-compatibility/2006">
          <mc:Choice Requires="x14">
            <control shapeId="77245" r:id="rId148" name="Check Box 445">
              <controlPr defaultSize="0" autoFill="0" autoLine="0" autoPict="0">
                <anchor moveWithCells="1">
                  <from>
                    <xdr:col>7</xdr:col>
                    <xdr:colOff>895350</xdr:colOff>
                    <xdr:row>31</xdr:row>
                    <xdr:rowOff>76200</xdr:rowOff>
                  </from>
                  <to>
                    <xdr:col>9</xdr:col>
                    <xdr:colOff>114300</xdr:colOff>
                    <xdr:row>32</xdr:row>
                    <xdr:rowOff>28575</xdr:rowOff>
                  </to>
                </anchor>
              </controlPr>
            </control>
          </mc:Choice>
        </mc:AlternateContent>
        <mc:AlternateContent xmlns:mc="http://schemas.openxmlformats.org/markup-compatibility/2006">
          <mc:Choice Requires="x14">
            <control shapeId="77246" r:id="rId149" name="Check Box 446">
              <controlPr defaultSize="0" autoFill="0" autoLine="0" autoPict="0">
                <anchor moveWithCells="1">
                  <from>
                    <xdr:col>9</xdr:col>
                    <xdr:colOff>400050</xdr:colOff>
                    <xdr:row>29</xdr:row>
                    <xdr:rowOff>133350</xdr:rowOff>
                  </from>
                  <to>
                    <xdr:col>9</xdr:col>
                    <xdr:colOff>914400</xdr:colOff>
                    <xdr:row>30</xdr:row>
                    <xdr:rowOff>104775</xdr:rowOff>
                  </to>
                </anchor>
              </controlPr>
            </control>
          </mc:Choice>
        </mc:AlternateContent>
        <mc:AlternateContent xmlns:mc="http://schemas.openxmlformats.org/markup-compatibility/2006">
          <mc:Choice Requires="x14">
            <control shapeId="77247" r:id="rId150" name="Check Box 447">
              <controlPr defaultSize="0" autoFill="0" autoLine="0" autoPict="0">
                <anchor moveWithCells="1">
                  <from>
                    <xdr:col>7</xdr:col>
                    <xdr:colOff>85725</xdr:colOff>
                    <xdr:row>30</xdr:row>
                    <xdr:rowOff>123825</xdr:rowOff>
                  </from>
                  <to>
                    <xdr:col>7</xdr:col>
                    <xdr:colOff>609600</xdr:colOff>
                    <xdr:row>31</xdr:row>
                    <xdr:rowOff>47625</xdr:rowOff>
                  </to>
                </anchor>
              </controlPr>
            </control>
          </mc:Choice>
        </mc:AlternateContent>
        <mc:AlternateContent xmlns:mc="http://schemas.openxmlformats.org/markup-compatibility/2006">
          <mc:Choice Requires="x14">
            <control shapeId="77248" r:id="rId151" name="Check Box 448">
              <controlPr defaultSize="0" autoFill="0" autoLine="0" autoPict="0">
                <anchor moveWithCells="1">
                  <from>
                    <xdr:col>7</xdr:col>
                    <xdr:colOff>85725</xdr:colOff>
                    <xdr:row>32</xdr:row>
                    <xdr:rowOff>28575</xdr:rowOff>
                  </from>
                  <to>
                    <xdr:col>7</xdr:col>
                    <xdr:colOff>647700</xdr:colOff>
                    <xdr:row>33</xdr:row>
                    <xdr:rowOff>9525</xdr:rowOff>
                  </to>
                </anchor>
              </controlPr>
            </control>
          </mc:Choice>
        </mc:AlternateContent>
        <mc:AlternateContent xmlns:mc="http://schemas.openxmlformats.org/markup-compatibility/2006">
          <mc:Choice Requires="x14">
            <control shapeId="77249" r:id="rId152" name="Check Box 449">
              <controlPr defaultSize="0" autoFill="0" autoLine="0" autoPict="0">
                <anchor moveWithCells="1">
                  <from>
                    <xdr:col>7</xdr:col>
                    <xdr:colOff>85725</xdr:colOff>
                    <xdr:row>31</xdr:row>
                    <xdr:rowOff>95250</xdr:rowOff>
                  </from>
                  <to>
                    <xdr:col>7</xdr:col>
                    <xdr:colOff>647700</xdr:colOff>
                    <xdr:row>32</xdr:row>
                    <xdr:rowOff>19050</xdr:rowOff>
                  </to>
                </anchor>
              </controlPr>
            </control>
          </mc:Choice>
        </mc:AlternateContent>
        <mc:AlternateContent xmlns:mc="http://schemas.openxmlformats.org/markup-compatibility/2006">
          <mc:Choice Requires="x14">
            <control shapeId="77250" r:id="rId153" name="Check Box 450">
              <controlPr defaultSize="0" autoFill="0" autoLine="0" autoPict="0">
                <anchor moveWithCells="1">
                  <from>
                    <xdr:col>5</xdr:col>
                    <xdr:colOff>152400</xdr:colOff>
                    <xdr:row>33</xdr:row>
                    <xdr:rowOff>9525</xdr:rowOff>
                  </from>
                  <to>
                    <xdr:col>7</xdr:col>
                    <xdr:colOff>457200</xdr:colOff>
                    <xdr:row>33</xdr:row>
                    <xdr:rowOff>180975</xdr:rowOff>
                  </to>
                </anchor>
              </controlPr>
            </control>
          </mc:Choice>
        </mc:AlternateContent>
        <mc:AlternateContent xmlns:mc="http://schemas.openxmlformats.org/markup-compatibility/2006">
          <mc:Choice Requires="x14">
            <control shapeId="77251" r:id="rId154" name="Check Box 451">
              <controlPr defaultSize="0" autoFill="0" autoLine="0" autoPict="0">
                <anchor moveWithCells="1">
                  <from>
                    <xdr:col>9</xdr:col>
                    <xdr:colOff>400050</xdr:colOff>
                    <xdr:row>32</xdr:row>
                    <xdr:rowOff>28575</xdr:rowOff>
                  </from>
                  <to>
                    <xdr:col>9</xdr:col>
                    <xdr:colOff>962025</xdr:colOff>
                    <xdr:row>33</xdr:row>
                    <xdr:rowOff>9525</xdr:rowOff>
                  </to>
                </anchor>
              </controlPr>
            </control>
          </mc:Choice>
        </mc:AlternateContent>
        <mc:AlternateContent xmlns:mc="http://schemas.openxmlformats.org/markup-compatibility/2006">
          <mc:Choice Requires="x14">
            <control shapeId="77252" r:id="rId155" name="Check Box 452">
              <controlPr defaultSize="0" autoFill="0" autoLine="0" autoPict="0">
                <anchor moveWithCells="1">
                  <from>
                    <xdr:col>9</xdr:col>
                    <xdr:colOff>400050</xdr:colOff>
                    <xdr:row>30</xdr:row>
                    <xdr:rowOff>114300</xdr:rowOff>
                  </from>
                  <to>
                    <xdr:col>9</xdr:col>
                    <xdr:colOff>1095375</xdr:colOff>
                    <xdr:row>31</xdr:row>
                    <xdr:rowOff>66675</xdr:rowOff>
                  </to>
                </anchor>
              </controlPr>
            </control>
          </mc:Choice>
        </mc:AlternateContent>
        <mc:AlternateContent xmlns:mc="http://schemas.openxmlformats.org/markup-compatibility/2006">
          <mc:Choice Requires="x14">
            <control shapeId="77253" r:id="rId156" name="Check Box 453">
              <controlPr defaultSize="0" autoFill="0" autoLine="0" autoPict="0">
                <anchor moveWithCells="1">
                  <from>
                    <xdr:col>5</xdr:col>
                    <xdr:colOff>152400</xdr:colOff>
                    <xdr:row>28</xdr:row>
                    <xdr:rowOff>19050</xdr:rowOff>
                  </from>
                  <to>
                    <xdr:col>6</xdr:col>
                    <xdr:colOff>304800</xdr:colOff>
                    <xdr:row>28</xdr:row>
                    <xdr:rowOff>161925</xdr:rowOff>
                  </to>
                </anchor>
              </controlPr>
            </control>
          </mc:Choice>
        </mc:AlternateContent>
        <mc:AlternateContent xmlns:mc="http://schemas.openxmlformats.org/markup-compatibility/2006">
          <mc:Choice Requires="x14">
            <control shapeId="77254" r:id="rId157" name="Check Box 454">
              <controlPr defaultSize="0" autoFill="0" autoLine="0" autoPict="0">
                <anchor moveWithCells="1">
                  <from>
                    <xdr:col>5</xdr:col>
                    <xdr:colOff>152400</xdr:colOff>
                    <xdr:row>28</xdr:row>
                    <xdr:rowOff>180975</xdr:rowOff>
                  </from>
                  <to>
                    <xdr:col>6</xdr:col>
                    <xdr:colOff>304800</xdr:colOff>
                    <xdr:row>29</xdr:row>
                    <xdr:rowOff>114300</xdr:rowOff>
                  </to>
                </anchor>
              </controlPr>
            </control>
          </mc:Choice>
        </mc:AlternateContent>
        <mc:AlternateContent xmlns:mc="http://schemas.openxmlformats.org/markup-compatibility/2006">
          <mc:Choice Requires="x14">
            <control shapeId="77255" r:id="rId158" name="Check Box 455">
              <controlPr defaultSize="0" autoFill="0" autoLine="0" autoPict="0">
                <anchor moveWithCells="1">
                  <from>
                    <xdr:col>5</xdr:col>
                    <xdr:colOff>152400</xdr:colOff>
                    <xdr:row>29</xdr:row>
                    <xdr:rowOff>152400</xdr:rowOff>
                  </from>
                  <to>
                    <xdr:col>6</xdr:col>
                    <xdr:colOff>304800</xdr:colOff>
                    <xdr:row>30</xdr:row>
                    <xdr:rowOff>85725</xdr:rowOff>
                  </to>
                </anchor>
              </controlPr>
            </control>
          </mc:Choice>
        </mc:AlternateContent>
        <mc:AlternateContent xmlns:mc="http://schemas.openxmlformats.org/markup-compatibility/2006">
          <mc:Choice Requires="x14">
            <control shapeId="77256" r:id="rId159" name="Check Box 456">
              <controlPr defaultSize="0" autoFill="0" autoLine="0" autoPict="0">
                <anchor moveWithCells="1">
                  <from>
                    <xdr:col>7</xdr:col>
                    <xdr:colOff>895350</xdr:colOff>
                    <xdr:row>28</xdr:row>
                    <xdr:rowOff>180975</xdr:rowOff>
                  </from>
                  <to>
                    <xdr:col>8</xdr:col>
                    <xdr:colOff>133350</xdr:colOff>
                    <xdr:row>29</xdr:row>
                    <xdr:rowOff>114300</xdr:rowOff>
                  </to>
                </anchor>
              </controlPr>
            </control>
          </mc:Choice>
        </mc:AlternateContent>
        <mc:AlternateContent xmlns:mc="http://schemas.openxmlformats.org/markup-compatibility/2006">
          <mc:Choice Requires="x14">
            <control shapeId="77257" r:id="rId160" name="Check Box 457">
              <controlPr defaultSize="0" autoFill="0" autoLine="0" autoPict="0">
                <anchor moveWithCells="1">
                  <from>
                    <xdr:col>9</xdr:col>
                    <xdr:colOff>400050</xdr:colOff>
                    <xdr:row>28</xdr:row>
                    <xdr:rowOff>28575</xdr:rowOff>
                  </from>
                  <to>
                    <xdr:col>9</xdr:col>
                    <xdr:colOff>714375</xdr:colOff>
                    <xdr:row>28</xdr:row>
                    <xdr:rowOff>171450</xdr:rowOff>
                  </to>
                </anchor>
              </controlPr>
            </control>
          </mc:Choice>
        </mc:AlternateContent>
        <mc:AlternateContent xmlns:mc="http://schemas.openxmlformats.org/markup-compatibility/2006">
          <mc:Choice Requires="x14">
            <control shapeId="77258" r:id="rId161" name="Check Box 458">
              <controlPr defaultSize="0" autoFill="0" autoLine="0" autoPict="0">
                <anchor moveWithCells="1">
                  <from>
                    <xdr:col>7</xdr:col>
                    <xdr:colOff>895350</xdr:colOff>
                    <xdr:row>28</xdr:row>
                    <xdr:rowOff>28575</xdr:rowOff>
                  </from>
                  <to>
                    <xdr:col>8</xdr:col>
                    <xdr:colOff>133350</xdr:colOff>
                    <xdr:row>28</xdr:row>
                    <xdr:rowOff>171450</xdr:rowOff>
                  </to>
                </anchor>
              </controlPr>
            </control>
          </mc:Choice>
        </mc:AlternateContent>
        <mc:AlternateContent xmlns:mc="http://schemas.openxmlformats.org/markup-compatibility/2006">
          <mc:Choice Requires="x14">
            <control shapeId="77259" r:id="rId162" name="Check Box 459">
              <controlPr defaultSize="0" autoFill="0" autoLine="0" autoPict="0">
                <anchor moveWithCells="1">
                  <from>
                    <xdr:col>7</xdr:col>
                    <xdr:colOff>85725</xdr:colOff>
                    <xdr:row>28</xdr:row>
                    <xdr:rowOff>19050</xdr:rowOff>
                  </from>
                  <to>
                    <xdr:col>7</xdr:col>
                    <xdr:colOff>542925</xdr:colOff>
                    <xdr:row>28</xdr:row>
                    <xdr:rowOff>171450</xdr:rowOff>
                  </to>
                </anchor>
              </controlPr>
            </control>
          </mc:Choice>
        </mc:AlternateContent>
        <mc:AlternateContent xmlns:mc="http://schemas.openxmlformats.org/markup-compatibility/2006">
          <mc:Choice Requires="x14">
            <control shapeId="77260" r:id="rId163" name="Check Box 460">
              <controlPr defaultSize="0" autoFill="0" autoLine="0" autoPict="0">
                <anchor moveWithCells="1">
                  <from>
                    <xdr:col>7</xdr:col>
                    <xdr:colOff>85725</xdr:colOff>
                    <xdr:row>28</xdr:row>
                    <xdr:rowOff>180975</xdr:rowOff>
                  </from>
                  <to>
                    <xdr:col>7</xdr:col>
                    <xdr:colOff>619125</xdr:colOff>
                    <xdr:row>29</xdr:row>
                    <xdr:rowOff>123825</xdr:rowOff>
                  </to>
                </anchor>
              </controlPr>
            </control>
          </mc:Choice>
        </mc:AlternateContent>
        <mc:AlternateContent xmlns:mc="http://schemas.openxmlformats.org/markup-compatibility/2006">
          <mc:Choice Requires="x14">
            <control shapeId="77261" r:id="rId164" name="Check Box 461">
              <controlPr defaultSize="0" autoFill="0" autoLine="0" autoPict="0">
                <anchor moveWithCells="1">
                  <from>
                    <xdr:col>7</xdr:col>
                    <xdr:colOff>85725</xdr:colOff>
                    <xdr:row>29</xdr:row>
                    <xdr:rowOff>142875</xdr:rowOff>
                  </from>
                  <to>
                    <xdr:col>7</xdr:col>
                    <xdr:colOff>552450</xdr:colOff>
                    <xdr:row>30</xdr:row>
                    <xdr:rowOff>95250</xdr:rowOff>
                  </to>
                </anchor>
              </controlPr>
            </control>
          </mc:Choice>
        </mc:AlternateContent>
        <mc:AlternateContent xmlns:mc="http://schemas.openxmlformats.org/markup-compatibility/2006">
          <mc:Choice Requires="x14">
            <control shapeId="77262" r:id="rId165" name="Check Box 462">
              <controlPr defaultSize="0" autoFill="0" autoLine="0" autoPict="0">
                <anchor moveWithCells="1">
                  <from>
                    <xdr:col>7</xdr:col>
                    <xdr:colOff>895350</xdr:colOff>
                    <xdr:row>29</xdr:row>
                    <xdr:rowOff>161925</xdr:rowOff>
                  </from>
                  <to>
                    <xdr:col>8</xdr:col>
                    <xdr:colOff>228600</xdr:colOff>
                    <xdr:row>30</xdr:row>
                    <xdr:rowOff>85725</xdr:rowOff>
                  </to>
                </anchor>
              </controlPr>
            </control>
          </mc:Choice>
        </mc:AlternateContent>
        <mc:AlternateContent xmlns:mc="http://schemas.openxmlformats.org/markup-compatibility/2006">
          <mc:Choice Requires="x14">
            <control shapeId="77263" r:id="rId166" name="Check Box 463">
              <controlPr defaultSize="0" autoFill="0" autoLine="0" autoPict="0">
                <anchor moveWithCells="1">
                  <from>
                    <xdr:col>5</xdr:col>
                    <xdr:colOff>152400</xdr:colOff>
                    <xdr:row>30</xdr:row>
                    <xdr:rowOff>123825</xdr:rowOff>
                  </from>
                  <to>
                    <xdr:col>7</xdr:col>
                    <xdr:colOff>28575</xdr:colOff>
                    <xdr:row>31</xdr:row>
                    <xdr:rowOff>47625</xdr:rowOff>
                  </to>
                </anchor>
              </controlPr>
            </control>
          </mc:Choice>
        </mc:AlternateContent>
        <mc:AlternateContent xmlns:mc="http://schemas.openxmlformats.org/markup-compatibility/2006">
          <mc:Choice Requires="x14">
            <control shapeId="77264" r:id="rId167" name="Check Box 464">
              <controlPr defaultSize="0" autoFill="0" autoLine="0" autoPict="0">
                <anchor moveWithCells="1">
                  <from>
                    <xdr:col>9</xdr:col>
                    <xdr:colOff>400050</xdr:colOff>
                    <xdr:row>28</xdr:row>
                    <xdr:rowOff>180975</xdr:rowOff>
                  </from>
                  <to>
                    <xdr:col>9</xdr:col>
                    <xdr:colOff>838200</xdr:colOff>
                    <xdr:row>29</xdr:row>
                    <xdr:rowOff>114300</xdr:rowOff>
                  </to>
                </anchor>
              </controlPr>
            </control>
          </mc:Choice>
        </mc:AlternateContent>
        <mc:AlternateContent xmlns:mc="http://schemas.openxmlformats.org/markup-compatibility/2006">
          <mc:Choice Requires="x14">
            <control shapeId="77265" r:id="rId168" name="Check Box 465">
              <controlPr defaultSize="0" autoFill="0" autoLine="0" autoPict="0">
                <anchor moveWithCells="1">
                  <from>
                    <xdr:col>9</xdr:col>
                    <xdr:colOff>28575</xdr:colOff>
                    <xdr:row>33</xdr:row>
                    <xdr:rowOff>38100</xdr:rowOff>
                  </from>
                  <to>
                    <xdr:col>9</xdr:col>
                    <xdr:colOff>514350</xdr:colOff>
                    <xdr:row>33</xdr:row>
                    <xdr:rowOff>171450</xdr:rowOff>
                  </to>
                </anchor>
              </controlPr>
            </control>
          </mc:Choice>
        </mc:AlternateContent>
        <mc:AlternateContent xmlns:mc="http://schemas.openxmlformats.org/markup-compatibility/2006">
          <mc:Choice Requires="x14">
            <control shapeId="77266" r:id="rId169" name="Check Box 466">
              <controlPr defaultSize="0" autoFill="0" autoLine="0" autoPict="0">
                <anchor moveWithCells="1">
                  <from>
                    <xdr:col>7</xdr:col>
                    <xdr:colOff>895350</xdr:colOff>
                    <xdr:row>33</xdr:row>
                    <xdr:rowOff>28575</xdr:rowOff>
                  </from>
                  <to>
                    <xdr:col>8</xdr:col>
                    <xdr:colOff>257175</xdr:colOff>
                    <xdr:row>33</xdr:row>
                    <xdr:rowOff>171450</xdr:rowOff>
                  </to>
                </anchor>
              </controlPr>
            </control>
          </mc:Choice>
        </mc:AlternateContent>
        <mc:AlternateContent xmlns:mc="http://schemas.openxmlformats.org/markup-compatibility/2006">
          <mc:Choice Requires="x14">
            <control shapeId="77267" r:id="rId170" name="Check Box 467">
              <controlPr defaultSize="0" autoFill="0" autoLine="0" autoPict="0">
                <anchor moveWithCells="1">
                  <from>
                    <xdr:col>9</xdr:col>
                    <xdr:colOff>628650</xdr:colOff>
                    <xdr:row>33</xdr:row>
                    <xdr:rowOff>28575</xdr:rowOff>
                  </from>
                  <to>
                    <xdr:col>9</xdr:col>
                    <xdr:colOff>1085850</xdr:colOff>
                    <xdr:row>33</xdr:row>
                    <xdr:rowOff>171450</xdr:rowOff>
                  </to>
                </anchor>
              </controlPr>
            </control>
          </mc:Choice>
        </mc:AlternateContent>
        <mc:AlternateContent xmlns:mc="http://schemas.openxmlformats.org/markup-compatibility/2006">
          <mc:Choice Requires="x14">
            <control shapeId="77268" r:id="rId171" name="Check Box 468">
              <controlPr defaultSize="0" autoFill="0" autoLine="0" autoPict="0">
                <anchor moveWithCells="1">
                  <from>
                    <xdr:col>9</xdr:col>
                    <xdr:colOff>400050</xdr:colOff>
                    <xdr:row>31</xdr:row>
                    <xdr:rowOff>95250</xdr:rowOff>
                  </from>
                  <to>
                    <xdr:col>9</xdr:col>
                    <xdr:colOff>971550</xdr:colOff>
                    <xdr:row>32</xdr:row>
                    <xdr:rowOff>38100</xdr:rowOff>
                  </to>
                </anchor>
              </controlPr>
            </control>
          </mc:Choice>
        </mc:AlternateContent>
        <mc:AlternateContent xmlns:mc="http://schemas.openxmlformats.org/markup-compatibility/2006">
          <mc:Choice Requires="x14">
            <control shapeId="77269" r:id="rId172" name="Check Box 469">
              <controlPr defaultSize="0" autoFill="0" autoLine="0" autoPict="0">
                <anchor moveWithCells="1">
                  <from>
                    <xdr:col>5</xdr:col>
                    <xdr:colOff>152400</xdr:colOff>
                    <xdr:row>32</xdr:row>
                    <xdr:rowOff>38100</xdr:rowOff>
                  </from>
                  <to>
                    <xdr:col>7</xdr:col>
                    <xdr:colOff>142875</xdr:colOff>
                    <xdr:row>32</xdr:row>
                    <xdr:rowOff>200025</xdr:rowOff>
                  </to>
                </anchor>
              </controlPr>
            </control>
          </mc:Choice>
        </mc:AlternateContent>
        <mc:AlternateContent xmlns:mc="http://schemas.openxmlformats.org/markup-compatibility/2006">
          <mc:Choice Requires="x14">
            <control shapeId="77277" r:id="rId173" name="Check Box 477">
              <controlPr defaultSize="0" autoFill="0" autoLine="0" autoPict="0">
                <anchor moveWithCells="1">
                  <from>
                    <xdr:col>5</xdr:col>
                    <xdr:colOff>133350</xdr:colOff>
                    <xdr:row>37</xdr:row>
                    <xdr:rowOff>28575</xdr:rowOff>
                  </from>
                  <to>
                    <xdr:col>6</xdr:col>
                    <xdr:colOff>371475</xdr:colOff>
                    <xdr:row>37</xdr:row>
                    <xdr:rowOff>190500</xdr:rowOff>
                  </to>
                </anchor>
              </controlPr>
            </control>
          </mc:Choice>
        </mc:AlternateContent>
        <mc:AlternateContent xmlns:mc="http://schemas.openxmlformats.org/markup-compatibility/2006">
          <mc:Choice Requires="x14">
            <control shapeId="77279" r:id="rId174" name="Check Box 479">
              <controlPr locked="0" defaultSize="0" autoFill="0" autoLine="0" autoPict="0">
                <anchor moveWithCells="1" sizeWithCells="1">
                  <from>
                    <xdr:col>25</xdr:col>
                    <xdr:colOff>0</xdr:colOff>
                    <xdr:row>23</xdr:row>
                    <xdr:rowOff>38100</xdr:rowOff>
                  </from>
                  <to>
                    <xdr:col>25</xdr:col>
                    <xdr:colOff>190500</xdr:colOff>
                    <xdr:row>23</xdr:row>
                    <xdr:rowOff>180975</xdr:rowOff>
                  </to>
                </anchor>
              </controlPr>
            </control>
          </mc:Choice>
        </mc:AlternateContent>
        <mc:AlternateContent xmlns:mc="http://schemas.openxmlformats.org/markup-compatibility/2006">
          <mc:Choice Requires="x14">
            <control shapeId="77280" r:id="rId175" name="Check Box 480">
              <controlPr locked="0" defaultSize="0" autoFill="0" autoLine="0" autoPict="0">
                <anchor moveWithCells="1" sizeWithCells="1">
                  <from>
                    <xdr:col>26</xdr:col>
                    <xdr:colOff>0</xdr:colOff>
                    <xdr:row>23</xdr:row>
                    <xdr:rowOff>38100</xdr:rowOff>
                  </from>
                  <to>
                    <xdr:col>26</xdr:col>
                    <xdr:colOff>190500</xdr:colOff>
                    <xdr:row>23</xdr:row>
                    <xdr:rowOff>180975</xdr:rowOff>
                  </to>
                </anchor>
              </controlPr>
            </control>
          </mc:Choice>
        </mc:AlternateContent>
        <mc:AlternateContent xmlns:mc="http://schemas.openxmlformats.org/markup-compatibility/2006">
          <mc:Choice Requires="x14">
            <control shapeId="77281" r:id="rId176" name="Check Box 481">
              <controlPr locked="0" defaultSize="0" autoFill="0" autoLine="0" autoPict="0">
                <anchor moveWithCells="1" sizeWithCells="1">
                  <from>
                    <xdr:col>24</xdr:col>
                    <xdr:colOff>0</xdr:colOff>
                    <xdr:row>24</xdr:row>
                    <xdr:rowOff>38100</xdr:rowOff>
                  </from>
                  <to>
                    <xdr:col>24</xdr:col>
                    <xdr:colOff>190500</xdr:colOff>
                    <xdr:row>24</xdr:row>
                    <xdr:rowOff>180975</xdr:rowOff>
                  </to>
                </anchor>
              </controlPr>
            </control>
          </mc:Choice>
        </mc:AlternateContent>
        <mc:AlternateContent xmlns:mc="http://schemas.openxmlformats.org/markup-compatibility/2006">
          <mc:Choice Requires="x14">
            <control shapeId="77282" r:id="rId177" name="Check Box 482">
              <controlPr locked="0" defaultSize="0" autoFill="0" autoLine="0" autoPict="0">
                <anchor moveWithCells="1" sizeWithCells="1">
                  <from>
                    <xdr:col>25</xdr:col>
                    <xdr:colOff>0</xdr:colOff>
                    <xdr:row>24</xdr:row>
                    <xdr:rowOff>38100</xdr:rowOff>
                  </from>
                  <to>
                    <xdr:col>25</xdr:col>
                    <xdr:colOff>190500</xdr:colOff>
                    <xdr:row>24</xdr:row>
                    <xdr:rowOff>180975</xdr:rowOff>
                  </to>
                </anchor>
              </controlPr>
            </control>
          </mc:Choice>
        </mc:AlternateContent>
        <mc:AlternateContent xmlns:mc="http://schemas.openxmlformats.org/markup-compatibility/2006">
          <mc:Choice Requires="x14">
            <control shapeId="77283" r:id="rId178" name="Check Box 483">
              <controlPr locked="0" defaultSize="0" autoFill="0" autoLine="0" autoPict="0">
                <anchor moveWithCells="1" sizeWithCells="1">
                  <from>
                    <xdr:col>26</xdr:col>
                    <xdr:colOff>0</xdr:colOff>
                    <xdr:row>24</xdr:row>
                    <xdr:rowOff>38100</xdr:rowOff>
                  </from>
                  <to>
                    <xdr:col>26</xdr:col>
                    <xdr:colOff>190500</xdr:colOff>
                    <xdr:row>24</xdr:row>
                    <xdr:rowOff>180975</xdr:rowOff>
                  </to>
                </anchor>
              </controlPr>
            </control>
          </mc:Choice>
        </mc:AlternateContent>
        <mc:AlternateContent xmlns:mc="http://schemas.openxmlformats.org/markup-compatibility/2006">
          <mc:Choice Requires="x14">
            <control shapeId="77284" r:id="rId179" name="Check Box 484">
              <controlPr locked="0" defaultSize="0" autoFill="0" autoLine="0" autoPict="0">
                <anchor moveWithCells="1" sizeWithCells="1">
                  <from>
                    <xdr:col>24</xdr:col>
                    <xdr:colOff>0</xdr:colOff>
                    <xdr:row>25</xdr:row>
                    <xdr:rowOff>38100</xdr:rowOff>
                  </from>
                  <to>
                    <xdr:col>24</xdr:col>
                    <xdr:colOff>190500</xdr:colOff>
                    <xdr:row>25</xdr:row>
                    <xdr:rowOff>180975</xdr:rowOff>
                  </to>
                </anchor>
              </controlPr>
            </control>
          </mc:Choice>
        </mc:AlternateContent>
        <mc:AlternateContent xmlns:mc="http://schemas.openxmlformats.org/markup-compatibility/2006">
          <mc:Choice Requires="x14">
            <control shapeId="77285" r:id="rId180" name="Check Box 485">
              <controlPr locked="0" defaultSize="0" autoFill="0" autoLine="0" autoPict="0">
                <anchor moveWithCells="1" sizeWithCells="1">
                  <from>
                    <xdr:col>25</xdr:col>
                    <xdr:colOff>0</xdr:colOff>
                    <xdr:row>25</xdr:row>
                    <xdr:rowOff>38100</xdr:rowOff>
                  </from>
                  <to>
                    <xdr:col>25</xdr:col>
                    <xdr:colOff>190500</xdr:colOff>
                    <xdr:row>25</xdr:row>
                    <xdr:rowOff>180975</xdr:rowOff>
                  </to>
                </anchor>
              </controlPr>
            </control>
          </mc:Choice>
        </mc:AlternateContent>
        <mc:AlternateContent xmlns:mc="http://schemas.openxmlformats.org/markup-compatibility/2006">
          <mc:Choice Requires="x14">
            <control shapeId="77286" r:id="rId181" name="Check Box 486">
              <controlPr locked="0" defaultSize="0" autoFill="0" autoLine="0" autoPict="0">
                <anchor moveWithCells="1" sizeWithCells="1">
                  <from>
                    <xdr:col>26</xdr:col>
                    <xdr:colOff>0</xdr:colOff>
                    <xdr:row>25</xdr:row>
                    <xdr:rowOff>38100</xdr:rowOff>
                  </from>
                  <to>
                    <xdr:col>26</xdr:col>
                    <xdr:colOff>190500</xdr:colOff>
                    <xdr:row>25</xdr:row>
                    <xdr:rowOff>180975</xdr:rowOff>
                  </to>
                </anchor>
              </controlPr>
            </control>
          </mc:Choice>
        </mc:AlternateContent>
        <mc:AlternateContent xmlns:mc="http://schemas.openxmlformats.org/markup-compatibility/2006">
          <mc:Choice Requires="x14">
            <control shapeId="77287" r:id="rId182" name="Check Box 487">
              <controlPr locked="0" defaultSize="0" autoFill="0" autoLine="0" autoPict="0">
                <anchor moveWithCells="1" sizeWithCells="1">
                  <from>
                    <xdr:col>24</xdr:col>
                    <xdr:colOff>0</xdr:colOff>
                    <xdr:row>26</xdr:row>
                    <xdr:rowOff>38100</xdr:rowOff>
                  </from>
                  <to>
                    <xdr:col>24</xdr:col>
                    <xdr:colOff>190500</xdr:colOff>
                    <xdr:row>26</xdr:row>
                    <xdr:rowOff>180975</xdr:rowOff>
                  </to>
                </anchor>
              </controlPr>
            </control>
          </mc:Choice>
        </mc:AlternateContent>
        <mc:AlternateContent xmlns:mc="http://schemas.openxmlformats.org/markup-compatibility/2006">
          <mc:Choice Requires="x14">
            <control shapeId="77288" r:id="rId183" name="Check Box 488">
              <controlPr locked="0" defaultSize="0" autoFill="0" autoLine="0" autoPict="0">
                <anchor moveWithCells="1" sizeWithCells="1">
                  <from>
                    <xdr:col>25</xdr:col>
                    <xdr:colOff>0</xdr:colOff>
                    <xdr:row>26</xdr:row>
                    <xdr:rowOff>38100</xdr:rowOff>
                  </from>
                  <to>
                    <xdr:col>25</xdr:col>
                    <xdr:colOff>190500</xdr:colOff>
                    <xdr:row>26</xdr:row>
                    <xdr:rowOff>180975</xdr:rowOff>
                  </to>
                </anchor>
              </controlPr>
            </control>
          </mc:Choice>
        </mc:AlternateContent>
        <mc:AlternateContent xmlns:mc="http://schemas.openxmlformats.org/markup-compatibility/2006">
          <mc:Choice Requires="x14">
            <control shapeId="77289" r:id="rId184" name="Check Box 489">
              <controlPr locked="0" defaultSize="0" autoFill="0" autoLine="0" autoPict="0">
                <anchor moveWithCells="1" sizeWithCells="1">
                  <from>
                    <xdr:col>26</xdr:col>
                    <xdr:colOff>0</xdr:colOff>
                    <xdr:row>26</xdr:row>
                    <xdr:rowOff>38100</xdr:rowOff>
                  </from>
                  <to>
                    <xdr:col>26</xdr:col>
                    <xdr:colOff>190500</xdr:colOff>
                    <xdr:row>26</xdr:row>
                    <xdr:rowOff>180975</xdr:rowOff>
                  </to>
                </anchor>
              </controlPr>
            </control>
          </mc:Choice>
        </mc:AlternateContent>
        <mc:AlternateContent xmlns:mc="http://schemas.openxmlformats.org/markup-compatibility/2006">
          <mc:Choice Requires="x14">
            <control shapeId="77290" r:id="rId185" name="Check Box 490">
              <controlPr locked="0" defaultSize="0" autoFill="0" autoLine="0" autoPict="0">
                <anchor moveWithCells="1" sizeWithCells="1">
                  <from>
                    <xdr:col>24</xdr:col>
                    <xdr:colOff>0</xdr:colOff>
                    <xdr:row>27</xdr:row>
                    <xdr:rowOff>38100</xdr:rowOff>
                  </from>
                  <to>
                    <xdr:col>24</xdr:col>
                    <xdr:colOff>190500</xdr:colOff>
                    <xdr:row>27</xdr:row>
                    <xdr:rowOff>180975</xdr:rowOff>
                  </to>
                </anchor>
              </controlPr>
            </control>
          </mc:Choice>
        </mc:AlternateContent>
        <mc:AlternateContent xmlns:mc="http://schemas.openxmlformats.org/markup-compatibility/2006">
          <mc:Choice Requires="x14">
            <control shapeId="77291" r:id="rId186" name="Check Box 491">
              <controlPr locked="0" defaultSize="0" autoFill="0" autoLine="0" autoPict="0">
                <anchor moveWithCells="1" sizeWithCells="1">
                  <from>
                    <xdr:col>25</xdr:col>
                    <xdr:colOff>0</xdr:colOff>
                    <xdr:row>27</xdr:row>
                    <xdr:rowOff>38100</xdr:rowOff>
                  </from>
                  <to>
                    <xdr:col>25</xdr:col>
                    <xdr:colOff>190500</xdr:colOff>
                    <xdr:row>27</xdr:row>
                    <xdr:rowOff>180975</xdr:rowOff>
                  </to>
                </anchor>
              </controlPr>
            </control>
          </mc:Choice>
        </mc:AlternateContent>
        <mc:AlternateContent xmlns:mc="http://schemas.openxmlformats.org/markup-compatibility/2006">
          <mc:Choice Requires="x14">
            <control shapeId="77292" r:id="rId187" name="Check Box 492">
              <controlPr locked="0" defaultSize="0" autoFill="0" autoLine="0" autoPict="0">
                <anchor moveWithCells="1" sizeWithCells="1">
                  <from>
                    <xdr:col>26</xdr:col>
                    <xdr:colOff>0</xdr:colOff>
                    <xdr:row>27</xdr:row>
                    <xdr:rowOff>38100</xdr:rowOff>
                  </from>
                  <to>
                    <xdr:col>26</xdr:col>
                    <xdr:colOff>190500</xdr:colOff>
                    <xdr:row>27</xdr:row>
                    <xdr:rowOff>180975</xdr:rowOff>
                  </to>
                </anchor>
              </controlPr>
            </control>
          </mc:Choice>
        </mc:AlternateContent>
        <mc:AlternateContent xmlns:mc="http://schemas.openxmlformats.org/markup-compatibility/2006">
          <mc:Choice Requires="x14">
            <control shapeId="77293" r:id="rId188" name="Check Box 493">
              <controlPr locked="0" defaultSize="0" autoFill="0" autoLine="0" autoPict="0">
                <anchor moveWithCells="1" sizeWithCells="1">
                  <from>
                    <xdr:col>24</xdr:col>
                    <xdr:colOff>0</xdr:colOff>
                    <xdr:row>28</xdr:row>
                    <xdr:rowOff>38100</xdr:rowOff>
                  </from>
                  <to>
                    <xdr:col>24</xdr:col>
                    <xdr:colOff>190500</xdr:colOff>
                    <xdr:row>28</xdr:row>
                    <xdr:rowOff>180975</xdr:rowOff>
                  </to>
                </anchor>
              </controlPr>
            </control>
          </mc:Choice>
        </mc:AlternateContent>
        <mc:AlternateContent xmlns:mc="http://schemas.openxmlformats.org/markup-compatibility/2006">
          <mc:Choice Requires="x14">
            <control shapeId="77294" r:id="rId189" name="Check Box 494">
              <controlPr locked="0" defaultSize="0" autoFill="0" autoLine="0" autoPict="0">
                <anchor moveWithCells="1" sizeWithCells="1">
                  <from>
                    <xdr:col>25</xdr:col>
                    <xdr:colOff>0</xdr:colOff>
                    <xdr:row>28</xdr:row>
                    <xdr:rowOff>38100</xdr:rowOff>
                  </from>
                  <to>
                    <xdr:col>25</xdr:col>
                    <xdr:colOff>190500</xdr:colOff>
                    <xdr:row>28</xdr:row>
                    <xdr:rowOff>180975</xdr:rowOff>
                  </to>
                </anchor>
              </controlPr>
            </control>
          </mc:Choice>
        </mc:AlternateContent>
        <mc:AlternateContent xmlns:mc="http://schemas.openxmlformats.org/markup-compatibility/2006">
          <mc:Choice Requires="x14">
            <control shapeId="77295" r:id="rId190" name="Check Box 495">
              <controlPr locked="0" defaultSize="0" autoFill="0" autoLine="0" autoPict="0">
                <anchor moveWithCells="1" sizeWithCells="1">
                  <from>
                    <xdr:col>26</xdr:col>
                    <xdr:colOff>0</xdr:colOff>
                    <xdr:row>28</xdr:row>
                    <xdr:rowOff>38100</xdr:rowOff>
                  </from>
                  <to>
                    <xdr:col>26</xdr:col>
                    <xdr:colOff>190500</xdr:colOff>
                    <xdr:row>28</xdr:row>
                    <xdr:rowOff>180975</xdr:rowOff>
                  </to>
                </anchor>
              </controlPr>
            </control>
          </mc:Choice>
        </mc:AlternateContent>
        <mc:AlternateContent xmlns:mc="http://schemas.openxmlformats.org/markup-compatibility/2006">
          <mc:Choice Requires="x14">
            <control shapeId="77296" r:id="rId191" name="Check Box 496">
              <controlPr locked="0" defaultSize="0" autoFill="0" autoLine="0" autoPict="0">
                <anchor moveWithCells="1" sizeWithCells="1">
                  <from>
                    <xdr:col>24</xdr:col>
                    <xdr:colOff>0</xdr:colOff>
                    <xdr:row>29</xdr:row>
                    <xdr:rowOff>38100</xdr:rowOff>
                  </from>
                  <to>
                    <xdr:col>24</xdr:col>
                    <xdr:colOff>190500</xdr:colOff>
                    <xdr:row>29</xdr:row>
                    <xdr:rowOff>180975</xdr:rowOff>
                  </to>
                </anchor>
              </controlPr>
            </control>
          </mc:Choice>
        </mc:AlternateContent>
        <mc:AlternateContent xmlns:mc="http://schemas.openxmlformats.org/markup-compatibility/2006">
          <mc:Choice Requires="x14">
            <control shapeId="77297" r:id="rId192" name="Check Box 497">
              <controlPr locked="0" defaultSize="0" autoFill="0" autoLine="0" autoPict="0">
                <anchor moveWithCells="1" sizeWithCells="1">
                  <from>
                    <xdr:col>25</xdr:col>
                    <xdr:colOff>0</xdr:colOff>
                    <xdr:row>29</xdr:row>
                    <xdr:rowOff>38100</xdr:rowOff>
                  </from>
                  <to>
                    <xdr:col>25</xdr:col>
                    <xdr:colOff>190500</xdr:colOff>
                    <xdr:row>29</xdr:row>
                    <xdr:rowOff>180975</xdr:rowOff>
                  </to>
                </anchor>
              </controlPr>
            </control>
          </mc:Choice>
        </mc:AlternateContent>
        <mc:AlternateContent xmlns:mc="http://schemas.openxmlformats.org/markup-compatibility/2006">
          <mc:Choice Requires="x14">
            <control shapeId="77298" r:id="rId193" name="Check Box 498">
              <controlPr locked="0" defaultSize="0" autoFill="0" autoLine="0" autoPict="0">
                <anchor moveWithCells="1" sizeWithCells="1">
                  <from>
                    <xdr:col>26</xdr:col>
                    <xdr:colOff>0</xdr:colOff>
                    <xdr:row>29</xdr:row>
                    <xdr:rowOff>38100</xdr:rowOff>
                  </from>
                  <to>
                    <xdr:col>26</xdr:col>
                    <xdr:colOff>190500</xdr:colOff>
                    <xdr:row>29</xdr:row>
                    <xdr:rowOff>180975</xdr:rowOff>
                  </to>
                </anchor>
              </controlPr>
            </control>
          </mc:Choice>
        </mc:AlternateContent>
        <mc:AlternateContent xmlns:mc="http://schemas.openxmlformats.org/markup-compatibility/2006">
          <mc:Choice Requires="x14">
            <control shapeId="77299" r:id="rId194" name="Check Box 499">
              <controlPr locked="0" defaultSize="0" autoFill="0" autoLine="0" autoPict="0">
                <anchor moveWithCells="1" sizeWithCells="1">
                  <from>
                    <xdr:col>24</xdr:col>
                    <xdr:colOff>0</xdr:colOff>
                    <xdr:row>30</xdr:row>
                    <xdr:rowOff>38100</xdr:rowOff>
                  </from>
                  <to>
                    <xdr:col>24</xdr:col>
                    <xdr:colOff>190500</xdr:colOff>
                    <xdr:row>30</xdr:row>
                    <xdr:rowOff>180975</xdr:rowOff>
                  </to>
                </anchor>
              </controlPr>
            </control>
          </mc:Choice>
        </mc:AlternateContent>
        <mc:AlternateContent xmlns:mc="http://schemas.openxmlformats.org/markup-compatibility/2006">
          <mc:Choice Requires="x14">
            <control shapeId="77300" r:id="rId195" name="Check Box 500">
              <controlPr locked="0" defaultSize="0" autoFill="0" autoLine="0" autoPict="0">
                <anchor moveWithCells="1" sizeWithCells="1">
                  <from>
                    <xdr:col>25</xdr:col>
                    <xdr:colOff>0</xdr:colOff>
                    <xdr:row>30</xdr:row>
                    <xdr:rowOff>38100</xdr:rowOff>
                  </from>
                  <to>
                    <xdr:col>25</xdr:col>
                    <xdr:colOff>190500</xdr:colOff>
                    <xdr:row>30</xdr:row>
                    <xdr:rowOff>180975</xdr:rowOff>
                  </to>
                </anchor>
              </controlPr>
            </control>
          </mc:Choice>
        </mc:AlternateContent>
        <mc:AlternateContent xmlns:mc="http://schemas.openxmlformats.org/markup-compatibility/2006">
          <mc:Choice Requires="x14">
            <control shapeId="77301" r:id="rId196" name="Check Box 501">
              <controlPr locked="0" defaultSize="0" autoFill="0" autoLine="0" autoPict="0">
                <anchor moveWithCells="1" sizeWithCells="1">
                  <from>
                    <xdr:col>26</xdr:col>
                    <xdr:colOff>0</xdr:colOff>
                    <xdr:row>30</xdr:row>
                    <xdr:rowOff>38100</xdr:rowOff>
                  </from>
                  <to>
                    <xdr:col>26</xdr:col>
                    <xdr:colOff>190500</xdr:colOff>
                    <xdr:row>30</xdr:row>
                    <xdr:rowOff>180975</xdr:rowOff>
                  </to>
                </anchor>
              </controlPr>
            </control>
          </mc:Choice>
        </mc:AlternateContent>
        <mc:AlternateContent xmlns:mc="http://schemas.openxmlformats.org/markup-compatibility/2006">
          <mc:Choice Requires="x14">
            <control shapeId="77302" r:id="rId197" name="Check Box 502">
              <controlPr locked="0" defaultSize="0" autoFill="0" autoLine="0" autoPict="0">
                <anchor moveWithCells="1" sizeWithCells="1">
                  <from>
                    <xdr:col>24</xdr:col>
                    <xdr:colOff>0</xdr:colOff>
                    <xdr:row>31</xdr:row>
                    <xdr:rowOff>38100</xdr:rowOff>
                  </from>
                  <to>
                    <xdr:col>24</xdr:col>
                    <xdr:colOff>190500</xdr:colOff>
                    <xdr:row>31</xdr:row>
                    <xdr:rowOff>180975</xdr:rowOff>
                  </to>
                </anchor>
              </controlPr>
            </control>
          </mc:Choice>
        </mc:AlternateContent>
        <mc:AlternateContent xmlns:mc="http://schemas.openxmlformats.org/markup-compatibility/2006">
          <mc:Choice Requires="x14">
            <control shapeId="77303" r:id="rId198" name="Check Box 503">
              <controlPr locked="0" defaultSize="0" autoFill="0" autoLine="0" autoPict="0">
                <anchor moveWithCells="1" sizeWithCells="1">
                  <from>
                    <xdr:col>25</xdr:col>
                    <xdr:colOff>0</xdr:colOff>
                    <xdr:row>31</xdr:row>
                    <xdr:rowOff>38100</xdr:rowOff>
                  </from>
                  <to>
                    <xdr:col>25</xdr:col>
                    <xdr:colOff>190500</xdr:colOff>
                    <xdr:row>31</xdr:row>
                    <xdr:rowOff>180975</xdr:rowOff>
                  </to>
                </anchor>
              </controlPr>
            </control>
          </mc:Choice>
        </mc:AlternateContent>
        <mc:AlternateContent xmlns:mc="http://schemas.openxmlformats.org/markup-compatibility/2006">
          <mc:Choice Requires="x14">
            <control shapeId="77304" r:id="rId199" name="Check Box 504">
              <controlPr locked="0" defaultSize="0" autoFill="0" autoLine="0" autoPict="0">
                <anchor moveWithCells="1" sizeWithCells="1">
                  <from>
                    <xdr:col>26</xdr:col>
                    <xdr:colOff>0</xdr:colOff>
                    <xdr:row>31</xdr:row>
                    <xdr:rowOff>38100</xdr:rowOff>
                  </from>
                  <to>
                    <xdr:col>26</xdr:col>
                    <xdr:colOff>190500</xdr:colOff>
                    <xdr:row>31</xdr:row>
                    <xdr:rowOff>180975</xdr:rowOff>
                  </to>
                </anchor>
              </controlPr>
            </control>
          </mc:Choice>
        </mc:AlternateContent>
        <mc:AlternateContent xmlns:mc="http://schemas.openxmlformats.org/markup-compatibility/2006">
          <mc:Choice Requires="x14">
            <control shapeId="77305" r:id="rId200" name="Check Box 505">
              <controlPr locked="0" defaultSize="0" autoFill="0" autoLine="0" autoPict="0">
                <anchor moveWithCells="1" sizeWithCells="1">
                  <from>
                    <xdr:col>24</xdr:col>
                    <xdr:colOff>0</xdr:colOff>
                    <xdr:row>32</xdr:row>
                    <xdr:rowOff>38100</xdr:rowOff>
                  </from>
                  <to>
                    <xdr:col>24</xdr:col>
                    <xdr:colOff>190500</xdr:colOff>
                    <xdr:row>32</xdr:row>
                    <xdr:rowOff>180975</xdr:rowOff>
                  </to>
                </anchor>
              </controlPr>
            </control>
          </mc:Choice>
        </mc:AlternateContent>
        <mc:AlternateContent xmlns:mc="http://schemas.openxmlformats.org/markup-compatibility/2006">
          <mc:Choice Requires="x14">
            <control shapeId="77306" r:id="rId201" name="Check Box 506">
              <controlPr locked="0" defaultSize="0" autoFill="0" autoLine="0" autoPict="0">
                <anchor moveWithCells="1" sizeWithCells="1">
                  <from>
                    <xdr:col>25</xdr:col>
                    <xdr:colOff>0</xdr:colOff>
                    <xdr:row>32</xdr:row>
                    <xdr:rowOff>38100</xdr:rowOff>
                  </from>
                  <to>
                    <xdr:col>25</xdr:col>
                    <xdr:colOff>190500</xdr:colOff>
                    <xdr:row>32</xdr:row>
                    <xdr:rowOff>180975</xdr:rowOff>
                  </to>
                </anchor>
              </controlPr>
            </control>
          </mc:Choice>
        </mc:AlternateContent>
        <mc:AlternateContent xmlns:mc="http://schemas.openxmlformats.org/markup-compatibility/2006">
          <mc:Choice Requires="x14">
            <control shapeId="77307" r:id="rId202" name="Check Box 507">
              <controlPr locked="0" defaultSize="0" autoFill="0" autoLine="0" autoPict="0">
                <anchor moveWithCells="1" sizeWithCells="1">
                  <from>
                    <xdr:col>26</xdr:col>
                    <xdr:colOff>0</xdr:colOff>
                    <xdr:row>32</xdr:row>
                    <xdr:rowOff>38100</xdr:rowOff>
                  </from>
                  <to>
                    <xdr:col>26</xdr:col>
                    <xdr:colOff>190500</xdr:colOff>
                    <xdr:row>32</xdr:row>
                    <xdr:rowOff>180975</xdr:rowOff>
                  </to>
                </anchor>
              </controlPr>
            </control>
          </mc:Choice>
        </mc:AlternateContent>
        <mc:AlternateContent xmlns:mc="http://schemas.openxmlformats.org/markup-compatibility/2006">
          <mc:Choice Requires="x14">
            <control shapeId="77308" r:id="rId203" name="Check Box 508">
              <controlPr locked="0" defaultSize="0" autoFill="0" autoLine="0" autoPict="0">
                <anchor moveWithCells="1" sizeWithCells="1">
                  <from>
                    <xdr:col>24</xdr:col>
                    <xdr:colOff>0</xdr:colOff>
                    <xdr:row>33</xdr:row>
                    <xdr:rowOff>38100</xdr:rowOff>
                  </from>
                  <to>
                    <xdr:col>24</xdr:col>
                    <xdr:colOff>190500</xdr:colOff>
                    <xdr:row>33</xdr:row>
                    <xdr:rowOff>180975</xdr:rowOff>
                  </to>
                </anchor>
              </controlPr>
            </control>
          </mc:Choice>
        </mc:AlternateContent>
        <mc:AlternateContent xmlns:mc="http://schemas.openxmlformats.org/markup-compatibility/2006">
          <mc:Choice Requires="x14">
            <control shapeId="77309" r:id="rId204" name="Check Box 509">
              <controlPr locked="0" defaultSize="0" autoFill="0" autoLine="0" autoPict="0">
                <anchor moveWithCells="1" sizeWithCells="1">
                  <from>
                    <xdr:col>25</xdr:col>
                    <xdr:colOff>0</xdr:colOff>
                    <xdr:row>33</xdr:row>
                    <xdr:rowOff>38100</xdr:rowOff>
                  </from>
                  <to>
                    <xdr:col>25</xdr:col>
                    <xdr:colOff>190500</xdr:colOff>
                    <xdr:row>33</xdr:row>
                    <xdr:rowOff>180975</xdr:rowOff>
                  </to>
                </anchor>
              </controlPr>
            </control>
          </mc:Choice>
        </mc:AlternateContent>
        <mc:AlternateContent xmlns:mc="http://schemas.openxmlformats.org/markup-compatibility/2006">
          <mc:Choice Requires="x14">
            <control shapeId="77310" r:id="rId205" name="Check Box 510">
              <controlPr locked="0" defaultSize="0" autoFill="0" autoLine="0" autoPict="0">
                <anchor moveWithCells="1" sizeWithCells="1">
                  <from>
                    <xdr:col>26</xdr:col>
                    <xdr:colOff>0</xdr:colOff>
                    <xdr:row>33</xdr:row>
                    <xdr:rowOff>38100</xdr:rowOff>
                  </from>
                  <to>
                    <xdr:col>26</xdr:col>
                    <xdr:colOff>190500</xdr:colOff>
                    <xdr:row>33</xdr:row>
                    <xdr:rowOff>180975</xdr:rowOff>
                  </to>
                </anchor>
              </controlPr>
            </control>
          </mc:Choice>
        </mc:AlternateContent>
        <mc:AlternateContent xmlns:mc="http://schemas.openxmlformats.org/markup-compatibility/2006">
          <mc:Choice Requires="x14">
            <control shapeId="77311" r:id="rId206" name="Check Box 511">
              <controlPr locked="0" defaultSize="0" autoFill="0" autoLine="0" autoPict="0">
                <anchor moveWithCells="1" sizeWithCells="1">
                  <from>
                    <xdr:col>24</xdr:col>
                    <xdr:colOff>0</xdr:colOff>
                    <xdr:row>34</xdr:row>
                    <xdr:rowOff>38100</xdr:rowOff>
                  </from>
                  <to>
                    <xdr:col>24</xdr:col>
                    <xdr:colOff>190500</xdr:colOff>
                    <xdr:row>34</xdr:row>
                    <xdr:rowOff>180975</xdr:rowOff>
                  </to>
                </anchor>
              </controlPr>
            </control>
          </mc:Choice>
        </mc:AlternateContent>
        <mc:AlternateContent xmlns:mc="http://schemas.openxmlformats.org/markup-compatibility/2006">
          <mc:Choice Requires="x14">
            <control shapeId="77312" r:id="rId207" name="Check Box 512">
              <controlPr locked="0" defaultSize="0" autoFill="0" autoLine="0" autoPict="0">
                <anchor moveWithCells="1" sizeWithCells="1">
                  <from>
                    <xdr:col>25</xdr:col>
                    <xdr:colOff>0</xdr:colOff>
                    <xdr:row>34</xdr:row>
                    <xdr:rowOff>38100</xdr:rowOff>
                  </from>
                  <to>
                    <xdr:col>25</xdr:col>
                    <xdr:colOff>190500</xdr:colOff>
                    <xdr:row>34</xdr:row>
                    <xdr:rowOff>180975</xdr:rowOff>
                  </to>
                </anchor>
              </controlPr>
            </control>
          </mc:Choice>
        </mc:AlternateContent>
        <mc:AlternateContent xmlns:mc="http://schemas.openxmlformats.org/markup-compatibility/2006">
          <mc:Choice Requires="x14">
            <control shapeId="77313" r:id="rId208" name="Check Box 513">
              <controlPr locked="0" defaultSize="0" autoFill="0" autoLine="0" autoPict="0">
                <anchor moveWithCells="1" sizeWithCells="1">
                  <from>
                    <xdr:col>26</xdr:col>
                    <xdr:colOff>0</xdr:colOff>
                    <xdr:row>34</xdr:row>
                    <xdr:rowOff>38100</xdr:rowOff>
                  </from>
                  <to>
                    <xdr:col>26</xdr:col>
                    <xdr:colOff>190500</xdr:colOff>
                    <xdr:row>34</xdr:row>
                    <xdr:rowOff>180975</xdr:rowOff>
                  </to>
                </anchor>
              </controlPr>
            </control>
          </mc:Choice>
        </mc:AlternateContent>
        <mc:AlternateContent xmlns:mc="http://schemas.openxmlformats.org/markup-compatibility/2006">
          <mc:Choice Requires="x14">
            <control shapeId="77314" r:id="rId209" name="Check Box 514">
              <controlPr locked="0" defaultSize="0" autoFill="0" autoLine="0" autoPict="0">
                <anchor moveWithCells="1" sizeWithCells="1">
                  <from>
                    <xdr:col>24</xdr:col>
                    <xdr:colOff>0</xdr:colOff>
                    <xdr:row>35</xdr:row>
                    <xdr:rowOff>38100</xdr:rowOff>
                  </from>
                  <to>
                    <xdr:col>24</xdr:col>
                    <xdr:colOff>190500</xdr:colOff>
                    <xdr:row>35</xdr:row>
                    <xdr:rowOff>180975</xdr:rowOff>
                  </to>
                </anchor>
              </controlPr>
            </control>
          </mc:Choice>
        </mc:AlternateContent>
        <mc:AlternateContent xmlns:mc="http://schemas.openxmlformats.org/markup-compatibility/2006">
          <mc:Choice Requires="x14">
            <control shapeId="77315" r:id="rId210" name="Check Box 515">
              <controlPr locked="0" defaultSize="0" autoFill="0" autoLine="0" autoPict="0">
                <anchor moveWithCells="1" sizeWithCells="1">
                  <from>
                    <xdr:col>25</xdr:col>
                    <xdr:colOff>0</xdr:colOff>
                    <xdr:row>35</xdr:row>
                    <xdr:rowOff>38100</xdr:rowOff>
                  </from>
                  <to>
                    <xdr:col>25</xdr:col>
                    <xdr:colOff>190500</xdr:colOff>
                    <xdr:row>35</xdr:row>
                    <xdr:rowOff>180975</xdr:rowOff>
                  </to>
                </anchor>
              </controlPr>
            </control>
          </mc:Choice>
        </mc:AlternateContent>
        <mc:AlternateContent xmlns:mc="http://schemas.openxmlformats.org/markup-compatibility/2006">
          <mc:Choice Requires="x14">
            <control shapeId="77316" r:id="rId211" name="Check Box 516">
              <controlPr locked="0" defaultSize="0" autoFill="0" autoLine="0" autoPict="0">
                <anchor moveWithCells="1" sizeWithCells="1">
                  <from>
                    <xdr:col>26</xdr:col>
                    <xdr:colOff>0</xdr:colOff>
                    <xdr:row>35</xdr:row>
                    <xdr:rowOff>38100</xdr:rowOff>
                  </from>
                  <to>
                    <xdr:col>26</xdr:col>
                    <xdr:colOff>190500</xdr:colOff>
                    <xdr:row>35</xdr:row>
                    <xdr:rowOff>180975</xdr:rowOff>
                  </to>
                </anchor>
              </controlPr>
            </control>
          </mc:Choice>
        </mc:AlternateContent>
        <mc:AlternateContent xmlns:mc="http://schemas.openxmlformats.org/markup-compatibility/2006">
          <mc:Choice Requires="x14">
            <control shapeId="77317" r:id="rId212" name="Check Box 517">
              <controlPr locked="0" defaultSize="0" autoFill="0" autoLine="0" autoPict="0">
                <anchor moveWithCells="1" sizeWithCells="1">
                  <from>
                    <xdr:col>24</xdr:col>
                    <xdr:colOff>0</xdr:colOff>
                    <xdr:row>36</xdr:row>
                    <xdr:rowOff>38100</xdr:rowOff>
                  </from>
                  <to>
                    <xdr:col>24</xdr:col>
                    <xdr:colOff>190500</xdr:colOff>
                    <xdr:row>36</xdr:row>
                    <xdr:rowOff>180975</xdr:rowOff>
                  </to>
                </anchor>
              </controlPr>
            </control>
          </mc:Choice>
        </mc:AlternateContent>
        <mc:AlternateContent xmlns:mc="http://schemas.openxmlformats.org/markup-compatibility/2006">
          <mc:Choice Requires="x14">
            <control shapeId="77318" r:id="rId213" name="Check Box 518">
              <controlPr locked="0" defaultSize="0" autoFill="0" autoLine="0" autoPict="0">
                <anchor moveWithCells="1" sizeWithCells="1">
                  <from>
                    <xdr:col>25</xdr:col>
                    <xdr:colOff>0</xdr:colOff>
                    <xdr:row>36</xdr:row>
                    <xdr:rowOff>38100</xdr:rowOff>
                  </from>
                  <to>
                    <xdr:col>25</xdr:col>
                    <xdr:colOff>190500</xdr:colOff>
                    <xdr:row>36</xdr:row>
                    <xdr:rowOff>180975</xdr:rowOff>
                  </to>
                </anchor>
              </controlPr>
            </control>
          </mc:Choice>
        </mc:AlternateContent>
        <mc:AlternateContent xmlns:mc="http://schemas.openxmlformats.org/markup-compatibility/2006">
          <mc:Choice Requires="x14">
            <control shapeId="77319" r:id="rId214" name="Check Box 519">
              <controlPr locked="0" defaultSize="0" autoFill="0" autoLine="0" autoPict="0">
                <anchor moveWithCells="1" sizeWithCells="1">
                  <from>
                    <xdr:col>26</xdr:col>
                    <xdr:colOff>0</xdr:colOff>
                    <xdr:row>36</xdr:row>
                    <xdr:rowOff>38100</xdr:rowOff>
                  </from>
                  <to>
                    <xdr:col>26</xdr:col>
                    <xdr:colOff>190500</xdr:colOff>
                    <xdr:row>36</xdr:row>
                    <xdr:rowOff>180975</xdr:rowOff>
                  </to>
                </anchor>
              </controlPr>
            </control>
          </mc:Choice>
        </mc:AlternateContent>
        <mc:AlternateContent xmlns:mc="http://schemas.openxmlformats.org/markup-compatibility/2006">
          <mc:Choice Requires="x14">
            <control shapeId="77320" r:id="rId215" name="Check Box 520">
              <controlPr locked="0" defaultSize="0" autoFill="0" autoLine="0" autoPict="0">
                <anchor moveWithCells="1" sizeWithCells="1">
                  <from>
                    <xdr:col>24</xdr:col>
                    <xdr:colOff>0</xdr:colOff>
                    <xdr:row>37</xdr:row>
                    <xdr:rowOff>38100</xdr:rowOff>
                  </from>
                  <to>
                    <xdr:col>24</xdr:col>
                    <xdr:colOff>190500</xdr:colOff>
                    <xdr:row>37</xdr:row>
                    <xdr:rowOff>180975</xdr:rowOff>
                  </to>
                </anchor>
              </controlPr>
            </control>
          </mc:Choice>
        </mc:AlternateContent>
        <mc:AlternateContent xmlns:mc="http://schemas.openxmlformats.org/markup-compatibility/2006">
          <mc:Choice Requires="x14">
            <control shapeId="77321" r:id="rId216" name="Check Box 521">
              <controlPr locked="0" defaultSize="0" autoFill="0" autoLine="0" autoPict="0">
                <anchor moveWithCells="1" sizeWithCells="1">
                  <from>
                    <xdr:col>25</xdr:col>
                    <xdr:colOff>0</xdr:colOff>
                    <xdr:row>37</xdr:row>
                    <xdr:rowOff>38100</xdr:rowOff>
                  </from>
                  <to>
                    <xdr:col>25</xdr:col>
                    <xdr:colOff>190500</xdr:colOff>
                    <xdr:row>37</xdr:row>
                    <xdr:rowOff>180975</xdr:rowOff>
                  </to>
                </anchor>
              </controlPr>
            </control>
          </mc:Choice>
        </mc:AlternateContent>
        <mc:AlternateContent xmlns:mc="http://schemas.openxmlformats.org/markup-compatibility/2006">
          <mc:Choice Requires="x14">
            <control shapeId="77322" r:id="rId217" name="Check Box 522">
              <controlPr locked="0" defaultSize="0" autoFill="0" autoLine="0" autoPict="0">
                <anchor moveWithCells="1" sizeWithCells="1">
                  <from>
                    <xdr:col>26</xdr:col>
                    <xdr:colOff>0</xdr:colOff>
                    <xdr:row>37</xdr:row>
                    <xdr:rowOff>38100</xdr:rowOff>
                  </from>
                  <to>
                    <xdr:col>26</xdr:col>
                    <xdr:colOff>190500</xdr:colOff>
                    <xdr:row>37</xdr:row>
                    <xdr:rowOff>180975</xdr:rowOff>
                  </to>
                </anchor>
              </controlPr>
            </control>
          </mc:Choice>
        </mc:AlternateContent>
        <mc:AlternateContent xmlns:mc="http://schemas.openxmlformats.org/markup-compatibility/2006">
          <mc:Choice Requires="x14">
            <control shapeId="77323" r:id="rId218" name="Check Box 523">
              <controlPr locked="0" defaultSize="0" autoFill="0" autoLine="0" autoPict="0">
                <anchor moveWithCells="1" sizeWithCells="1">
                  <from>
                    <xdr:col>24</xdr:col>
                    <xdr:colOff>0</xdr:colOff>
                    <xdr:row>38</xdr:row>
                    <xdr:rowOff>38100</xdr:rowOff>
                  </from>
                  <to>
                    <xdr:col>24</xdr:col>
                    <xdr:colOff>190500</xdr:colOff>
                    <xdr:row>38</xdr:row>
                    <xdr:rowOff>180975</xdr:rowOff>
                  </to>
                </anchor>
              </controlPr>
            </control>
          </mc:Choice>
        </mc:AlternateContent>
        <mc:AlternateContent xmlns:mc="http://schemas.openxmlformats.org/markup-compatibility/2006">
          <mc:Choice Requires="x14">
            <control shapeId="77324" r:id="rId219" name="Check Box 524">
              <controlPr locked="0" defaultSize="0" autoFill="0" autoLine="0" autoPict="0">
                <anchor moveWithCells="1" sizeWithCells="1">
                  <from>
                    <xdr:col>25</xdr:col>
                    <xdr:colOff>0</xdr:colOff>
                    <xdr:row>38</xdr:row>
                    <xdr:rowOff>38100</xdr:rowOff>
                  </from>
                  <to>
                    <xdr:col>25</xdr:col>
                    <xdr:colOff>190500</xdr:colOff>
                    <xdr:row>38</xdr:row>
                    <xdr:rowOff>180975</xdr:rowOff>
                  </to>
                </anchor>
              </controlPr>
            </control>
          </mc:Choice>
        </mc:AlternateContent>
        <mc:AlternateContent xmlns:mc="http://schemas.openxmlformats.org/markup-compatibility/2006">
          <mc:Choice Requires="x14">
            <control shapeId="77325" r:id="rId220" name="Check Box 525">
              <controlPr locked="0" defaultSize="0" autoFill="0" autoLine="0" autoPict="0">
                <anchor moveWithCells="1" sizeWithCells="1">
                  <from>
                    <xdr:col>26</xdr:col>
                    <xdr:colOff>0</xdr:colOff>
                    <xdr:row>38</xdr:row>
                    <xdr:rowOff>38100</xdr:rowOff>
                  </from>
                  <to>
                    <xdr:col>26</xdr:col>
                    <xdr:colOff>190500</xdr:colOff>
                    <xdr:row>38</xdr:row>
                    <xdr:rowOff>180975</xdr:rowOff>
                  </to>
                </anchor>
              </controlPr>
            </control>
          </mc:Choice>
        </mc:AlternateContent>
        <mc:AlternateContent xmlns:mc="http://schemas.openxmlformats.org/markup-compatibility/2006">
          <mc:Choice Requires="x14">
            <control shapeId="77326" r:id="rId221" name="Check Box 526">
              <controlPr locked="0" defaultSize="0" autoFill="0" autoLine="0" autoPict="0">
                <anchor moveWithCells="1" sizeWithCells="1">
                  <from>
                    <xdr:col>24</xdr:col>
                    <xdr:colOff>0</xdr:colOff>
                    <xdr:row>39</xdr:row>
                    <xdr:rowOff>38100</xdr:rowOff>
                  </from>
                  <to>
                    <xdr:col>24</xdr:col>
                    <xdr:colOff>190500</xdr:colOff>
                    <xdr:row>39</xdr:row>
                    <xdr:rowOff>180975</xdr:rowOff>
                  </to>
                </anchor>
              </controlPr>
            </control>
          </mc:Choice>
        </mc:AlternateContent>
        <mc:AlternateContent xmlns:mc="http://schemas.openxmlformats.org/markup-compatibility/2006">
          <mc:Choice Requires="x14">
            <control shapeId="77327" r:id="rId222" name="Check Box 527">
              <controlPr locked="0" defaultSize="0" autoFill="0" autoLine="0" autoPict="0">
                <anchor moveWithCells="1" sizeWithCells="1">
                  <from>
                    <xdr:col>25</xdr:col>
                    <xdr:colOff>0</xdr:colOff>
                    <xdr:row>39</xdr:row>
                    <xdr:rowOff>38100</xdr:rowOff>
                  </from>
                  <to>
                    <xdr:col>25</xdr:col>
                    <xdr:colOff>190500</xdr:colOff>
                    <xdr:row>39</xdr:row>
                    <xdr:rowOff>180975</xdr:rowOff>
                  </to>
                </anchor>
              </controlPr>
            </control>
          </mc:Choice>
        </mc:AlternateContent>
        <mc:AlternateContent xmlns:mc="http://schemas.openxmlformats.org/markup-compatibility/2006">
          <mc:Choice Requires="x14">
            <control shapeId="77328" r:id="rId223" name="Check Box 528">
              <controlPr locked="0" defaultSize="0" autoFill="0" autoLine="0" autoPict="0">
                <anchor moveWithCells="1" sizeWithCells="1">
                  <from>
                    <xdr:col>26</xdr:col>
                    <xdr:colOff>0</xdr:colOff>
                    <xdr:row>39</xdr:row>
                    <xdr:rowOff>38100</xdr:rowOff>
                  </from>
                  <to>
                    <xdr:col>26</xdr:col>
                    <xdr:colOff>190500</xdr:colOff>
                    <xdr:row>39</xdr:row>
                    <xdr:rowOff>180975</xdr:rowOff>
                  </to>
                </anchor>
              </controlPr>
            </control>
          </mc:Choice>
        </mc:AlternateContent>
        <mc:AlternateContent xmlns:mc="http://schemas.openxmlformats.org/markup-compatibility/2006">
          <mc:Choice Requires="x14">
            <control shapeId="77329" r:id="rId224" name="Check Box 529">
              <controlPr locked="0" defaultSize="0" autoFill="0" autoLine="0" autoPict="0">
                <anchor moveWithCells="1" sizeWithCells="1">
                  <from>
                    <xdr:col>24</xdr:col>
                    <xdr:colOff>0</xdr:colOff>
                    <xdr:row>40</xdr:row>
                    <xdr:rowOff>38100</xdr:rowOff>
                  </from>
                  <to>
                    <xdr:col>24</xdr:col>
                    <xdr:colOff>190500</xdr:colOff>
                    <xdr:row>40</xdr:row>
                    <xdr:rowOff>180975</xdr:rowOff>
                  </to>
                </anchor>
              </controlPr>
            </control>
          </mc:Choice>
        </mc:AlternateContent>
        <mc:AlternateContent xmlns:mc="http://schemas.openxmlformats.org/markup-compatibility/2006">
          <mc:Choice Requires="x14">
            <control shapeId="77330" r:id="rId225" name="Check Box 530">
              <controlPr locked="0" defaultSize="0" autoFill="0" autoLine="0" autoPict="0">
                <anchor moveWithCells="1" sizeWithCells="1">
                  <from>
                    <xdr:col>25</xdr:col>
                    <xdr:colOff>0</xdr:colOff>
                    <xdr:row>40</xdr:row>
                    <xdr:rowOff>38100</xdr:rowOff>
                  </from>
                  <to>
                    <xdr:col>25</xdr:col>
                    <xdr:colOff>190500</xdr:colOff>
                    <xdr:row>40</xdr:row>
                    <xdr:rowOff>180975</xdr:rowOff>
                  </to>
                </anchor>
              </controlPr>
            </control>
          </mc:Choice>
        </mc:AlternateContent>
        <mc:AlternateContent xmlns:mc="http://schemas.openxmlformats.org/markup-compatibility/2006">
          <mc:Choice Requires="x14">
            <control shapeId="77331" r:id="rId226" name="Check Box 531">
              <controlPr locked="0" defaultSize="0" autoFill="0" autoLine="0" autoPict="0">
                <anchor moveWithCells="1" sizeWithCells="1">
                  <from>
                    <xdr:col>26</xdr:col>
                    <xdr:colOff>0</xdr:colOff>
                    <xdr:row>40</xdr:row>
                    <xdr:rowOff>38100</xdr:rowOff>
                  </from>
                  <to>
                    <xdr:col>26</xdr:col>
                    <xdr:colOff>190500</xdr:colOff>
                    <xdr:row>40</xdr:row>
                    <xdr:rowOff>180975</xdr:rowOff>
                  </to>
                </anchor>
              </controlPr>
            </control>
          </mc:Choice>
        </mc:AlternateContent>
        <mc:AlternateContent xmlns:mc="http://schemas.openxmlformats.org/markup-compatibility/2006">
          <mc:Choice Requires="x14">
            <control shapeId="77332" r:id="rId227" name="Check Box 532">
              <controlPr locked="0" defaultSize="0" autoFill="0" autoLine="0" autoPict="0">
                <anchor moveWithCells="1" sizeWithCells="1">
                  <from>
                    <xdr:col>24</xdr:col>
                    <xdr:colOff>0</xdr:colOff>
                    <xdr:row>41</xdr:row>
                    <xdr:rowOff>38100</xdr:rowOff>
                  </from>
                  <to>
                    <xdr:col>24</xdr:col>
                    <xdr:colOff>190500</xdr:colOff>
                    <xdr:row>41</xdr:row>
                    <xdr:rowOff>180975</xdr:rowOff>
                  </to>
                </anchor>
              </controlPr>
            </control>
          </mc:Choice>
        </mc:AlternateContent>
        <mc:AlternateContent xmlns:mc="http://schemas.openxmlformats.org/markup-compatibility/2006">
          <mc:Choice Requires="x14">
            <control shapeId="77333" r:id="rId228" name="Check Box 533">
              <controlPr locked="0" defaultSize="0" autoFill="0" autoLine="0" autoPict="0">
                <anchor moveWithCells="1" sizeWithCells="1">
                  <from>
                    <xdr:col>25</xdr:col>
                    <xdr:colOff>0</xdr:colOff>
                    <xdr:row>41</xdr:row>
                    <xdr:rowOff>38100</xdr:rowOff>
                  </from>
                  <to>
                    <xdr:col>25</xdr:col>
                    <xdr:colOff>190500</xdr:colOff>
                    <xdr:row>41</xdr:row>
                    <xdr:rowOff>180975</xdr:rowOff>
                  </to>
                </anchor>
              </controlPr>
            </control>
          </mc:Choice>
        </mc:AlternateContent>
        <mc:AlternateContent xmlns:mc="http://schemas.openxmlformats.org/markup-compatibility/2006">
          <mc:Choice Requires="x14">
            <control shapeId="77334" r:id="rId229" name="Check Box 534">
              <controlPr locked="0" defaultSize="0" autoFill="0" autoLine="0" autoPict="0">
                <anchor moveWithCells="1" sizeWithCells="1">
                  <from>
                    <xdr:col>26</xdr:col>
                    <xdr:colOff>0</xdr:colOff>
                    <xdr:row>41</xdr:row>
                    <xdr:rowOff>38100</xdr:rowOff>
                  </from>
                  <to>
                    <xdr:col>26</xdr:col>
                    <xdr:colOff>190500</xdr:colOff>
                    <xdr:row>41</xdr:row>
                    <xdr:rowOff>180975</xdr:rowOff>
                  </to>
                </anchor>
              </controlPr>
            </control>
          </mc:Choice>
        </mc:AlternateContent>
        <mc:AlternateContent xmlns:mc="http://schemas.openxmlformats.org/markup-compatibility/2006">
          <mc:Choice Requires="x14">
            <control shapeId="77335" r:id="rId230" name="Check Box 535">
              <controlPr locked="0" defaultSize="0" autoFill="0" autoLine="0" autoPict="0">
                <anchor moveWithCells="1" sizeWithCells="1">
                  <from>
                    <xdr:col>24</xdr:col>
                    <xdr:colOff>0</xdr:colOff>
                    <xdr:row>42</xdr:row>
                    <xdr:rowOff>38100</xdr:rowOff>
                  </from>
                  <to>
                    <xdr:col>24</xdr:col>
                    <xdr:colOff>190500</xdr:colOff>
                    <xdr:row>42</xdr:row>
                    <xdr:rowOff>180975</xdr:rowOff>
                  </to>
                </anchor>
              </controlPr>
            </control>
          </mc:Choice>
        </mc:AlternateContent>
        <mc:AlternateContent xmlns:mc="http://schemas.openxmlformats.org/markup-compatibility/2006">
          <mc:Choice Requires="x14">
            <control shapeId="77336" r:id="rId231" name="Check Box 536">
              <controlPr locked="0" defaultSize="0" autoFill="0" autoLine="0" autoPict="0">
                <anchor moveWithCells="1" sizeWithCells="1">
                  <from>
                    <xdr:col>25</xdr:col>
                    <xdr:colOff>0</xdr:colOff>
                    <xdr:row>42</xdr:row>
                    <xdr:rowOff>38100</xdr:rowOff>
                  </from>
                  <to>
                    <xdr:col>25</xdr:col>
                    <xdr:colOff>190500</xdr:colOff>
                    <xdr:row>42</xdr:row>
                    <xdr:rowOff>180975</xdr:rowOff>
                  </to>
                </anchor>
              </controlPr>
            </control>
          </mc:Choice>
        </mc:AlternateContent>
        <mc:AlternateContent xmlns:mc="http://schemas.openxmlformats.org/markup-compatibility/2006">
          <mc:Choice Requires="x14">
            <control shapeId="77337" r:id="rId232" name="Check Box 537">
              <controlPr locked="0" defaultSize="0" autoFill="0" autoLine="0" autoPict="0">
                <anchor moveWithCells="1" sizeWithCells="1">
                  <from>
                    <xdr:col>26</xdr:col>
                    <xdr:colOff>0</xdr:colOff>
                    <xdr:row>42</xdr:row>
                    <xdr:rowOff>38100</xdr:rowOff>
                  </from>
                  <to>
                    <xdr:col>26</xdr:col>
                    <xdr:colOff>190500</xdr:colOff>
                    <xdr:row>42</xdr:row>
                    <xdr:rowOff>180975</xdr:rowOff>
                  </to>
                </anchor>
              </controlPr>
            </control>
          </mc:Choice>
        </mc:AlternateContent>
        <mc:AlternateContent xmlns:mc="http://schemas.openxmlformats.org/markup-compatibility/2006">
          <mc:Choice Requires="x14">
            <control shapeId="77338" r:id="rId233" name="Check Box 538">
              <controlPr locked="0" defaultSize="0" autoFill="0" autoLine="0" autoPict="0">
                <anchor moveWithCells="1" sizeWithCells="1">
                  <from>
                    <xdr:col>24</xdr:col>
                    <xdr:colOff>0</xdr:colOff>
                    <xdr:row>43</xdr:row>
                    <xdr:rowOff>38100</xdr:rowOff>
                  </from>
                  <to>
                    <xdr:col>24</xdr:col>
                    <xdr:colOff>190500</xdr:colOff>
                    <xdr:row>43</xdr:row>
                    <xdr:rowOff>180975</xdr:rowOff>
                  </to>
                </anchor>
              </controlPr>
            </control>
          </mc:Choice>
        </mc:AlternateContent>
        <mc:AlternateContent xmlns:mc="http://schemas.openxmlformats.org/markup-compatibility/2006">
          <mc:Choice Requires="x14">
            <control shapeId="77339" r:id="rId234" name="Check Box 539">
              <controlPr locked="0" defaultSize="0" autoFill="0" autoLine="0" autoPict="0">
                <anchor moveWithCells="1" sizeWithCells="1">
                  <from>
                    <xdr:col>25</xdr:col>
                    <xdr:colOff>0</xdr:colOff>
                    <xdr:row>43</xdr:row>
                    <xdr:rowOff>38100</xdr:rowOff>
                  </from>
                  <to>
                    <xdr:col>25</xdr:col>
                    <xdr:colOff>190500</xdr:colOff>
                    <xdr:row>43</xdr:row>
                    <xdr:rowOff>180975</xdr:rowOff>
                  </to>
                </anchor>
              </controlPr>
            </control>
          </mc:Choice>
        </mc:AlternateContent>
        <mc:AlternateContent xmlns:mc="http://schemas.openxmlformats.org/markup-compatibility/2006">
          <mc:Choice Requires="x14">
            <control shapeId="77340" r:id="rId235" name="Check Box 540">
              <controlPr locked="0" defaultSize="0" autoFill="0" autoLine="0" autoPict="0">
                <anchor moveWithCells="1" sizeWithCells="1">
                  <from>
                    <xdr:col>26</xdr:col>
                    <xdr:colOff>0</xdr:colOff>
                    <xdr:row>43</xdr:row>
                    <xdr:rowOff>38100</xdr:rowOff>
                  </from>
                  <to>
                    <xdr:col>26</xdr:col>
                    <xdr:colOff>190500</xdr:colOff>
                    <xdr:row>43</xdr:row>
                    <xdr:rowOff>180975</xdr:rowOff>
                  </to>
                </anchor>
              </controlPr>
            </control>
          </mc:Choice>
        </mc:AlternateContent>
        <mc:AlternateContent xmlns:mc="http://schemas.openxmlformats.org/markup-compatibility/2006">
          <mc:Choice Requires="x14">
            <control shapeId="77341" r:id="rId236" name="Check Box 541">
              <controlPr locked="0" defaultSize="0" autoFill="0" autoLine="0" autoPict="0">
                <anchor moveWithCells="1" sizeWithCells="1">
                  <from>
                    <xdr:col>24</xdr:col>
                    <xdr:colOff>0</xdr:colOff>
                    <xdr:row>44</xdr:row>
                    <xdr:rowOff>38100</xdr:rowOff>
                  </from>
                  <to>
                    <xdr:col>24</xdr:col>
                    <xdr:colOff>190500</xdr:colOff>
                    <xdr:row>44</xdr:row>
                    <xdr:rowOff>180975</xdr:rowOff>
                  </to>
                </anchor>
              </controlPr>
            </control>
          </mc:Choice>
        </mc:AlternateContent>
        <mc:AlternateContent xmlns:mc="http://schemas.openxmlformats.org/markup-compatibility/2006">
          <mc:Choice Requires="x14">
            <control shapeId="77342" r:id="rId237" name="Check Box 542">
              <controlPr locked="0" defaultSize="0" autoFill="0" autoLine="0" autoPict="0">
                <anchor moveWithCells="1" sizeWithCells="1">
                  <from>
                    <xdr:col>25</xdr:col>
                    <xdr:colOff>0</xdr:colOff>
                    <xdr:row>44</xdr:row>
                    <xdr:rowOff>38100</xdr:rowOff>
                  </from>
                  <to>
                    <xdr:col>25</xdr:col>
                    <xdr:colOff>190500</xdr:colOff>
                    <xdr:row>44</xdr:row>
                    <xdr:rowOff>180975</xdr:rowOff>
                  </to>
                </anchor>
              </controlPr>
            </control>
          </mc:Choice>
        </mc:AlternateContent>
        <mc:AlternateContent xmlns:mc="http://schemas.openxmlformats.org/markup-compatibility/2006">
          <mc:Choice Requires="x14">
            <control shapeId="77343" r:id="rId238" name="Check Box 543">
              <controlPr locked="0" defaultSize="0" autoFill="0" autoLine="0" autoPict="0">
                <anchor moveWithCells="1" sizeWithCells="1">
                  <from>
                    <xdr:col>26</xdr:col>
                    <xdr:colOff>0</xdr:colOff>
                    <xdr:row>44</xdr:row>
                    <xdr:rowOff>38100</xdr:rowOff>
                  </from>
                  <to>
                    <xdr:col>26</xdr:col>
                    <xdr:colOff>190500</xdr:colOff>
                    <xdr:row>44</xdr:row>
                    <xdr:rowOff>180975</xdr:rowOff>
                  </to>
                </anchor>
              </controlPr>
            </control>
          </mc:Choice>
        </mc:AlternateContent>
        <mc:AlternateContent xmlns:mc="http://schemas.openxmlformats.org/markup-compatibility/2006">
          <mc:Choice Requires="x14">
            <control shapeId="77344" r:id="rId239" name="Check Box 544">
              <controlPr locked="0" defaultSize="0" autoFill="0" autoLine="0" autoPict="0">
                <anchor moveWithCells="1" sizeWithCells="1">
                  <from>
                    <xdr:col>24</xdr:col>
                    <xdr:colOff>0</xdr:colOff>
                    <xdr:row>45</xdr:row>
                    <xdr:rowOff>38100</xdr:rowOff>
                  </from>
                  <to>
                    <xdr:col>24</xdr:col>
                    <xdr:colOff>190500</xdr:colOff>
                    <xdr:row>45</xdr:row>
                    <xdr:rowOff>180975</xdr:rowOff>
                  </to>
                </anchor>
              </controlPr>
            </control>
          </mc:Choice>
        </mc:AlternateContent>
        <mc:AlternateContent xmlns:mc="http://schemas.openxmlformats.org/markup-compatibility/2006">
          <mc:Choice Requires="x14">
            <control shapeId="77345" r:id="rId240" name="Check Box 545">
              <controlPr locked="0" defaultSize="0" autoFill="0" autoLine="0" autoPict="0">
                <anchor moveWithCells="1" sizeWithCells="1">
                  <from>
                    <xdr:col>25</xdr:col>
                    <xdr:colOff>0</xdr:colOff>
                    <xdr:row>45</xdr:row>
                    <xdr:rowOff>38100</xdr:rowOff>
                  </from>
                  <to>
                    <xdr:col>25</xdr:col>
                    <xdr:colOff>190500</xdr:colOff>
                    <xdr:row>45</xdr:row>
                    <xdr:rowOff>180975</xdr:rowOff>
                  </to>
                </anchor>
              </controlPr>
            </control>
          </mc:Choice>
        </mc:AlternateContent>
        <mc:AlternateContent xmlns:mc="http://schemas.openxmlformats.org/markup-compatibility/2006">
          <mc:Choice Requires="x14">
            <control shapeId="77346" r:id="rId241" name="Check Box 546">
              <controlPr locked="0" defaultSize="0" autoFill="0" autoLine="0" autoPict="0">
                <anchor moveWithCells="1" sizeWithCells="1">
                  <from>
                    <xdr:col>26</xdr:col>
                    <xdr:colOff>0</xdr:colOff>
                    <xdr:row>45</xdr:row>
                    <xdr:rowOff>38100</xdr:rowOff>
                  </from>
                  <to>
                    <xdr:col>26</xdr:col>
                    <xdr:colOff>190500</xdr:colOff>
                    <xdr:row>45</xdr:row>
                    <xdr:rowOff>180975</xdr:rowOff>
                  </to>
                </anchor>
              </controlPr>
            </control>
          </mc:Choice>
        </mc:AlternateContent>
        <mc:AlternateContent xmlns:mc="http://schemas.openxmlformats.org/markup-compatibility/2006">
          <mc:Choice Requires="x14">
            <control shapeId="77347" r:id="rId242" name="Check Box 547">
              <controlPr locked="0" defaultSize="0" autoFill="0" autoLine="0" autoPict="0">
                <anchor moveWithCells="1" sizeWithCells="1">
                  <from>
                    <xdr:col>24</xdr:col>
                    <xdr:colOff>0</xdr:colOff>
                    <xdr:row>46</xdr:row>
                    <xdr:rowOff>38100</xdr:rowOff>
                  </from>
                  <to>
                    <xdr:col>24</xdr:col>
                    <xdr:colOff>190500</xdr:colOff>
                    <xdr:row>46</xdr:row>
                    <xdr:rowOff>180975</xdr:rowOff>
                  </to>
                </anchor>
              </controlPr>
            </control>
          </mc:Choice>
        </mc:AlternateContent>
        <mc:AlternateContent xmlns:mc="http://schemas.openxmlformats.org/markup-compatibility/2006">
          <mc:Choice Requires="x14">
            <control shapeId="77348" r:id="rId243" name="Check Box 548">
              <controlPr locked="0" defaultSize="0" autoFill="0" autoLine="0" autoPict="0">
                <anchor moveWithCells="1" sizeWithCells="1">
                  <from>
                    <xdr:col>25</xdr:col>
                    <xdr:colOff>0</xdr:colOff>
                    <xdr:row>46</xdr:row>
                    <xdr:rowOff>38100</xdr:rowOff>
                  </from>
                  <to>
                    <xdr:col>25</xdr:col>
                    <xdr:colOff>190500</xdr:colOff>
                    <xdr:row>46</xdr:row>
                    <xdr:rowOff>180975</xdr:rowOff>
                  </to>
                </anchor>
              </controlPr>
            </control>
          </mc:Choice>
        </mc:AlternateContent>
        <mc:AlternateContent xmlns:mc="http://schemas.openxmlformats.org/markup-compatibility/2006">
          <mc:Choice Requires="x14">
            <control shapeId="77349" r:id="rId244" name="Check Box 549">
              <controlPr locked="0" defaultSize="0" autoFill="0" autoLine="0" autoPict="0">
                <anchor moveWithCells="1" sizeWithCells="1">
                  <from>
                    <xdr:col>26</xdr:col>
                    <xdr:colOff>0</xdr:colOff>
                    <xdr:row>46</xdr:row>
                    <xdr:rowOff>38100</xdr:rowOff>
                  </from>
                  <to>
                    <xdr:col>26</xdr:col>
                    <xdr:colOff>190500</xdr:colOff>
                    <xdr:row>46</xdr:row>
                    <xdr:rowOff>180975</xdr:rowOff>
                  </to>
                </anchor>
              </controlPr>
            </control>
          </mc:Choice>
        </mc:AlternateContent>
        <mc:AlternateContent xmlns:mc="http://schemas.openxmlformats.org/markup-compatibility/2006">
          <mc:Choice Requires="x14">
            <control shapeId="77350" r:id="rId245" name="Check Box 550">
              <controlPr locked="0" defaultSize="0" autoFill="0" autoLine="0" autoPict="0">
                <anchor moveWithCells="1" sizeWithCells="1">
                  <from>
                    <xdr:col>24</xdr:col>
                    <xdr:colOff>0</xdr:colOff>
                    <xdr:row>47</xdr:row>
                    <xdr:rowOff>38100</xdr:rowOff>
                  </from>
                  <to>
                    <xdr:col>24</xdr:col>
                    <xdr:colOff>190500</xdr:colOff>
                    <xdr:row>47</xdr:row>
                    <xdr:rowOff>180975</xdr:rowOff>
                  </to>
                </anchor>
              </controlPr>
            </control>
          </mc:Choice>
        </mc:AlternateContent>
        <mc:AlternateContent xmlns:mc="http://schemas.openxmlformats.org/markup-compatibility/2006">
          <mc:Choice Requires="x14">
            <control shapeId="77351" r:id="rId246" name="Check Box 551">
              <controlPr locked="0" defaultSize="0" autoFill="0" autoLine="0" autoPict="0">
                <anchor moveWithCells="1" sizeWithCells="1">
                  <from>
                    <xdr:col>25</xdr:col>
                    <xdr:colOff>0</xdr:colOff>
                    <xdr:row>47</xdr:row>
                    <xdr:rowOff>38100</xdr:rowOff>
                  </from>
                  <to>
                    <xdr:col>25</xdr:col>
                    <xdr:colOff>190500</xdr:colOff>
                    <xdr:row>47</xdr:row>
                    <xdr:rowOff>180975</xdr:rowOff>
                  </to>
                </anchor>
              </controlPr>
            </control>
          </mc:Choice>
        </mc:AlternateContent>
        <mc:AlternateContent xmlns:mc="http://schemas.openxmlformats.org/markup-compatibility/2006">
          <mc:Choice Requires="x14">
            <control shapeId="77352" r:id="rId247" name="Check Box 552">
              <controlPr locked="0" defaultSize="0" autoFill="0" autoLine="0" autoPict="0">
                <anchor moveWithCells="1" sizeWithCells="1">
                  <from>
                    <xdr:col>26</xdr:col>
                    <xdr:colOff>0</xdr:colOff>
                    <xdr:row>47</xdr:row>
                    <xdr:rowOff>38100</xdr:rowOff>
                  </from>
                  <to>
                    <xdr:col>26</xdr:col>
                    <xdr:colOff>190500</xdr:colOff>
                    <xdr:row>47</xdr:row>
                    <xdr:rowOff>180975</xdr:rowOff>
                  </to>
                </anchor>
              </controlPr>
            </control>
          </mc:Choice>
        </mc:AlternateContent>
        <mc:AlternateContent xmlns:mc="http://schemas.openxmlformats.org/markup-compatibility/2006">
          <mc:Choice Requires="x14">
            <control shapeId="77353" r:id="rId248" name="Check Box 553">
              <controlPr locked="0" defaultSize="0" autoFill="0" autoLine="0" autoPict="0">
                <anchor moveWithCells="1" sizeWithCells="1">
                  <from>
                    <xdr:col>24</xdr:col>
                    <xdr:colOff>0</xdr:colOff>
                    <xdr:row>23</xdr:row>
                    <xdr:rowOff>38100</xdr:rowOff>
                  </from>
                  <to>
                    <xdr:col>24</xdr:col>
                    <xdr:colOff>190500</xdr:colOff>
                    <xdr:row>23</xdr:row>
                    <xdr:rowOff>180975</xdr:rowOff>
                  </to>
                </anchor>
              </controlPr>
            </control>
          </mc:Choice>
        </mc:AlternateContent>
        <mc:AlternateContent xmlns:mc="http://schemas.openxmlformats.org/markup-compatibility/2006">
          <mc:Choice Requires="x14">
            <control shapeId="77354" r:id="rId249" name="Check Box 554">
              <controlPr locked="0" defaultSize="0" autoFill="0" autoLine="0" autoPict="0">
                <anchor moveWithCells="1" sizeWithCells="1">
                  <from>
                    <xdr:col>31</xdr:col>
                    <xdr:colOff>0</xdr:colOff>
                    <xdr:row>23</xdr:row>
                    <xdr:rowOff>38100</xdr:rowOff>
                  </from>
                  <to>
                    <xdr:col>31</xdr:col>
                    <xdr:colOff>190500</xdr:colOff>
                    <xdr:row>23</xdr:row>
                    <xdr:rowOff>180975</xdr:rowOff>
                  </to>
                </anchor>
              </controlPr>
            </control>
          </mc:Choice>
        </mc:AlternateContent>
        <mc:AlternateContent xmlns:mc="http://schemas.openxmlformats.org/markup-compatibility/2006">
          <mc:Choice Requires="x14">
            <control shapeId="77355" r:id="rId250" name="Check Box 555">
              <controlPr locked="0" defaultSize="0" autoFill="0" autoLine="0" autoPict="0">
                <anchor moveWithCells="1" sizeWithCells="1">
                  <from>
                    <xdr:col>32</xdr:col>
                    <xdr:colOff>0</xdr:colOff>
                    <xdr:row>23</xdr:row>
                    <xdr:rowOff>38100</xdr:rowOff>
                  </from>
                  <to>
                    <xdr:col>32</xdr:col>
                    <xdr:colOff>190500</xdr:colOff>
                    <xdr:row>23</xdr:row>
                    <xdr:rowOff>180975</xdr:rowOff>
                  </to>
                </anchor>
              </controlPr>
            </control>
          </mc:Choice>
        </mc:AlternateContent>
        <mc:AlternateContent xmlns:mc="http://schemas.openxmlformats.org/markup-compatibility/2006">
          <mc:Choice Requires="x14">
            <control shapeId="77356" r:id="rId251" name="Check Box 556">
              <controlPr locked="0" defaultSize="0" autoFill="0" autoLine="0" autoPict="0">
                <anchor moveWithCells="1" sizeWithCells="1">
                  <from>
                    <xdr:col>30</xdr:col>
                    <xdr:colOff>0</xdr:colOff>
                    <xdr:row>24</xdr:row>
                    <xdr:rowOff>38100</xdr:rowOff>
                  </from>
                  <to>
                    <xdr:col>30</xdr:col>
                    <xdr:colOff>190500</xdr:colOff>
                    <xdr:row>24</xdr:row>
                    <xdr:rowOff>180975</xdr:rowOff>
                  </to>
                </anchor>
              </controlPr>
            </control>
          </mc:Choice>
        </mc:AlternateContent>
        <mc:AlternateContent xmlns:mc="http://schemas.openxmlformats.org/markup-compatibility/2006">
          <mc:Choice Requires="x14">
            <control shapeId="77357" r:id="rId252" name="Check Box 557">
              <controlPr locked="0" defaultSize="0" autoFill="0" autoLine="0" autoPict="0">
                <anchor moveWithCells="1" sizeWithCells="1">
                  <from>
                    <xdr:col>31</xdr:col>
                    <xdr:colOff>0</xdr:colOff>
                    <xdr:row>24</xdr:row>
                    <xdr:rowOff>38100</xdr:rowOff>
                  </from>
                  <to>
                    <xdr:col>31</xdr:col>
                    <xdr:colOff>190500</xdr:colOff>
                    <xdr:row>24</xdr:row>
                    <xdr:rowOff>180975</xdr:rowOff>
                  </to>
                </anchor>
              </controlPr>
            </control>
          </mc:Choice>
        </mc:AlternateContent>
        <mc:AlternateContent xmlns:mc="http://schemas.openxmlformats.org/markup-compatibility/2006">
          <mc:Choice Requires="x14">
            <control shapeId="77358" r:id="rId253" name="Check Box 558">
              <controlPr locked="0" defaultSize="0" autoFill="0" autoLine="0" autoPict="0">
                <anchor moveWithCells="1" sizeWithCells="1">
                  <from>
                    <xdr:col>32</xdr:col>
                    <xdr:colOff>0</xdr:colOff>
                    <xdr:row>24</xdr:row>
                    <xdr:rowOff>38100</xdr:rowOff>
                  </from>
                  <to>
                    <xdr:col>32</xdr:col>
                    <xdr:colOff>190500</xdr:colOff>
                    <xdr:row>24</xdr:row>
                    <xdr:rowOff>180975</xdr:rowOff>
                  </to>
                </anchor>
              </controlPr>
            </control>
          </mc:Choice>
        </mc:AlternateContent>
        <mc:AlternateContent xmlns:mc="http://schemas.openxmlformats.org/markup-compatibility/2006">
          <mc:Choice Requires="x14">
            <control shapeId="77359" r:id="rId254" name="Check Box 559">
              <controlPr locked="0" defaultSize="0" autoFill="0" autoLine="0" autoPict="0">
                <anchor moveWithCells="1" sizeWithCells="1">
                  <from>
                    <xdr:col>30</xdr:col>
                    <xdr:colOff>0</xdr:colOff>
                    <xdr:row>25</xdr:row>
                    <xdr:rowOff>38100</xdr:rowOff>
                  </from>
                  <to>
                    <xdr:col>30</xdr:col>
                    <xdr:colOff>190500</xdr:colOff>
                    <xdr:row>25</xdr:row>
                    <xdr:rowOff>180975</xdr:rowOff>
                  </to>
                </anchor>
              </controlPr>
            </control>
          </mc:Choice>
        </mc:AlternateContent>
        <mc:AlternateContent xmlns:mc="http://schemas.openxmlformats.org/markup-compatibility/2006">
          <mc:Choice Requires="x14">
            <control shapeId="77360" r:id="rId255" name="Check Box 560">
              <controlPr locked="0" defaultSize="0" autoFill="0" autoLine="0" autoPict="0">
                <anchor moveWithCells="1" sizeWithCells="1">
                  <from>
                    <xdr:col>31</xdr:col>
                    <xdr:colOff>0</xdr:colOff>
                    <xdr:row>25</xdr:row>
                    <xdr:rowOff>38100</xdr:rowOff>
                  </from>
                  <to>
                    <xdr:col>31</xdr:col>
                    <xdr:colOff>190500</xdr:colOff>
                    <xdr:row>25</xdr:row>
                    <xdr:rowOff>180975</xdr:rowOff>
                  </to>
                </anchor>
              </controlPr>
            </control>
          </mc:Choice>
        </mc:AlternateContent>
        <mc:AlternateContent xmlns:mc="http://schemas.openxmlformats.org/markup-compatibility/2006">
          <mc:Choice Requires="x14">
            <control shapeId="77361" r:id="rId256" name="Check Box 561">
              <controlPr locked="0" defaultSize="0" autoFill="0" autoLine="0" autoPict="0">
                <anchor moveWithCells="1" sizeWithCells="1">
                  <from>
                    <xdr:col>32</xdr:col>
                    <xdr:colOff>0</xdr:colOff>
                    <xdr:row>25</xdr:row>
                    <xdr:rowOff>38100</xdr:rowOff>
                  </from>
                  <to>
                    <xdr:col>32</xdr:col>
                    <xdr:colOff>190500</xdr:colOff>
                    <xdr:row>25</xdr:row>
                    <xdr:rowOff>180975</xdr:rowOff>
                  </to>
                </anchor>
              </controlPr>
            </control>
          </mc:Choice>
        </mc:AlternateContent>
        <mc:AlternateContent xmlns:mc="http://schemas.openxmlformats.org/markup-compatibility/2006">
          <mc:Choice Requires="x14">
            <control shapeId="77362" r:id="rId257" name="Check Box 562">
              <controlPr locked="0" defaultSize="0" autoFill="0" autoLine="0" autoPict="0">
                <anchor moveWithCells="1" sizeWithCells="1">
                  <from>
                    <xdr:col>30</xdr:col>
                    <xdr:colOff>0</xdr:colOff>
                    <xdr:row>26</xdr:row>
                    <xdr:rowOff>38100</xdr:rowOff>
                  </from>
                  <to>
                    <xdr:col>30</xdr:col>
                    <xdr:colOff>190500</xdr:colOff>
                    <xdr:row>26</xdr:row>
                    <xdr:rowOff>180975</xdr:rowOff>
                  </to>
                </anchor>
              </controlPr>
            </control>
          </mc:Choice>
        </mc:AlternateContent>
        <mc:AlternateContent xmlns:mc="http://schemas.openxmlformats.org/markup-compatibility/2006">
          <mc:Choice Requires="x14">
            <control shapeId="77363" r:id="rId258" name="Check Box 563">
              <controlPr locked="0" defaultSize="0" autoFill="0" autoLine="0" autoPict="0">
                <anchor moveWithCells="1" sizeWithCells="1">
                  <from>
                    <xdr:col>31</xdr:col>
                    <xdr:colOff>0</xdr:colOff>
                    <xdr:row>26</xdr:row>
                    <xdr:rowOff>38100</xdr:rowOff>
                  </from>
                  <to>
                    <xdr:col>31</xdr:col>
                    <xdr:colOff>190500</xdr:colOff>
                    <xdr:row>26</xdr:row>
                    <xdr:rowOff>180975</xdr:rowOff>
                  </to>
                </anchor>
              </controlPr>
            </control>
          </mc:Choice>
        </mc:AlternateContent>
        <mc:AlternateContent xmlns:mc="http://schemas.openxmlformats.org/markup-compatibility/2006">
          <mc:Choice Requires="x14">
            <control shapeId="77364" r:id="rId259" name="Check Box 564">
              <controlPr locked="0" defaultSize="0" autoFill="0" autoLine="0" autoPict="0">
                <anchor moveWithCells="1" sizeWithCells="1">
                  <from>
                    <xdr:col>32</xdr:col>
                    <xdr:colOff>0</xdr:colOff>
                    <xdr:row>26</xdr:row>
                    <xdr:rowOff>38100</xdr:rowOff>
                  </from>
                  <to>
                    <xdr:col>32</xdr:col>
                    <xdr:colOff>190500</xdr:colOff>
                    <xdr:row>26</xdr:row>
                    <xdr:rowOff>180975</xdr:rowOff>
                  </to>
                </anchor>
              </controlPr>
            </control>
          </mc:Choice>
        </mc:AlternateContent>
        <mc:AlternateContent xmlns:mc="http://schemas.openxmlformats.org/markup-compatibility/2006">
          <mc:Choice Requires="x14">
            <control shapeId="77365" r:id="rId260" name="Check Box 565">
              <controlPr locked="0" defaultSize="0" autoFill="0" autoLine="0" autoPict="0">
                <anchor moveWithCells="1" sizeWithCells="1">
                  <from>
                    <xdr:col>30</xdr:col>
                    <xdr:colOff>0</xdr:colOff>
                    <xdr:row>27</xdr:row>
                    <xdr:rowOff>38100</xdr:rowOff>
                  </from>
                  <to>
                    <xdr:col>30</xdr:col>
                    <xdr:colOff>190500</xdr:colOff>
                    <xdr:row>27</xdr:row>
                    <xdr:rowOff>180975</xdr:rowOff>
                  </to>
                </anchor>
              </controlPr>
            </control>
          </mc:Choice>
        </mc:AlternateContent>
        <mc:AlternateContent xmlns:mc="http://schemas.openxmlformats.org/markup-compatibility/2006">
          <mc:Choice Requires="x14">
            <control shapeId="77366" r:id="rId261" name="Check Box 566">
              <controlPr locked="0" defaultSize="0" autoFill="0" autoLine="0" autoPict="0">
                <anchor moveWithCells="1" sizeWithCells="1">
                  <from>
                    <xdr:col>31</xdr:col>
                    <xdr:colOff>0</xdr:colOff>
                    <xdr:row>27</xdr:row>
                    <xdr:rowOff>38100</xdr:rowOff>
                  </from>
                  <to>
                    <xdr:col>31</xdr:col>
                    <xdr:colOff>190500</xdr:colOff>
                    <xdr:row>27</xdr:row>
                    <xdr:rowOff>180975</xdr:rowOff>
                  </to>
                </anchor>
              </controlPr>
            </control>
          </mc:Choice>
        </mc:AlternateContent>
        <mc:AlternateContent xmlns:mc="http://schemas.openxmlformats.org/markup-compatibility/2006">
          <mc:Choice Requires="x14">
            <control shapeId="77367" r:id="rId262" name="Check Box 567">
              <controlPr locked="0" defaultSize="0" autoFill="0" autoLine="0" autoPict="0">
                <anchor moveWithCells="1" sizeWithCells="1">
                  <from>
                    <xdr:col>32</xdr:col>
                    <xdr:colOff>0</xdr:colOff>
                    <xdr:row>27</xdr:row>
                    <xdr:rowOff>38100</xdr:rowOff>
                  </from>
                  <to>
                    <xdr:col>32</xdr:col>
                    <xdr:colOff>190500</xdr:colOff>
                    <xdr:row>27</xdr:row>
                    <xdr:rowOff>180975</xdr:rowOff>
                  </to>
                </anchor>
              </controlPr>
            </control>
          </mc:Choice>
        </mc:AlternateContent>
        <mc:AlternateContent xmlns:mc="http://schemas.openxmlformats.org/markup-compatibility/2006">
          <mc:Choice Requires="x14">
            <control shapeId="77368" r:id="rId263" name="Check Box 568">
              <controlPr locked="0" defaultSize="0" autoFill="0" autoLine="0" autoPict="0">
                <anchor moveWithCells="1" sizeWithCells="1">
                  <from>
                    <xdr:col>30</xdr:col>
                    <xdr:colOff>0</xdr:colOff>
                    <xdr:row>28</xdr:row>
                    <xdr:rowOff>38100</xdr:rowOff>
                  </from>
                  <to>
                    <xdr:col>30</xdr:col>
                    <xdr:colOff>190500</xdr:colOff>
                    <xdr:row>28</xdr:row>
                    <xdr:rowOff>180975</xdr:rowOff>
                  </to>
                </anchor>
              </controlPr>
            </control>
          </mc:Choice>
        </mc:AlternateContent>
        <mc:AlternateContent xmlns:mc="http://schemas.openxmlformats.org/markup-compatibility/2006">
          <mc:Choice Requires="x14">
            <control shapeId="77369" r:id="rId264" name="Check Box 569">
              <controlPr locked="0" defaultSize="0" autoFill="0" autoLine="0" autoPict="0">
                <anchor moveWithCells="1" sizeWithCells="1">
                  <from>
                    <xdr:col>31</xdr:col>
                    <xdr:colOff>0</xdr:colOff>
                    <xdr:row>28</xdr:row>
                    <xdr:rowOff>38100</xdr:rowOff>
                  </from>
                  <to>
                    <xdr:col>31</xdr:col>
                    <xdr:colOff>190500</xdr:colOff>
                    <xdr:row>28</xdr:row>
                    <xdr:rowOff>180975</xdr:rowOff>
                  </to>
                </anchor>
              </controlPr>
            </control>
          </mc:Choice>
        </mc:AlternateContent>
        <mc:AlternateContent xmlns:mc="http://schemas.openxmlformats.org/markup-compatibility/2006">
          <mc:Choice Requires="x14">
            <control shapeId="77370" r:id="rId265" name="Check Box 570">
              <controlPr locked="0" defaultSize="0" autoFill="0" autoLine="0" autoPict="0">
                <anchor moveWithCells="1" sizeWithCells="1">
                  <from>
                    <xdr:col>32</xdr:col>
                    <xdr:colOff>0</xdr:colOff>
                    <xdr:row>28</xdr:row>
                    <xdr:rowOff>38100</xdr:rowOff>
                  </from>
                  <to>
                    <xdr:col>32</xdr:col>
                    <xdr:colOff>190500</xdr:colOff>
                    <xdr:row>28</xdr:row>
                    <xdr:rowOff>180975</xdr:rowOff>
                  </to>
                </anchor>
              </controlPr>
            </control>
          </mc:Choice>
        </mc:AlternateContent>
        <mc:AlternateContent xmlns:mc="http://schemas.openxmlformats.org/markup-compatibility/2006">
          <mc:Choice Requires="x14">
            <control shapeId="77371" r:id="rId266" name="Check Box 571">
              <controlPr locked="0" defaultSize="0" autoFill="0" autoLine="0" autoPict="0">
                <anchor moveWithCells="1" sizeWithCells="1">
                  <from>
                    <xdr:col>30</xdr:col>
                    <xdr:colOff>0</xdr:colOff>
                    <xdr:row>29</xdr:row>
                    <xdr:rowOff>38100</xdr:rowOff>
                  </from>
                  <to>
                    <xdr:col>30</xdr:col>
                    <xdr:colOff>190500</xdr:colOff>
                    <xdr:row>29</xdr:row>
                    <xdr:rowOff>180975</xdr:rowOff>
                  </to>
                </anchor>
              </controlPr>
            </control>
          </mc:Choice>
        </mc:AlternateContent>
        <mc:AlternateContent xmlns:mc="http://schemas.openxmlformats.org/markup-compatibility/2006">
          <mc:Choice Requires="x14">
            <control shapeId="77372" r:id="rId267" name="Check Box 572">
              <controlPr locked="0" defaultSize="0" autoFill="0" autoLine="0" autoPict="0">
                <anchor moveWithCells="1" sizeWithCells="1">
                  <from>
                    <xdr:col>31</xdr:col>
                    <xdr:colOff>0</xdr:colOff>
                    <xdr:row>29</xdr:row>
                    <xdr:rowOff>38100</xdr:rowOff>
                  </from>
                  <to>
                    <xdr:col>31</xdr:col>
                    <xdr:colOff>190500</xdr:colOff>
                    <xdr:row>29</xdr:row>
                    <xdr:rowOff>180975</xdr:rowOff>
                  </to>
                </anchor>
              </controlPr>
            </control>
          </mc:Choice>
        </mc:AlternateContent>
        <mc:AlternateContent xmlns:mc="http://schemas.openxmlformats.org/markup-compatibility/2006">
          <mc:Choice Requires="x14">
            <control shapeId="77373" r:id="rId268" name="Check Box 573">
              <controlPr locked="0" defaultSize="0" autoFill="0" autoLine="0" autoPict="0">
                <anchor moveWithCells="1" sizeWithCells="1">
                  <from>
                    <xdr:col>32</xdr:col>
                    <xdr:colOff>0</xdr:colOff>
                    <xdr:row>29</xdr:row>
                    <xdr:rowOff>38100</xdr:rowOff>
                  </from>
                  <to>
                    <xdr:col>32</xdr:col>
                    <xdr:colOff>190500</xdr:colOff>
                    <xdr:row>29</xdr:row>
                    <xdr:rowOff>180975</xdr:rowOff>
                  </to>
                </anchor>
              </controlPr>
            </control>
          </mc:Choice>
        </mc:AlternateContent>
        <mc:AlternateContent xmlns:mc="http://schemas.openxmlformats.org/markup-compatibility/2006">
          <mc:Choice Requires="x14">
            <control shapeId="77374" r:id="rId269" name="Check Box 574">
              <controlPr locked="0" defaultSize="0" autoFill="0" autoLine="0" autoPict="0">
                <anchor moveWithCells="1" sizeWithCells="1">
                  <from>
                    <xdr:col>30</xdr:col>
                    <xdr:colOff>0</xdr:colOff>
                    <xdr:row>30</xdr:row>
                    <xdr:rowOff>38100</xdr:rowOff>
                  </from>
                  <to>
                    <xdr:col>30</xdr:col>
                    <xdr:colOff>190500</xdr:colOff>
                    <xdr:row>30</xdr:row>
                    <xdr:rowOff>180975</xdr:rowOff>
                  </to>
                </anchor>
              </controlPr>
            </control>
          </mc:Choice>
        </mc:AlternateContent>
        <mc:AlternateContent xmlns:mc="http://schemas.openxmlformats.org/markup-compatibility/2006">
          <mc:Choice Requires="x14">
            <control shapeId="77375" r:id="rId270" name="Check Box 575">
              <controlPr locked="0" defaultSize="0" autoFill="0" autoLine="0" autoPict="0">
                <anchor moveWithCells="1" sizeWithCells="1">
                  <from>
                    <xdr:col>31</xdr:col>
                    <xdr:colOff>0</xdr:colOff>
                    <xdr:row>30</xdr:row>
                    <xdr:rowOff>38100</xdr:rowOff>
                  </from>
                  <to>
                    <xdr:col>31</xdr:col>
                    <xdr:colOff>190500</xdr:colOff>
                    <xdr:row>30</xdr:row>
                    <xdr:rowOff>180975</xdr:rowOff>
                  </to>
                </anchor>
              </controlPr>
            </control>
          </mc:Choice>
        </mc:AlternateContent>
        <mc:AlternateContent xmlns:mc="http://schemas.openxmlformats.org/markup-compatibility/2006">
          <mc:Choice Requires="x14">
            <control shapeId="77376" r:id="rId271" name="Check Box 576">
              <controlPr locked="0" defaultSize="0" autoFill="0" autoLine="0" autoPict="0">
                <anchor moveWithCells="1" sizeWithCells="1">
                  <from>
                    <xdr:col>32</xdr:col>
                    <xdr:colOff>0</xdr:colOff>
                    <xdr:row>30</xdr:row>
                    <xdr:rowOff>38100</xdr:rowOff>
                  </from>
                  <to>
                    <xdr:col>32</xdr:col>
                    <xdr:colOff>190500</xdr:colOff>
                    <xdr:row>30</xdr:row>
                    <xdr:rowOff>180975</xdr:rowOff>
                  </to>
                </anchor>
              </controlPr>
            </control>
          </mc:Choice>
        </mc:AlternateContent>
        <mc:AlternateContent xmlns:mc="http://schemas.openxmlformats.org/markup-compatibility/2006">
          <mc:Choice Requires="x14">
            <control shapeId="77377" r:id="rId272" name="Check Box 577">
              <controlPr locked="0" defaultSize="0" autoFill="0" autoLine="0" autoPict="0">
                <anchor moveWithCells="1" sizeWithCells="1">
                  <from>
                    <xdr:col>30</xdr:col>
                    <xdr:colOff>0</xdr:colOff>
                    <xdr:row>31</xdr:row>
                    <xdr:rowOff>38100</xdr:rowOff>
                  </from>
                  <to>
                    <xdr:col>30</xdr:col>
                    <xdr:colOff>190500</xdr:colOff>
                    <xdr:row>31</xdr:row>
                    <xdr:rowOff>180975</xdr:rowOff>
                  </to>
                </anchor>
              </controlPr>
            </control>
          </mc:Choice>
        </mc:AlternateContent>
        <mc:AlternateContent xmlns:mc="http://schemas.openxmlformats.org/markup-compatibility/2006">
          <mc:Choice Requires="x14">
            <control shapeId="77378" r:id="rId273" name="Check Box 578">
              <controlPr locked="0" defaultSize="0" autoFill="0" autoLine="0" autoPict="0">
                <anchor moveWithCells="1" sizeWithCells="1">
                  <from>
                    <xdr:col>31</xdr:col>
                    <xdr:colOff>0</xdr:colOff>
                    <xdr:row>31</xdr:row>
                    <xdr:rowOff>38100</xdr:rowOff>
                  </from>
                  <to>
                    <xdr:col>31</xdr:col>
                    <xdr:colOff>190500</xdr:colOff>
                    <xdr:row>31</xdr:row>
                    <xdr:rowOff>180975</xdr:rowOff>
                  </to>
                </anchor>
              </controlPr>
            </control>
          </mc:Choice>
        </mc:AlternateContent>
        <mc:AlternateContent xmlns:mc="http://schemas.openxmlformats.org/markup-compatibility/2006">
          <mc:Choice Requires="x14">
            <control shapeId="77379" r:id="rId274" name="Check Box 579">
              <controlPr locked="0" defaultSize="0" autoFill="0" autoLine="0" autoPict="0">
                <anchor moveWithCells="1" sizeWithCells="1">
                  <from>
                    <xdr:col>32</xdr:col>
                    <xdr:colOff>0</xdr:colOff>
                    <xdr:row>31</xdr:row>
                    <xdr:rowOff>38100</xdr:rowOff>
                  </from>
                  <to>
                    <xdr:col>32</xdr:col>
                    <xdr:colOff>190500</xdr:colOff>
                    <xdr:row>31</xdr:row>
                    <xdr:rowOff>180975</xdr:rowOff>
                  </to>
                </anchor>
              </controlPr>
            </control>
          </mc:Choice>
        </mc:AlternateContent>
        <mc:AlternateContent xmlns:mc="http://schemas.openxmlformats.org/markup-compatibility/2006">
          <mc:Choice Requires="x14">
            <control shapeId="77380" r:id="rId275" name="Check Box 580">
              <controlPr locked="0" defaultSize="0" autoFill="0" autoLine="0" autoPict="0">
                <anchor moveWithCells="1" sizeWithCells="1">
                  <from>
                    <xdr:col>30</xdr:col>
                    <xdr:colOff>0</xdr:colOff>
                    <xdr:row>32</xdr:row>
                    <xdr:rowOff>38100</xdr:rowOff>
                  </from>
                  <to>
                    <xdr:col>30</xdr:col>
                    <xdr:colOff>190500</xdr:colOff>
                    <xdr:row>32</xdr:row>
                    <xdr:rowOff>180975</xdr:rowOff>
                  </to>
                </anchor>
              </controlPr>
            </control>
          </mc:Choice>
        </mc:AlternateContent>
        <mc:AlternateContent xmlns:mc="http://schemas.openxmlformats.org/markup-compatibility/2006">
          <mc:Choice Requires="x14">
            <control shapeId="77381" r:id="rId276" name="Check Box 581">
              <controlPr locked="0" defaultSize="0" autoFill="0" autoLine="0" autoPict="0">
                <anchor moveWithCells="1" sizeWithCells="1">
                  <from>
                    <xdr:col>31</xdr:col>
                    <xdr:colOff>0</xdr:colOff>
                    <xdr:row>32</xdr:row>
                    <xdr:rowOff>38100</xdr:rowOff>
                  </from>
                  <to>
                    <xdr:col>31</xdr:col>
                    <xdr:colOff>190500</xdr:colOff>
                    <xdr:row>32</xdr:row>
                    <xdr:rowOff>180975</xdr:rowOff>
                  </to>
                </anchor>
              </controlPr>
            </control>
          </mc:Choice>
        </mc:AlternateContent>
        <mc:AlternateContent xmlns:mc="http://schemas.openxmlformats.org/markup-compatibility/2006">
          <mc:Choice Requires="x14">
            <control shapeId="77382" r:id="rId277" name="Check Box 582">
              <controlPr locked="0" defaultSize="0" autoFill="0" autoLine="0" autoPict="0">
                <anchor moveWithCells="1" sizeWithCells="1">
                  <from>
                    <xdr:col>32</xdr:col>
                    <xdr:colOff>0</xdr:colOff>
                    <xdr:row>32</xdr:row>
                    <xdr:rowOff>38100</xdr:rowOff>
                  </from>
                  <to>
                    <xdr:col>32</xdr:col>
                    <xdr:colOff>190500</xdr:colOff>
                    <xdr:row>32</xdr:row>
                    <xdr:rowOff>180975</xdr:rowOff>
                  </to>
                </anchor>
              </controlPr>
            </control>
          </mc:Choice>
        </mc:AlternateContent>
        <mc:AlternateContent xmlns:mc="http://schemas.openxmlformats.org/markup-compatibility/2006">
          <mc:Choice Requires="x14">
            <control shapeId="77383" r:id="rId278" name="Check Box 583">
              <controlPr locked="0" defaultSize="0" autoFill="0" autoLine="0" autoPict="0">
                <anchor moveWithCells="1" sizeWithCells="1">
                  <from>
                    <xdr:col>30</xdr:col>
                    <xdr:colOff>0</xdr:colOff>
                    <xdr:row>33</xdr:row>
                    <xdr:rowOff>38100</xdr:rowOff>
                  </from>
                  <to>
                    <xdr:col>30</xdr:col>
                    <xdr:colOff>190500</xdr:colOff>
                    <xdr:row>33</xdr:row>
                    <xdr:rowOff>180975</xdr:rowOff>
                  </to>
                </anchor>
              </controlPr>
            </control>
          </mc:Choice>
        </mc:AlternateContent>
        <mc:AlternateContent xmlns:mc="http://schemas.openxmlformats.org/markup-compatibility/2006">
          <mc:Choice Requires="x14">
            <control shapeId="77384" r:id="rId279" name="Check Box 584">
              <controlPr locked="0" defaultSize="0" autoFill="0" autoLine="0" autoPict="0">
                <anchor moveWithCells="1" sizeWithCells="1">
                  <from>
                    <xdr:col>31</xdr:col>
                    <xdr:colOff>0</xdr:colOff>
                    <xdr:row>33</xdr:row>
                    <xdr:rowOff>38100</xdr:rowOff>
                  </from>
                  <to>
                    <xdr:col>31</xdr:col>
                    <xdr:colOff>190500</xdr:colOff>
                    <xdr:row>33</xdr:row>
                    <xdr:rowOff>180975</xdr:rowOff>
                  </to>
                </anchor>
              </controlPr>
            </control>
          </mc:Choice>
        </mc:AlternateContent>
        <mc:AlternateContent xmlns:mc="http://schemas.openxmlformats.org/markup-compatibility/2006">
          <mc:Choice Requires="x14">
            <control shapeId="77385" r:id="rId280" name="Check Box 585">
              <controlPr locked="0" defaultSize="0" autoFill="0" autoLine="0" autoPict="0">
                <anchor moveWithCells="1" sizeWithCells="1">
                  <from>
                    <xdr:col>32</xdr:col>
                    <xdr:colOff>0</xdr:colOff>
                    <xdr:row>33</xdr:row>
                    <xdr:rowOff>38100</xdr:rowOff>
                  </from>
                  <to>
                    <xdr:col>32</xdr:col>
                    <xdr:colOff>190500</xdr:colOff>
                    <xdr:row>33</xdr:row>
                    <xdr:rowOff>180975</xdr:rowOff>
                  </to>
                </anchor>
              </controlPr>
            </control>
          </mc:Choice>
        </mc:AlternateContent>
        <mc:AlternateContent xmlns:mc="http://schemas.openxmlformats.org/markup-compatibility/2006">
          <mc:Choice Requires="x14">
            <control shapeId="77386" r:id="rId281" name="Check Box 586">
              <controlPr locked="0" defaultSize="0" autoFill="0" autoLine="0" autoPict="0">
                <anchor moveWithCells="1" sizeWithCells="1">
                  <from>
                    <xdr:col>30</xdr:col>
                    <xdr:colOff>0</xdr:colOff>
                    <xdr:row>34</xdr:row>
                    <xdr:rowOff>38100</xdr:rowOff>
                  </from>
                  <to>
                    <xdr:col>30</xdr:col>
                    <xdr:colOff>190500</xdr:colOff>
                    <xdr:row>34</xdr:row>
                    <xdr:rowOff>180975</xdr:rowOff>
                  </to>
                </anchor>
              </controlPr>
            </control>
          </mc:Choice>
        </mc:AlternateContent>
        <mc:AlternateContent xmlns:mc="http://schemas.openxmlformats.org/markup-compatibility/2006">
          <mc:Choice Requires="x14">
            <control shapeId="77387" r:id="rId282" name="Check Box 587">
              <controlPr locked="0" defaultSize="0" autoFill="0" autoLine="0" autoPict="0">
                <anchor moveWithCells="1" sizeWithCells="1">
                  <from>
                    <xdr:col>31</xdr:col>
                    <xdr:colOff>0</xdr:colOff>
                    <xdr:row>34</xdr:row>
                    <xdr:rowOff>38100</xdr:rowOff>
                  </from>
                  <to>
                    <xdr:col>31</xdr:col>
                    <xdr:colOff>190500</xdr:colOff>
                    <xdr:row>34</xdr:row>
                    <xdr:rowOff>180975</xdr:rowOff>
                  </to>
                </anchor>
              </controlPr>
            </control>
          </mc:Choice>
        </mc:AlternateContent>
        <mc:AlternateContent xmlns:mc="http://schemas.openxmlformats.org/markup-compatibility/2006">
          <mc:Choice Requires="x14">
            <control shapeId="77388" r:id="rId283" name="Check Box 588">
              <controlPr locked="0" defaultSize="0" autoFill="0" autoLine="0" autoPict="0">
                <anchor moveWithCells="1" sizeWithCells="1">
                  <from>
                    <xdr:col>32</xdr:col>
                    <xdr:colOff>0</xdr:colOff>
                    <xdr:row>34</xdr:row>
                    <xdr:rowOff>38100</xdr:rowOff>
                  </from>
                  <to>
                    <xdr:col>32</xdr:col>
                    <xdr:colOff>190500</xdr:colOff>
                    <xdr:row>34</xdr:row>
                    <xdr:rowOff>180975</xdr:rowOff>
                  </to>
                </anchor>
              </controlPr>
            </control>
          </mc:Choice>
        </mc:AlternateContent>
        <mc:AlternateContent xmlns:mc="http://schemas.openxmlformats.org/markup-compatibility/2006">
          <mc:Choice Requires="x14">
            <control shapeId="77389" r:id="rId284" name="Check Box 589">
              <controlPr locked="0" defaultSize="0" autoFill="0" autoLine="0" autoPict="0">
                <anchor moveWithCells="1" sizeWithCells="1">
                  <from>
                    <xdr:col>30</xdr:col>
                    <xdr:colOff>0</xdr:colOff>
                    <xdr:row>35</xdr:row>
                    <xdr:rowOff>38100</xdr:rowOff>
                  </from>
                  <to>
                    <xdr:col>30</xdr:col>
                    <xdr:colOff>190500</xdr:colOff>
                    <xdr:row>35</xdr:row>
                    <xdr:rowOff>180975</xdr:rowOff>
                  </to>
                </anchor>
              </controlPr>
            </control>
          </mc:Choice>
        </mc:AlternateContent>
        <mc:AlternateContent xmlns:mc="http://schemas.openxmlformats.org/markup-compatibility/2006">
          <mc:Choice Requires="x14">
            <control shapeId="77390" r:id="rId285" name="Check Box 590">
              <controlPr locked="0" defaultSize="0" autoFill="0" autoLine="0" autoPict="0">
                <anchor moveWithCells="1" sizeWithCells="1">
                  <from>
                    <xdr:col>31</xdr:col>
                    <xdr:colOff>0</xdr:colOff>
                    <xdr:row>35</xdr:row>
                    <xdr:rowOff>38100</xdr:rowOff>
                  </from>
                  <to>
                    <xdr:col>31</xdr:col>
                    <xdr:colOff>190500</xdr:colOff>
                    <xdr:row>35</xdr:row>
                    <xdr:rowOff>180975</xdr:rowOff>
                  </to>
                </anchor>
              </controlPr>
            </control>
          </mc:Choice>
        </mc:AlternateContent>
        <mc:AlternateContent xmlns:mc="http://schemas.openxmlformats.org/markup-compatibility/2006">
          <mc:Choice Requires="x14">
            <control shapeId="77391" r:id="rId286" name="Check Box 591">
              <controlPr locked="0" defaultSize="0" autoFill="0" autoLine="0" autoPict="0">
                <anchor moveWithCells="1" sizeWithCells="1">
                  <from>
                    <xdr:col>32</xdr:col>
                    <xdr:colOff>0</xdr:colOff>
                    <xdr:row>35</xdr:row>
                    <xdr:rowOff>38100</xdr:rowOff>
                  </from>
                  <to>
                    <xdr:col>32</xdr:col>
                    <xdr:colOff>190500</xdr:colOff>
                    <xdr:row>35</xdr:row>
                    <xdr:rowOff>180975</xdr:rowOff>
                  </to>
                </anchor>
              </controlPr>
            </control>
          </mc:Choice>
        </mc:AlternateContent>
        <mc:AlternateContent xmlns:mc="http://schemas.openxmlformats.org/markup-compatibility/2006">
          <mc:Choice Requires="x14">
            <control shapeId="77392" r:id="rId287" name="Check Box 592">
              <controlPr locked="0" defaultSize="0" autoFill="0" autoLine="0" autoPict="0">
                <anchor moveWithCells="1" sizeWithCells="1">
                  <from>
                    <xdr:col>30</xdr:col>
                    <xdr:colOff>0</xdr:colOff>
                    <xdr:row>36</xdr:row>
                    <xdr:rowOff>38100</xdr:rowOff>
                  </from>
                  <to>
                    <xdr:col>30</xdr:col>
                    <xdr:colOff>190500</xdr:colOff>
                    <xdr:row>36</xdr:row>
                    <xdr:rowOff>180975</xdr:rowOff>
                  </to>
                </anchor>
              </controlPr>
            </control>
          </mc:Choice>
        </mc:AlternateContent>
        <mc:AlternateContent xmlns:mc="http://schemas.openxmlformats.org/markup-compatibility/2006">
          <mc:Choice Requires="x14">
            <control shapeId="77393" r:id="rId288" name="Check Box 593">
              <controlPr locked="0" defaultSize="0" autoFill="0" autoLine="0" autoPict="0">
                <anchor moveWithCells="1" sizeWithCells="1">
                  <from>
                    <xdr:col>31</xdr:col>
                    <xdr:colOff>0</xdr:colOff>
                    <xdr:row>36</xdr:row>
                    <xdr:rowOff>38100</xdr:rowOff>
                  </from>
                  <to>
                    <xdr:col>31</xdr:col>
                    <xdr:colOff>190500</xdr:colOff>
                    <xdr:row>36</xdr:row>
                    <xdr:rowOff>180975</xdr:rowOff>
                  </to>
                </anchor>
              </controlPr>
            </control>
          </mc:Choice>
        </mc:AlternateContent>
        <mc:AlternateContent xmlns:mc="http://schemas.openxmlformats.org/markup-compatibility/2006">
          <mc:Choice Requires="x14">
            <control shapeId="77394" r:id="rId289" name="Check Box 594">
              <controlPr locked="0" defaultSize="0" autoFill="0" autoLine="0" autoPict="0">
                <anchor moveWithCells="1" sizeWithCells="1">
                  <from>
                    <xdr:col>32</xdr:col>
                    <xdr:colOff>0</xdr:colOff>
                    <xdr:row>36</xdr:row>
                    <xdr:rowOff>38100</xdr:rowOff>
                  </from>
                  <to>
                    <xdr:col>32</xdr:col>
                    <xdr:colOff>190500</xdr:colOff>
                    <xdr:row>36</xdr:row>
                    <xdr:rowOff>180975</xdr:rowOff>
                  </to>
                </anchor>
              </controlPr>
            </control>
          </mc:Choice>
        </mc:AlternateContent>
        <mc:AlternateContent xmlns:mc="http://schemas.openxmlformats.org/markup-compatibility/2006">
          <mc:Choice Requires="x14">
            <control shapeId="77395" r:id="rId290" name="Check Box 595">
              <controlPr locked="0" defaultSize="0" autoFill="0" autoLine="0" autoPict="0">
                <anchor moveWithCells="1" sizeWithCells="1">
                  <from>
                    <xdr:col>30</xdr:col>
                    <xdr:colOff>0</xdr:colOff>
                    <xdr:row>37</xdr:row>
                    <xdr:rowOff>38100</xdr:rowOff>
                  </from>
                  <to>
                    <xdr:col>30</xdr:col>
                    <xdr:colOff>190500</xdr:colOff>
                    <xdr:row>37</xdr:row>
                    <xdr:rowOff>180975</xdr:rowOff>
                  </to>
                </anchor>
              </controlPr>
            </control>
          </mc:Choice>
        </mc:AlternateContent>
        <mc:AlternateContent xmlns:mc="http://schemas.openxmlformats.org/markup-compatibility/2006">
          <mc:Choice Requires="x14">
            <control shapeId="77396" r:id="rId291" name="Check Box 596">
              <controlPr locked="0" defaultSize="0" autoFill="0" autoLine="0" autoPict="0">
                <anchor moveWithCells="1" sizeWithCells="1">
                  <from>
                    <xdr:col>31</xdr:col>
                    <xdr:colOff>0</xdr:colOff>
                    <xdr:row>37</xdr:row>
                    <xdr:rowOff>38100</xdr:rowOff>
                  </from>
                  <to>
                    <xdr:col>31</xdr:col>
                    <xdr:colOff>190500</xdr:colOff>
                    <xdr:row>37</xdr:row>
                    <xdr:rowOff>180975</xdr:rowOff>
                  </to>
                </anchor>
              </controlPr>
            </control>
          </mc:Choice>
        </mc:AlternateContent>
        <mc:AlternateContent xmlns:mc="http://schemas.openxmlformats.org/markup-compatibility/2006">
          <mc:Choice Requires="x14">
            <control shapeId="77397" r:id="rId292" name="Check Box 597">
              <controlPr locked="0" defaultSize="0" autoFill="0" autoLine="0" autoPict="0">
                <anchor moveWithCells="1" sizeWithCells="1">
                  <from>
                    <xdr:col>32</xdr:col>
                    <xdr:colOff>0</xdr:colOff>
                    <xdr:row>37</xdr:row>
                    <xdr:rowOff>38100</xdr:rowOff>
                  </from>
                  <to>
                    <xdr:col>32</xdr:col>
                    <xdr:colOff>190500</xdr:colOff>
                    <xdr:row>37</xdr:row>
                    <xdr:rowOff>180975</xdr:rowOff>
                  </to>
                </anchor>
              </controlPr>
            </control>
          </mc:Choice>
        </mc:AlternateContent>
        <mc:AlternateContent xmlns:mc="http://schemas.openxmlformats.org/markup-compatibility/2006">
          <mc:Choice Requires="x14">
            <control shapeId="77398" r:id="rId293" name="Check Box 598">
              <controlPr locked="0" defaultSize="0" autoFill="0" autoLine="0" autoPict="0">
                <anchor moveWithCells="1" sizeWithCells="1">
                  <from>
                    <xdr:col>30</xdr:col>
                    <xdr:colOff>0</xdr:colOff>
                    <xdr:row>38</xdr:row>
                    <xdr:rowOff>38100</xdr:rowOff>
                  </from>
                  <to>
                    <xdr:col>30</xdr:col>
                    <xdr:colOff>190500</xdr:colOff>
                    <xdr:row>38</xdr:row>
                    <xdr:rowOff>180975</xdr:rowOff>
                  </to>
                </anchor>
              </controlPr>
            </control>
          </mc:Choice>
        </mc:AlternateContent>
        <mc:AlternateContent xmlns:mc="http://schemas.openxmlformats.org/markup-compatibility/2006">
          <mc:Choice Requires="x14">
            <control shapeId="77399" r:id="rId294" name="Check Box 599">
              <controlPr locked="0" defaultSize="0" autoFill="0" autoLine="0" autoPict="0">
                <anchor moveWithCells="1" sizeWithCells="1">
                  <from>
                    <xdr:col>31</xdr:col>
                    <xdr:colOff>0</xdr:colOff>
                    <xdr:row>38</xdr:row>
                    <xdr:rowOff>38100</xdr:rowOff>
                  </from>
                  <to>
                    <xdr:col>31</xdr:col>
                    <xdr:colOff>190500</xdr:colOff>
                    <xdr:row>38</xdr:row>
                    <xdr:rowOff>180975</xdr:rowOff>
                  </to>
                </anchor>
              </controlPr>
            </control>
          </mc:Choice>
        </mc:AlternateContent>
        <mc:AlternateContent xmlns:mc="http://schemas.openxmlformats.org/markup-compatibility/2006">
          <mc:Choice Requires="x14">
            <control shapeId="77400" r:id="rId295" name="Check Box 600">
              <controlPr locked="0" defaultSize="0" autoFill="0" autoLine="0" autoPict="0">
                <anchor moveWithCells="1" sizeWithCells="1">
                  <from>
                    <xdr:col>32</xdr:col>
                    <xdr:colOff>0</xdr:colOff>
                    <xdr:row>38</xdr:row>
                    <xdr:rowOff>38100</xdr:rowOff>
                  </from>
                  <to>
                    <xdr:col>32</xdr:col>
                    <xdr:colOff>190500</xdr:colOff>
                    <xdr:row>38</xdr:row>
                    <xdr:rowOff>180975</xdr:rowOff>
                  </to>
                </anchor>
              </controlPr>
            </control>
          </mc:Choice>
        </mc:AlternateContent>
        <mc:AlternateContent xmlns:mc="http://schemas.openxmlformats.org/markup-compatibility/2006">
          <mc:Choice Requires="x14">
            <control shapeId="77401" r:id="rId296" name="Check Box 601">
              <controlPr locked="0" defaultSize="0" autoFill="0" autoLine="0" autoPict="0">
                <anchor moveWithCells="1" sizeWithCells="1">
                  <from>
                    <xdr:col>30</xdr:col>
                    <xdr:colOff>0</xdr:colOff>
                    <xdr:row>39</xdr:row>
                    <xdr:rowOff>38100</xdr:rowOff>
                  </from>
                  <to>
                    <xdr:col>30</xdr:col>
                    <xdr:colOff>190500</xdr:colOff>
                    <xdr:row>39</xdr:row>
                    <xdr:rowOff>180975</xdr:rowOff>
                  </to>
                </anchor>
              </controlPr>
            </control>
          </mc:Choice>
        </mc:AlternateContent>
        <mc:AlternateContent xmlns:mc="http://schemas.openxmlformats.org/markup-compatibility/2006">
          <mc:Choice Requires="x14">
            <control shapeId="77402" r:id="rId297" name="Check Box 602">
              <controlPr locked="0" defaultSize="0" autoFill="0" autoLine="0" autoPict="0">
                <anchor moveWithCells="1" sizeWithCells="1">
                  <from>
                    <xdr:col>31</xdr:col>
                    <xdr:colOff>0</xdr:colOff>
                    <xdr:row>39</xdr:row>
                    <xdr:rowOff>38100</xdr:rowOff>
                  </from>
                  <to>
                    <xdr:col>31</xdr:col>
                    <xdr:colOff>190500</xdr:colOff>
                    <xdr:row>39</xdr:row>
                    <xdr:rowOff>180975</xdr:rowOff>
                  </to>
                </anchor>
              </controlPr>
            </control>
          </mc:Choice>
        </mc:AlternateContent>
        <mc:AlternateContent xmlns:mc="http://schemas.openxmlformats.org/markup-compatibility/2006">
          <mc:Choice Requires="x14">
            <control shapeId="77403" r:id="rId298" name="Check Box 603">
              <controlPr locked="0" defaultSize="0" autoFill="0" autoLine="0" autoPict="0">
                <anchor moveWithCells="1" sizeWithCells="1">
                  <from>
                    <xdr:col>32</xdr:col>
                    <xdr:colOff>0</xdr:colOff>
                    <xdr:row>39</xdr:row>
                    <xdr:rowOff>38100</xdr:rowOff>
                  </from>
                  <to>
                    <xdr:col>32</xdr:col>
                    <xdr:colOff>190500</xdr:colOff>
                    <xdr:row>39</xdr:row>
                    <xdr:rowOff>180975</xdr:rowOff>
                  </to>
                </anchor>
              </controlPr>
            </control>
          </mc:Choice>
        </mc:AlternateContent>
        <mc:AlternateContent xmlns:mc="http://schemas.openxmlformats.org/markup-compatibility/2006">
          <mc:Choice Requires="x14">
            <control shapeId="77404" r:id="rId299" name="Check Box 604">
              <controlPr locked="0" defaultSize="0" autoFill="0" autoLine="0" autoPict="0">
                <anchor moveWithCells="1" sizeWithCells="1">
                  <from>
                    <xdr:col>30</xdr:col>
                    <xdr:colOff>0</xdr:colOff>
                    <xdr:row>40</xdr:row>
                    <xdr:rowOff>38100</xdr:rowOff>
                  </from>
                  <to>
                    <xdr:col>30</xdr:col>
                    <xdr:colOff>190500</xdr:colOff>
                    <xdr:row>40</xdr:row>
                    <xdr:rowOff>180975</xdr:rowOff>
                  </to>
                </anchor>
              </controlPr>
            </control>
          </mc:Choice>
        </mc:AlternateContent>
        <mc:AlternateContent xmlns:mc="http://schemas.openxmlformats.org/markup-compatibility/2006">
          <mc:Choice Requires="x14">
            <control shapeId="77405" r:id="rId300" name="Check Box 605">
              <controlPr locked="0" defaultSize="0" autoFill="0" autoLine="0" autoPict="0">
                <anchor moveWithCells="1" sizeWithCells="1">
                  <from>
                    <xdr:col>31</xdr:col>
                    <xdr:colOff>0</xdr:colOff>
                    <xdr:row>40</xdr:row>
                    <xdr:rowOff>38100</xdr:rowOff>
                  </from>
                  <to>
                    <xdr:col>31</xdr:col>
                    <xdr:colOff>190500</xdr:colOff>
                    <xdr:row>40</xdr:row>
                    <xdr:rowOff>180975</xdr:rowOff>
                  </to>
                </anchor>
              </controlPr>
            </control>
          </mc:Choice>
        </mc:AlternateContent>
        <mc:AlternateContent xmlns:mc="http://schemas.openxmlformats.org/markup-compatibility/2006">
          <mc:Choice Requires="x14">
            <control shapeId="77406" r:id="rId301" name="Check Box 606">
              <controlPr locked="0" defaultSize="0" autoFill="0" autoLine="0" autoPict="0">
                <anchor moveWithCells="1" sizeWithCells="1">
                  <from>
                    <xdr:col>32</xdr:col>
                    <xdr:colOff>0</xdr:colOff>
                    <xdr:row>40</xdr:row>
                    <xdr:rowOff>38100</xdr:rowOff>
                  </from>
                  <to>
                    <xdr:col>32</xdr:col>
                    <xdr:colOff>190500</xdr:colOff>
                    <xdr:row>40</xdr:row>
                    <xdr:rowOff>180975</xdr:rowOff>
                  </to>
                </anchor>
              </controlPr>
            </control>
          </mc:Choice>
        </mc:AlternateContent>
        <mc:AlternateContent xmlns:mc="http://schemas.openxmlformats.org/markup-compatibility/2006">
          <mc:Choice Requires="x14">
            <control shapeId="77407" r:id="rId302" name="Check Box 607">
              <controlPr locked="0" defaultSize="0" autoFill="0" autoLine="0" autoPict="0">
                <anchor moveWithCells="1" sizeWithCells="1">
                  <from>
                    <xdr:col>30</xdr:col>
                    <xdr:colOff>0</xdr:colOff>
                    <xdr:row>41</xdr:row>
                    <xdr:rowOff>38100</xdr:rowOff>
                  </from>
                  <to>
                    <xdr:col>30</xdr:col>
                    <xdr:colOff>190500</xdr:colOff>
                    <xdr:row>41</xdr:row>
                    <xdr:rowOff>180975</xdr:rowOff>
                  </to>
                </anchor>
              </controlPr>
            </control>
          </mc:Choice>
        </mc:AlternateContent>
        <mc:AlternateContent xmlns:mc="http://schemas.openxmlformats.org/markup-compatibility/2006">
          <mc:Choice Requires="x14">
            <control shapeId="77408" r:id="rId303" name="Check Box 608">
              <controlPr locked="0" defaultSize="0" autoFill="0" autoLine="0" autoPict="0">
                <anchor moveWithCells="1" sizeWithCells="1">
                  <from>
                    <xdr:col>31</xdr:col>
                    <xdr:colOff>0</xdr:colOff>
                    <xdr:row>41</xdr:row>
                    <xdr:rowOff>38100</xdr:rowOff>
                  </from>
                  <to>
                    <xdr:col>31</xdr:col>
                    <xdr:colOff>190500</xdr:colOff>
                    <xdr:row>41</xdr:row>
                    <xdr:rowOff>180975</xdr:rowOff>
                  </to>
                </anchor>
              </controlPr>
            </control>
          </mc:Choice>
        </mc:AlternateContent>
        <mc:AlternateContent xmlns:mc="http://schemas.openxmlformats.org/markup-compatibility/2006">
          <mc:Choice Requires="x14">
            <control shapeId="77409" r:id="rId304" name="Check Box 609">
              <controlPr locked="0" defaultSize="0" autoFill="0" autoLine="0" autoPict="0">
                <anchor moveWithCells="1" sizeWithCells="1">
                  <from>
                    <xdr:col>32</xdr:col>
                    <xdr:colOff>0</xdr:colOff>
                    <xdr:row>41</xdr:row>
                    <xdr:rowOff>38100</xdr:rowOff>
                  </from>
                  <to>
                    <xdr:col>32</xdr:col>
                    <xdr:colOff>190500</xdr:colOff>
                    <xdr:row>41</xdr:row>
                    <xdr:rowOff>180975</xdr:rowOff>
                  </to>
                </anchor>
              </controlPr>
            </control>
          </mc:Choice>
        </mc:AlternateContent>
        <mc:AlternateContent xmlns:mc="http://schemas.openxmlformats.org/markup-compatibility/2006">
          <mc:Choice Requires="x14">
            <control shapeId="77410" r:id="rId305" name="Check Box 610">
              <controlPr locked="0" defaultSize="0" autoFill="0" autoLine="0" autoPict="0">
                <anchor moveWithCells="1" sizeWithCells="1">
                  <from>
                    <xdr:col>30</xdr:col>
                    <xdr:colOff>0</xdr:colOff>
                    <xdr:row>42</xdr:row>
                    <xdr:rowOff>38100</xdr:rowOff>
                  </from>
                  <to>
                    <xdr:col>30</xdr:col>
                    <xdr:colOff>190500</xdr:colOff>
                    <xdr:row>42</xdr:row>
                    <xdr:rowOff>180975</xdr:rowOff>
                  </to>
                </anchor>
              </controlPr>
            </control>
          </mc:Choice>
        </mc:AlternateContent>
        <mc:AlternateContent xmlns:mc="http://schemas.openxmlformats.org/markup-compatibility/2006">
          <mc:Choice Requires="x14">
            <control shapeId="77411" r:id="rId306" name="Check Box 611">
              <controlPr locked="0" defaultSize="0" autoFill="0" autoLine="0" autoPict="0">
                <anchor moveWithCells="1" sizeWithCells="1">
                  <from>
                    <xdr:col>31</xdr:col>
                    <xdr:colOff>0</xdr:colOff>
                    <xdr:row>42</xdr:row>
                    <xdr:rowOff>38100</xdr:rowOff>
                  </from>
                  <to>
                    <xdr:col>31</xdr:col>
                    <xdr:colOff>190500</xdr:colOff>
                    <xdr:row>42</xdr:row>
                    <xdr:rowOff>180975</xdr:rowOff>
                  </to>
                </anchor>
              </controlPr>
            </control>
          </mc:Choice>
        </mc:AlternateContent>
        <mc:AlternateContent xmlns:mc="http://schemas.openxmlformats.org/markup-compatibility/2006">
          <mc:Choice Requires="x14">
            <control shapeId="77412" r:id="rId307" name="Check Box 612">
              <controlPr locked="0" defaultSize="0" autoFill="0" autoLine="0" autoPict="0">
                <anchor moveWithCells="1" sizeWithCells="1">
                  <from>
                    <xdr:col>32</xdr:col>
                    <xdr:colOff>0</xdr:colOff>
                    <xdr:row>42</xdr:row>
                    <xdr:rowOff>38100</xdr:rowOff>
                  </from>
                  <to>
                    <xdr:col>32</xdr:col>
                    <xdr:colOff>190500</xdr:colOff>
                    <xdr:row>42</xdr:row>
                    <xdr:rowOff>180975</xdr:rowOff>
                  </to>
                </anchor>
              </controlPr>
            </control>
          </mc:Choice>
        </mc:AlternateContent>
        <mc:AlternateContent xmlns:mc="http://schemas.openxmlformats.org/markup-compatibility/2006">
          <mc:Choice Requires="x14">
            <control shapeId="77413" r:id="rId308" name="Check Box 613">
              <controlPr locked="0" defaultSize="0" autoFill="0" autoLine="0" autoPict="0">
                <anchor moveWithCells="1" sizeWithCells="1">
                  <from>
                    <xdr:col>30</xdr:col>
                    <xdr:colOff>0</xdr:colOff>
                    <xdr:row>43</xdr:row>
                    <xdr:rowOff>38100</xdr:rowOff>
                  </from>
                  <to>
                    <xdr:col>30</xdr:col>
                    <xdr:colOff>190500</xdr:colOff>
                    <xdr:row>43</xdr:row>
                    <xdr:rowOff>180975</xdr:rowOff>
                  </to>
                </anchor>
              </controlPr>
            </control>
          </mc:Choice>
        </mc:AlternateContent>
        <mc:AlternateContent xmlns:mc="http://schemas.openxmlformats.org/markup-compatibility/2006">
          <mc:Choice Requires="x14">
            <control shapeId="77414" r:id="rId309" name="Check Box 614">
              <controlPr locked="0" defaultSize="0" autoFill="0" autoLine="0" autoPict="0">
                <anchor moveWithCells="1" sizeWithCells="1">
                  <from>
                    <xdr:col>31</xdr:col>
                    <xdr:colOff>0</xdr:colOff>
                    <xdr:row>43</xdr:row>
                    <xdr:rowOff>38100</xdr:rowOff>
                  </from>
                  <to>
                    <xdr:col>31</xdr:col>
                    <xdr:colOff>190500</xdr:colOff>
                    <xdr:row>43</xdr:row>
                    <xdr:rowOff>180975</xdr:rowOff>
                  </to>
                </anchor>
              </controlPr>
            </control>
          </mc:Choice>
        </mc:AlternateContent>
        <mc:AlternateContent xmlns:mc="http://schemas.openxmlformats.org/markup-compatibility/2006">
          <mc:Choice Requires="x14">
            <control shapeId="77415" r:id="rId310" name="Check Box 615">
              <controlPr locked="0" defaultSize="0" autoFill="0" autoLine="0" autoPict="0">
                <anchor moveWithCells="1" sizeWithCells="1">
                  <from>
                    <xdr:col>32</xdr:col>
                    <xdr:colOff>0</xdr:colOff>
                    <xdr:row>43</xdr:row>
                    <xdr:rowOff>38100</xdr:rowOff>
                  </from>
                  <to>
                    <xdr:col>32</xdr:col>
                    <xdr:colOff>190500</xdr:colOff>
                    <xdr:row>43</xdr:row>
                    <xdr:rowOff>180975</xdr:rowOff>
                  </to>
                </anchor>
              </controlPr>
            </control>
          </mc:Choice>
        </mc:AlternateContent>
        <mc:AlternateContent xmlns:mc="http://schemas.openxmlformats.org/markup-compatibility/2006">
          <mc:Choice Requires="x14">
            <control shapeId="77416" r:id="rId311" name="Check Box 616">
              <controlPr locked="0" defaultSize="0" autoFill="0" autoLine="0" autoPict="0">
                <anchor moveWithCells="1" sizeWithCells="1">
                  <from>
                    <xdr:col>30</xdr:col>
                    <xdr:colOff>0</xdr:colOff>
                    <xdr:row>44</xdr:row>
                    <xdr:rowOff>38100</xdr:rowOff>
                  </from>
                  <to>
                    <xdr:col>30</xdr:col>
                    <xdr:colOff>190500</xdr:colOff>
                    <xdr:row>44</xdr:row>
                    <xdr:rowOff>180975</xdr:rowOff>
                  </to>
                </anchor>
              </controlPr>
            </control>
          </mc:Choice>
        </mc:AlternateContent>
        <mc:AlternateContent xmlns:mc="http://schemas.openxmlformats.org/markup-compatibility/2006">
          <mc:Choice Requires="x14">
            <control shapeId="77417" r:id="rId312" name="Check Box 617">
              <controlPr locked="0" defaultSize="0" autoFill="0" autoLine="0" autoPict="0">
                <anchor moveWithCells="1" sizeWithCells="1">
                  <from>
                    <xdr:col>31</xdr:col>
                    <xdr:colOff>0</xdr:colOff>
                    <xdr:row>44</xdr:row>
                    <xdr:rowOff>38100</xdr:rowOff>
                  </from>
                  <to>
                    <xdr:col>31</xdr:col>
                    <xdr:colOff>190500</xdr:colOff>
                    <xdr:row>44</xdr:row>
                    <xdr:rowOff>180975</xdr:rowOff>
                  </to>
                </anchor>
              </controlPr>
            </control>
          </mc:Choice>
        </mc:AlternateContent>
        <mc:AlternateContent xmlns:mc="http://schemas.openxmlformats.org/markup-compatibility/2006">
          <mc:Choice Requires="x14">
            <control shapeId="77418" r:id="rId313" name="Check Box 618">
              <controlPr locked="0" defaultSize="0" autoFill="0" autoLine="0" autoPict="0">
                <anchor moveWithCells="1" sizeWithCells="1">
                  <from>
                    <xdr:col>32</xdr:col>
                    <xdr:colOff>0</xdr:colOff>
                    <xdr:row>44</xdr:row>
                    <xdr:rowOff>38100</xdr:rowOff>
                  </from>
                  <to>
                    <xdr:col>32</xdr:col>
                    <xdr:colOff>190500</xdr:colOff>
                    <xdr:row>44</xdr:row>
                    <xdr:rowOff>180975</xdr:rowOff>
                  </to>
                </anchor>
              </controlPr>
            </control>
          </mc:Choice>
        </mc:AlternateContent>
        <mc:AlternateContent xmlns:mc="http://schemas.openxmlformats.org/markup-compatibility/2006">
          <mc:Choice Requires="x14">
            <control shapeId="77419" r:id="rId314" name="Check Box 619">
              <controlPr locked="0" defaultSize="0" autoFill="0" autoLine="0" autoPict="0">
                <anchor moveWithCells="1" sizeWithCells="1">
                  <from>
                    <xdr:col>30</xdr:col>
                    <xdr:colOff>0</xdr:colOff>
                    <xdr:row>45</xdr:row>
                    <xdr:rowOff>38100</xdr:rowOff>
                  </from>
                  <to>
                    <xdr:col>30</xdr:col>
                    <xdr:colOff>190500</xdr:colOff>
                    <xdr:row>45</xdr:row>
                    <xdr:rowOff>180975</xdr:rowOff>
                  </to>
                </anchor>
              </controlPr>
            </control>
          </mc:Choice>
        </mc:AlternateContent>
        <mc:AlternateContent xmlns:mc="http://schemas.openxmlformats.org/markup-compatibility/2006">
          <mc:Choice Requires="x14">
            <control shapeId="77420" r:id="rId315" name="Check Box 620">
              <controlPr locked="0" defaultSize="0" autoFill="0" autoLine="0" autoPict="0">
                <anchor moveWithCells="1" sizeWithCells="1">
                  <from>
                    <xdr:col>31</xdr:col>
                    <xdr:colOff>0</xdr:colOff>
                    <xdr:row>45</xdr:row>
                    <xdr:rowOff>38100</xdr:rowOff>
                  </from>
                  <to>
                    <xdr:col>31</xdr:col>
                    <xdr:colOff>190500</xdr:colOff>
                    <xdr:row>45</xdr:row>
                    <xdr:rowOff>180975</xdr:rowOff>
                  </to>
                </anchor>
              </controlPr>
            </control>
          </mc:Choice>
        </mc:AlternateContent>
        <mc:AlternateContent xmlns:mc="http://schemas.openxmlformats.org/markup-compatibility/2006">
          <mc:Choice Requires="x14">
            <control shapeId="77421" r:id="rId316" name="Check Box 621">
              <controlPr locked="0" defaultSize="0" autoFill="0" autoLine="0" autoPict="0">
                <anchor moveWithCells="1" sizeWithCells="1">
                  <from>
                    <xdr:col>32</xdr:col>
                    <xdr:colOff>0</xdr:colOff>
                    <xdr:row>45</xdr:row>
                    <xdr:rowOff>38100</xdr:rowOff>
                  </from>
                  <to>
                    <xdr:col>32</xdr:col>
                    <xdr:colOff>190500</xdr:colOff>
                    <xdr:row>45</xdr:row>
                    <xdr:rowOff>180975</xdr:rowOff>
                  </to>
                </anchor>
              </controlPr>
            </control>
          </mc:Choice>
        </mc:AlternateContent>
        <mc:AlternateContent xmlns:mc="http://schemas.openxmlformats.org/markup-compatibility/2006">
          <mc:Choice Requires="x14">
            <control shapeId="77422" r:id="rId317" name="Check Box 622">
              <controlPr locked="0" defaultSize="0" autoFill="0" autoLine="0" autoPict="0">
                <anchor moveWithCells="1" sizeWithCells="1">
                  <from>
                    <xdr:col>30</xdr:col>
                    <xdr:colOff>0</xdr:colOff>
                    <xdr:row>46</xdr:row>
                    <xdr:rowOff>38100</xdr:rowOff>
                  </from>
                  <to>
                    <xdr:col>30</xdr:col>
                    <xdr:colOff>190500</xdr:colOff>
                    <xdr:row>46</xdr:row>
                    <xdr:rowOff>180975</xdr:rowOff>
                  </to>
                </anchor>
              </controlPr>
            </control>
          </mc:Choice>
        </mc:AlternateContent>
        <mc:AlternateContent xmlns:mc="http://schemas.openxmlformats.org/markup-compatibility/2006">
          <mc:Choice Requires="x14">
            <control shapeId="77423" r:id="rId318" name="Check Box 623">
              <controlPr locked="0" defaultSize="0" autoFill="0" autoLine="0" autoPict="0">
                <anchor moveWithCells="1" sizeWithCells="1">
                  <from>
                    <xdr:col>31</xdr:col>
                    <xdr:colOff>0</xdr:colOff>
                    <xdr:row>46</xdr:row>
                    <xdr:rowOff>38100</xdr:rowOff>
                  </from>
                  <to>
                    <xdr:col>31</xdr:col>
                    <xdr:colOff>190500</xdr:colOff>
                    <xdr:row>46</xdr:row>
                    <xdr:rowOff>180975</xdr:rowOff>
                  </to>
                </anchor>
              </controlPr>
            </control>
          </mc:Choice>
        </mc:AlternateContent>
        <mc:AlternateContent xmlns:mc="http://schemas.openxmlformats.org/markup-compatibility/2006">
          <mc:Choice Requires="x14">
            <control shapeId="77424" r:id="rId319" name="Check Box 624">
              <controlPr locked="0" defaultSize="0" autoFill="0" autoLine="0" autoPict="0">
                <anchor moveWithCells="1" sizeWithCells="1">
                  <from>
                    <xdr:col>32</xdr:col>
                    <xdr:colOff>0</xdr:colOff>
                    <xdr:row>46</xdr:row>
                    <xdr:rowOff>38100</xdr:rowOff>
                  </from>
                  <to>
                    <xdr:col>32</xdr:col>
                    <xdr:colOff>190500</xdr:colOff>
                    <xdr:row>46</xdr:row>
                    <xdr:rowOff>180975</xdr:rowOff>
                  </to>
                </anchor>
              </controlPr>
            </control>
          </mc:Choice>
        </mc:AlternateContent>
        <mc:AlternateContent xmlns:mc="http://schemas.openxmlformats.org/markup-compatibility/2006">
          <mc:Choice Requires="x14">
            <control shapeId="77425" r:id="rId320" name="Check Box 625">
              <controlPr locked="0" defaultSize="0" autoFill="0" autoLine="0" autoPict="0">
                <anchor moveWithCells="1" sizeWithCells="1">
                  <from>
                    <xdr:col>30</xdr:col>
                    <xdr:colOff>0</xdr:colOff>
                    <xdr:row>47</xdr:row>
                    <xdr:rowOff>38100</xdr:rowOff>
                  </from>
                  <to>
                    <xdr:col>30</xdr:col>
                    <xdr:colOff>190500</xdr:colOff>
                    <xdr:row>47</xdr:row>
                    <xdr:rowOff>180975</xdr:rowOff>
                  </to>
                </anchor>
              </controlPr>
            </control>
          </mc:Choice>
        </mc:AlternateContent>
        <mc:AlternateContent xmlns:mc="http://schemas.openxmlformats.org/markup-compatibility/2006">
          <mc:Choice Requires="x14">
            <control shapeId="77426" r:id="rId321" name="Check Box 626">
              <controlPr locked="0" defaultSize="0" autoFill="0" autoLine="0" autoPict="0">
                <anchor moveWithCells="1" sizeWithCells="1">
                  <from>
                    <xdr:col>31</xdr:col>
                    <xdr:colOff>0</xdr:colOff>
                    <xdr:row>47</xdr:row>
                    <xdr:rowOff>38100</xdr:rowOff>
                  </from>
                  <to>
                    <xdr:col>31</xdr:col>
                    <xdr:colOff>190500</xdr:colOff>
                    <xdr:row>47</xdr:row>
                    <xdr:rowOff>180975</xdr:rowOff>
                  </to>
                </anchor>
              </controlPr>
            </control>
          </mc:Choice>
        </mc:AlternateContent>
        <mc:AlternateContent xmlns:mc="http://schemas.openxmlformats.org/markup-compatibility/2006">
          <mc:Choice Requires="x14">
            <control shapeId="77427" r:id="rId322" name="Check Box 627">
              <controlPr locked="0" defaultSize="0" autoFill="0" autoLine="0" autoPict="0">
                <anchor moveWithCells="1" sizeWithCells="1">
                  <from>
                    <xdr:col>32</xdr:col>
                    <xdr:colOff>0</xdr:colOff>
                    <xdr:row>47</xdr:row>
                    <xdr:rowOff>38100</xdr:rowOff>
                  </from>
                  <to>
                    <xdr:col>32</xdr:col>
                    <xdr:colOff>190500</xdr:colOff>
                    <xdr:row>47</xdr:row>
                    <xdr:rowOff>180975</xdr:rowOff>
                  </to>
                </anchor>
              </controlPr>
            </control>
          </mc:Choice>
        </mc:AlternateContent>
        <mc:AlternateContent xmlns:mc="http://schemas.openxmlformats.org/markup-compatibility/2006">
          <mc:Choice Requires="x14">
            <control shapeId="77428" r:id="rId323" name="Check Box 628">
              <controlPr locked="0" defaultSize="0" autoFill="0" autoLine="0" autoPict="0">
                <anchor moveWithCells="1" sizeWithCells="1">
                  <from>
                    <xdr:col>30</xdr:col>
                    <xdr:colOff>0</xdr:colOff>
                    <xdr:row>23</xdr:row>
                    <xdr:rowOff>38100</xdr:rowOff>
                  </from>
                  <to>
                    <xdr:col>30</xdr:col>
                    <xdr:colOff>190500</xdr:colOff>
                    <xdr:row>23</xdr:row>
                    <xdr:rowOff>180975</xdr:rowOff>
                  </to>
                </anchor>
              </controlPr>
            </control>
          </mc:Choice>
        </mc:AlternateContent>
        <mc:AlternateContent xmlns:mc="http://schemas.openxmlformats.org/markup-compatibility/2006">
          <mc:Choice Requires="x14">
            <control shapeId="77431" r:id="rId324" name="Check Box 631">
              <controlPr defaultSize="0" autoFill="0" autoLine="0" autoPict="0">
                <anchor moveWithCells="1">
                  <from>
                    <xdr:col>14</xdr:col>
                    <xdr:colOff>304800</xdr:colOff>
                    <xdr:row>57</xdr:row>
                    <xdr:rowOff>19050</xdr:rowOff>
                  </from>
                  <to>
                    <xdr:col>17</xdr:col>
                    <xdr:colOff>85725</xdr:colOff>
                    <xdr:row>57</xdr:row>
                    <xdr:rowOff>180975</xdr:rowOff>
                  </to>
                </anchor>
              </controlPr>
            </control>
          </mc:Choice>
        </mc:AlternateContent>
        <mc:AlternateContent xmlns:mc="http://schemas.openxmlformats.org/markup-compatibility/2006">
          <mc:Choice Requires="x14">
            <control shapeId="77434" r:id="rId325" name="Check Box 634">
              <controlPr defaultSize="0" autoFill="0" autoLine="0" autoPict="0">
                <anchor moveWithCells="1">
                  <from>
                    <xdr:col>1</xdr:col>
                    <xdr:colOff>0</xdr:colOff>
                    <xdr:row>37</xdr:row>
                    <xdr:rowOff>19050</xdr:rowOff>
                  </from>
                  <to>
                    <xdr:col>1</xdr:col>
                    <xdr:colOff>400050</xdr:colOff>
                    <xdr:row>37</xdr:row>
                    <xdr:rowOff>180975</xdr:rowOff>
                  </to>
                </anchor>
              </controlPr>
            </control>
          </mc:Choice>
        </mc:AlternateContent>
        <mc:AlternateContent xmlns:mc="http://schemas.openxmlformats.org/markup-compatibility/2006">
          <mc:Choice Requires="x14">
            <control shapeId="77436" r:id="rId326" name="Check Box 636">
              <controlPr defaultSize="0" autoFill="0" autoLine="0" autoPict="0">
                <anchor moveWithCells="1">
                  <from>
                    <xdr:col>7</xdr:col>
                    <xdr:colOff>790575</xdr:colOff>
                    <xdr:row>18</xdr:row>
                    <xdr:rowOff>9525</xdr:rowOff>
                  </from>
                  <to>
                    <xdr:col>9</xdr:col>
                    <xdr:colOff>85725</xdr:colOff>
                    <xdr:row>18</xdr:row>
                    <xdr:rowOff>200025</xdr:rowOff>
                  </to>
                </anchor>
              </controlPr>
            </control>
          </mc:Choice>
        </mc:AlternateContent>
        <mc:AlternateContent xmlns:mc="http://schemas.openxmlformats.org/markup-compatibility/2006">
          <mc:Choice Requires="x14">
            <control shapeId="77438" r:id="rId327" name="Check Box 638">
              <controlPr defaultSize="0" autoFill="0" autoLine="0" autoPict="0">
                <anchor moveWithCells="1">
                  <from>
                    <xdr:col>9</xdr:col>
                    <xdr:colOff>476250</xdr:colOff>
                    <xdr:row>18</xdr:row>
                    <xdr:rowOff>38100</xdr:rowOff>
                  </from>
                  <to>
                    <xdr:col>9</xdr:col>
                    <xdr:colOff>800100</xdr:colOff>
                    <xdr:row>18</xdr:row>
                    <xdr:rowOff>161925</xdr:rowOff>
                  </to>
                </anchor>
              </controlPr>
            </control>
          </mc:Choice>
        </mc:AlternateContent>
        <mc:AlternateContent xmlns:mc="http://schemas.openxmlformats.org/markup-compatibility/2006">
          <mc:Choice Requires="x14">
            <control shapeId="77439" r:id="rId328" name="Check Box 639">
              <controlPr defaultSize="0" autoFill="0" autoLine="0" autoPict="0">
                <anchor moveWithCells="1">
                  <from>
                    <xdr:col>4</xdr:col>
                    <xdr:colOff>9525</xdr:colOff>
                    <xdr:row>76</xdr:row>
                    <xdr:rowOff>19050</xdr:rowOff>
                  </from>
                  <to>
                    <xdr:col>6</xdr:col>
                    <xdr:colOff>95250</xdr:colOff>
                    <xdr:row>76</xdr:row>
                    <xdr:rowOff>152400</xdr:rowOff>
                  </to>
                </anchor>
              </controlPr>
            </control>
          </mc:Choice>
        </mc:AlternateContent>
        <mc:AlternateContent xmlns:mc="http://schemas.openxmlformats.org/markup-compatibility/2006">
          <mc:Choice Requires="x14">
            <control shapeId="77440" r:id="rId329" name="Check Box 640">
              <controlPr defaultSize="0" autoFill="0" autoLine="0" autoPict="0">
                <anchor moveWithCells="1">
                  <from>
                    <xdr:col>8</xdr:col>
                    <xdr:colOff>9525</xdr:colOff>
                    <xdr:row>76</xdr:row>
                    <xdr:rowOff>19050</xdr:rowOff>
                  </from>
                  <to>
                    <xdr:col>9</xdr:col>
                    <xdr:colOff>1209675</xdr:colOff>
                    <xdr:row>76</xdr:row>
                    <xdr:rowOff>152400</xdr:rowOff>
                  </to>
                </anchor>
              </controlPr>
            </control>
          </mc:Choice>
        </mc:AlternateContent>
        <mc:AlternateContent xmlns:mc="http://schemas.openxmlformats.org/markup-compatibility/2006">
          <mc:Choice Requires="x14">
            <control shapeId="77441" r:id="rId330" name="Check Box 641">
              <controlPr defaultSize="0" autoFill="0" autoLine="0" autoPict="0">
                <anchor moveWithCells="1">
                  <from>
                    <xdr:col>2</xdr:col>
                    <xdr:colOff>219075</xdr:colOff>
                    <xdr:row>17</xdr:row>
                    <xdr:rowOff>19050</xdr:rowOff>
                  </from>
                  <to>
                    <xdr:col>2</xdr:col>
                    <xdr:colOff>971550</xdr:colOff>
                    <xdr:row>17</xdr:row>
                    <xdr:rowOff>171450</xdr:rowOff>
                  </to>
                </anchor>
              </controlPr>
            </control>
          </mc:Choice>
        </mc:AlternateContent>
        <mc:AlternateContent xmlns:mc="http://schemas.openxmlformats.org/markup-compatibility/2006">
          <mc:Choice Requires="x14">
            <control shapeId="77442" r:id="rId331" name="Check Box 642">
              <controlPr defaultSize="0" autoFill="0" autoLine="0" autoPict="0">
                <anchor moveWithCells="1">
                  <from>
                    <xdr:col>0</xdr:col>
                    <xdr:colOff>152400</xdr:colOff>
                    <xdr:row>17</xdr:row>
                    <xdr:rowOff>0</xdr:rowOff>
                  </from>
                  <to>
                    <xdr:col>2</xdr:col>
                    <xdr:colOff>9525</xdr:colOff>
                    <xdr:row>17</xdr:row>
                    <xdr:rowOff>180975</xdr:rowOff>
                  </to>
                </anchor>
              </controlPr>
            </control>
          </mc:Choice>
        </mc:AlternateContent>
        <mc:AlternateContent xmlns:mc="http://schemas.openxmlformats.org/markup-compatibility/2006">
          <mc:Choice Requires="x14">
            <control shapeId="77443" r:id="rId332" name="Check Box 643">
              <controlPr defaultSize="0" autoFill="0" autoLine="0" autoPict="0">
                <anchor moveWithCells="1">
                  <from>
                    <xdr:col>9</xdr:col>
                    <xdr:colOff>57150</xdr:colOff>
                    <xdr:row>17</xdr:row>
                    <xdr:rowOff>19050</xdr:rowOff>
                  </from>
                  <to>
                    <xdr:col>9</xdr:col>
                    <xdr:colOff>485775</xdr:colOff>
                    <xdr:row>17</xdr:row>
                    <xdr:rowOff>161925</xdr:rowOff>
                  </to>
                </anchor>
              </controlPr>
            </control>
          </mc:Choice>
        </mc:AlternateContent>
        <mc:AlternateContent xmlns:mc="http://schemas.openxmlformats.org/markup-compatibility/2006">
          <mc:Choice Requires="x14">
            <control shapeId="77444" r:id="rId333" name="Check Box 644">
              <controlPr defaultSize="0" autoFill="0" autoLine="0" autoPict="0">
                <anchor moveWithCells="1">
                  <from>
                    <xdr:col>7</xdr:col>
                    <xdr:colOff>219075</xdr:colOff>
                    <xdr:row>17</xdr:row>
                    <xdr:rowOff>19050</xdr:rowOff>
                  </from>
                  <to>
                    <xdr:col>7</xdr:col>
                    <xdr:colOff>971550</xdr:colOff>
                    <xdr:row>17</xdr:row>
                    <xdr:rowOff>171450</xdr:rowOff>
                  </to>
                </anchor>
              </controlPr>
            </control>
          </mc:Choice>
        </mc:AlternateContent>
        <mc:AlternateContent xmlns:mc="http://schemas.openxmlformats.org/markup-compatibility/2006">
          <mc:Choice Requires="x14">
            <control shapeId="77445" r:id="rId334" name="Check Box 645">
              <controlPr defaultSize="0" autoFill="0" autoLine="0" autoPict="0">
                <anchor moveWithCells="1">
                  <from>
                    <xdr:col>5</xdr:col>
                    <xdr:colOff>152400</xdr:colOff>
                    <xdr:row>17</xdr:row>
                    <xdr:rowOff>0</xdr:rowOff>
                  </from>
                  <to>
                    <xdr:col>7</xdr:col>
                    <xdr:colOff>9525</xdr:colOff>
                    <xdr:row>17</xdr:row>
                    <xdr:rowOff>180975</xdr:rowOff>
                  </to>
                </anchor>
              </controlPr>
            </control>
          </mc:Choice>
        </mc:AlternateContent>
        <mc:AlternateContent xmlns:mc="http://schemas.openxmlformats.org/markup-compatibility/2006">
          <mc:Choice Requires="x14">
            <control shapeId="77447" r:id="rId335" name="Check Box 647">
              <controlPr defaultSize="0" autoFill="0" autoLine="0" autoPict="0">
                <anchor moveWithCells="1">
                  <from>
                    <xdr:col>9</xdr:col>
                    <xdr:colOff>609600</xdr:colOff>
                    <xdr:row>17</xdr:row>
                    <xdr:rowOff>9525</xdr:rowOff>
                  </from>
                  <to>
                    <xdr:col>9</xdr:col>
                    <xdr:colOff>1247775</xdr:colOff>
                    <xdr:row>17</xdr:row>
                    <xdr:rowOff>171450</xdr:rowOff>
                  </to>
                </anchor>
              </controlPr>
            </control>
          </mc:Choice>
        </mc:AlternateContent>
        <mc:AlternateContent xmlns:mc="http://schemas.openxmlformats.org/markup-compatibility/2006">
          <mc:Choice Requires="x14">
            <control shapeId="77448" r:id="rId336" name="Check Box 648">
              <controlPr defaultSize="0" autoFill="0" autoLine="0" autoPict="0">
                <anchor moveWithCells="1">
                  <from>
                    <xdr:col>4</xdr:col>
                    <xdr:colOff>57150</xdr:colOff>
                    <xdr:row>17</xdr:row>
                    <xdr:rowOff>28575</xdr:rowOff>
                  </from>
                  <to>
                    <xdr:col>4</xdr:col>
                    <xdr:colOff>495300</xdr:colOff>
                    <xdr:row>17</xdr:row>
                    <xdr:rowOff>180975</xdr:rowOff>
                  </to>
                </anchor>
              </controlPr>
            </control>
          </mc:Choice>
        </mc:AlternateContent>
        <mc:AlternateContent xmlns:mc="http://schemas.openxmlformats.org/markup-compatibility/2006">
          <mc:Choice Requires="x14">
            <control shapeId="77449" r:id="rId337" name="Check Box 649">
              <controlPr defaultSize="0" autoFill="0" autoLine="0" autoPict="0">
                <anchor moveWithCells="1">
                  <from>
                    <xdr:col>4</xdr:col>
                    <xdr:colOff>600075</xdr:colOff>
                    <xdr:row>17</xdr:row>
                    <xdr:rowOff>9525</xdr:rowOff>
                  </from>
                  <to>
                    <xdr:col>4</xdr:col>
                    <xdr:colOff>1238250</xdr:colOff>
                    <xdr:row>17</xdr:row>
                    <xdr:rowOff>171450</xdr:rowOff>
                  </to>
                </anchor>
              </controlPr>
            </control>
          </mc:Choice>
        </mc:AlternateContent>
        <mc:AlternateContent xmlns:mc="http://schemas.openxmlformats.org/markup-compatibility/2006">
          <mc:Choice Requires="x14">
            <control shapeId="77450" r:id="rId338" name="Check Box 650">
              <controlPr defaultSize="0" autoFill="0" autoLine="0" autoPict="0">
                <anchor moveWithCells="1">
                  <from>
                    <xdr:col>4</xdr:col>
                    <xdr:colOff>628650</xdr:colOff>
                    <xdr:row>34</xdr:row>
                    <xdr:rowOff>28575</xdr:rowOff>
                  </from>
                  <to>
                    <xdr:col>4</xdr:col>
                    <xdr:colOff>1085850</xdr:colOff>
                    <xdr:row>34</xdr:row>
                    <xdr:rowOff>171450</xdr:rowOff>
                  </to>
                </anchor>
              </controlPr>
            </control>
          </mc:Choice>
        </mc:AlternateContent>
        <mc:AlternateContent xmlns:mc="http://schemas.openxmlformats.org/markup-compatibility/2006">
          <mc:Choice Requires="x14">
            <control shapeId="77451" r:id="rId339" name="Check Box 651">
              <controlPr defaultSize="0" autoFill="0" autoLine="0" autoPict="0">
                <anchor moveWithCells="1">
                  <from>
                    <xdr:col>3</xdr:col>
                    <xdr:colOff>314325</xdr:colOff>
                    <xdr:row>34</xdr:row>
                    <xdr:rowOff>19050</xdr:rowOff>
                  </from>
                  <to>
                    <xdr:col>4</xdr:col>
                    <xdr:colOff>438150</xdr:colOff>
                    <xdr:row>34</xdr:row>
                    <xdr:rowOff>161925</xdr:rowOff>
                  </to>
                </anchor>
              </controlPr>
            </control>
          </mc:Choice>
        </mc:AlternateContent>
        <mc:AlternateContent xmlns:mc="http://schemas.openxmlformats.org/markup-compatibility/2006">
          <mc:Choice Requires="x14">
            <control shapeId="77452" r:id="rId340" name="Check Box 652">
              <controlPr defaultSize="0" autoFill="0" autoLine="0" autoPict="0">
                <anchor moveWithCells="1">
                  <from>
                    <xdr:col>0</xdr:col>
                    <xdr:colOff>152400</xdr:colOff>
                    <xdr:row>34</xdr:row>
                    <xdr:rowOff>19050</xdr:rowOff>
                  </from>
                  <to>
                    <xdr:col>2</xdr:col>
                    <xdr:colOff>0</xdr:colOff>
                    <xdr:row>34</xdr:row>
                    <xdr:rowOff>161925</xdr:rowOff>
                  </to>
                </anchor>
              </controlPr>
            </control>
          </mc:Choice>
        </mc:AlternateContent>
        <mc:AlternateContent xmlns:mc="http://schemas.openxmlformats.org/markup-compatibility/2006">
          <mc:Choice Requires="x14">
            <control shapeId="77453" r:id="rId341" name="Check Box 653">
              <controlPr defaultSize="0" autoFill="0" autoLine="0" autoPict="0">
                <anchor moveWithCells="1">
                  <from>
                    <xdr:col>2</xdr:col>
                    <xdr:colOff>95250</xdr:colOff>
                    <xdr:row>34</xdr:row>
                    <xdr:rowOff>28575</xdr:rowOff>
                  </from>
                  <to>
                    <xdr:col>3</xdr:col>
                    <xdr:colOff>123825</xdr:colOff>
                    <xdr:row>34</xdr:row>
                    <xdr:rowOff>161925</xdr:rowOff>
                  </to>
                </anchor>
              </controlPr>
            </control>
          </mc:Choice>
        </mc:AlternateContent>
        <mc:AlternateContent xmlns:mc="http://schemas.openxmlformats.org/markup-compatibility/2006">
          <mc:Choice Requires="x14">
            <control shapeId="77455" r:id="rId342" name="Check Box 655">
              <controlPr defaultSize="0" autoFill="0" autoLine="0" autoPict="0">
                <anchor moveWithCells="1">
                  <from>
                    <xdr:col>4</xdr:col>
                    <xdr:colOff>781050</xdr:colOff>
                    <xdr:row>18</xdr:row>
                    <xdr:rowOff>38100</xdr:rowOff>
                  </from>
                  <to>
                    <xdr:col>4</xdr:col>
                    <xdr:colOff>1104900</xdr:colOff>
                    <xdr:row>18</xdr:row>
                    <xdr:rowOff>161925</xdr:rowOff>
                  </to>
                </anchor>
              </controlPr>
            </control>
          </mc:Choice>
        </mc:AlternateContent>
        <mc:AlternateContent xmlns:mc="http://schemas.openxmlformats.org/markup-compatibility/2006">
          <mc:Choice Requires="x14">
            <control shapeId="77457" r:id="rId343" name="Check Box 657">
              <controlPr defaultSize="0" autoFill="0" autoLine="0" autoPict="0">
                <anchor moveWithCells="1">
                  <from>
                    <xdr:col>9</xdr:col>
                    <xdr:colOff>676275</xdr:colOff>
                    <xdr:row>34</xdr:row>
                    <xdr:rowOff>28575</xdr:rowOff>
                  </from>
                  <to>
                    <xdr:col>9</xdr:col>
                    <xdr:colOff>1133475</xdr:colOff>
                    <xdr:row>34</xdr:row>
                    <xdr:rowOff>171450</xdr:rowOff>
                  </to>
                </anchor>
              </controlPr>
            </control>
          </mc:Choice>
        </mc:AlternateContent>
        <mc:AlternateContent xmlns:mc="http://schemas.openxmlformats.org/markup-compatibility/2006">
          <mc:Choice Requires="x14">
            <control shapeId="77458" r:id="rId344" name="Check Box 658">
              <controlPr defaultSize="0" autoFill="0" autoLine="0" autoPict="0">
                <anchor moveWithCells="1">
                  <from>
                    <xdr:col>9</xdr:col>
                    <xdr:colOff>28575</xdr:colOff>
                    <xdr:row>34</xdr:row>
                    <xdr:rowOff>28575</xdr:rowOff>
                  </from>
                  <to>
                    <xdr:col>9</xdr:col>
                    <xdr:colOff>485775</xdr:colOff>
                    <xdr:row>34</xdr:row>
                    <xdr:rowOff>171450</xdr:rowOff>
                  </to>
                </anchor>
              </controlPr>
            </control>
          </mc:Choice>
        </mc:AlternateContent>
        <mc:AlternateContent xmlns:mc="http://schemas.openxmlformats.org/markup-compatibility/2006">
          <mc:Choice Requires="x14">
            <control shapeId="77459" r:id="rId345" name="Check Box 659">
              <controlPr defaultSize="0" autoFill="0" autoLine="0" autoPict="0">
                <anchor moveWithCells="1">
                  <from>
                    <xdr:col>5</xdr:col>
                    <xdr:colOff>152400</xdr:colOff>
                    <xdr:row>34</xdr:row>
                    <xdr:rowOff>19050</xdr:rowOff>
                  </from>
                  <to>
                    <xdr:col>7</xdr:col>
                    <xdr:colOff>0</xdr:colOff>
                    <xdr:row>34</xdr:row>
                    <xdr:rowOff>161925</xdr:rowOff>
                  </to>
                </anchor>
              </controlPr>
            </control>
          </mc:Choice>
        </mc:AlternateContent>
        <mc:AlternateContent xmlns:mc="http://schemas.openxmlformats.org/markup-compatibility/2006">
          <mc:Choice Requires="x14">
            <control shapeId="77460" r:id="rId346" name="Check Box 660">
              <controlPr defaultSize="0" autoFill="0" autoLine="0" autoPict="0">
                <anchor moveWithCells="1">
                  <from>
                    <xdr:col>7</xdr:col>
                    <xdr:colOff>76200</xdr:colOff>
                    <xdr:row>34</xdr:row>
                    <xdr:rowOff>38100</xdr:rowOff>
                  </from>
                  <to>
                    <xdr:col>8</xdr:col>
                    <xdr:colOff>95250</xdr:colOff>
                    <xdr:row>34</xdr:row>
                    <xdr:rowOff>161925</xdr:rowOff>
                  </to>
                </anchor>
              </controlPr>
            </control>
          </mc:Choice>
        </mc:AlternateContent>
        <mc:AlternateContent xmlns:mc="http://schemas.openxmlformats.org/markup-compatibility/2006">
          <mc:Choice Requires="x14">
            <control shapeId="77465" r:id="rId347" name="Check Box 665">
              <controlPr defaultSize="0" autoFill="0" autoLine="0" autoPict="0">
                <anchor moveWithCells="1" sizeWithCells="1">
                  <from>
                    <xdr:col>1</xdr:col>
                    <xdr:colOff>0</xdr:colOff>
                    <xdr:row>13</xdr:row>
                    <xdr:rowOff>0</xdr:rowOff>
                  </from>
                  <to>
                    <xdr:col>1</xdr:col>
                    <xdr:colOff>333375</xdr:colOff>
                    <xdr:row>13</xdr:row>
                    <xdr:rowOff>200025</xdr:rowOff>
                  </to>
                </anchor>
              </controlPr>
            </control>
          </mc:Choice>
        </mc:AlternateContent>
        <mc:AlternateContent xmlns:mc="http://schemas.openxmlformats.org/markup-compatibility/2006">
          <mc:Choice Requires="x14">
            <control shapeId="77466" r:id="rId348" name="Check Box 666">
              <controlPr defaultSize="0" autoFill="0" autoLine="0" autoPict="0">
                <anchor moveWithCells="1" sizeWithCells="1">
                  <from>
                    <xdr:col>1</xdr:col>
                    <xdr:colOff>333375</xdr:colOff>
                    <xdr:row>13</xdr:row>
                    <xdr:rowOff>0</xdr:rowOff>
                  </from>
                  <to>
                    <xdr:col>2</xdr:col>
                    <xdr:colOff>219075</xdr:colOff>
                    <xdr:row>13</xdr:row>
                    <xdr:rowOff>200025</xdr:rowOff>
                  </to>
                </anchor>
              </controlPr>
            </control>
          </mc:Choice>
        </mc:AlternateContent>
        <mc:AlternateContent xmlns:mc="http://schemas.openxmlformats.org/markup-compatibility/2006">
          <mc:Choice Requires="x14">
            <control shapeId="77467" r:id="rId349" name="Check Box 667">
              <controlPr defaultSize="0" autoFill="0" autoLine="0" autoPict="0">
                <anchor moveWithCells="1" sizeWithCells="1">
                  <from>
                    <xdr:col>2</xdr:col>
                    <xdr:colOff>200025</xdr:colOff>
                    <xdr:row>13</xdr:row>
                    <xdr:rowOff>0</xdr:rowOff>
                  </from>
                  <to>
                    <xdr:col>2</xdr:col>
                    <xdr:colOff>533400</xdr:colOff>
                    <xdr:row>13</xdr:row>
                    <xdr:rowOff>200025</xdr:rowOff>
                  </to>
                </anchor>
              </controlPr>
            </control>
          </mc:Choice>
        </mc:AlternateContent>
        <mc:AlternateContent xmlns:mc="http://schemas.openxmlformats.org/markup-compatibility/2006">
          <mc:Choice Requires="x14">
            <control shapeId="77468" r:id="rId350" name="Check Box 668">
              <controlPr defaultSize="0" autoFill="0" autoLine="0" autoPict="0">
                <anchor moveWithCells="1" sizeWithCells="1">
                  <from>
                    <xdr:col>6</xdr:col>
                    <xdr:colOff>0</xdr:colOff>
                    <xdr:row>13</xdr:row>
                    <xdr:rowOff>0</xdr:rowOff>
                  </from>
                  <to>
                    <xdr:col>6</xdr:col>
                    <xdr:colOff>333375</xdr:colOff>
                    <xdr:row>13</xdr:row>
                    <xdr:rowOff>200025</xdr:rowOff>
                  </to>
                </anchor>
              </controlPr>
            </control>
          </mc:Choice>
        </mc:AlternateContent>
        <mc:AlternateContent xmlns:mc="http://schemas.openxmlformats.org/markup-compatibility/2006">
          <mc:Choice Requires="x14">
            <control shapeId="77469" r:id="rId351" name="Check Box 669">
              <controlPr defaultSize="0" autoFill="0" autoLine="0" autoPict="0">
                <anchor moveWithCells="1" sizeWithCells="1">
                  <from>
                    <xdr:col>6</xdr:col>
                    <xdr:colOff>333375</xdr:colOff>
                    <xdr:row>13</xdr:row>
                    <xdr:rowOff>0</xdr:rowOff>
                  </from>
                  <to>
                    <xdr:col>7</xdr:col>
                    <xdr:colOff>219075</xdr:colOff>
                    <xdr:row>13</xdr:row>
                    <xdr:rowOff>200025</xdr:rowOff>
                  </to>
                </anchor>
              </controlPr>
            </control>
          </mc:Choice>
        </mc:AlternateContent>
        <mc:AlternateContent xmlns:mc="http://schemas.openxmlformats.org/markup-compatibility/2006">
          <mc:Choice Requires="x14">
            <control shapeId="77470" r:id="rId352" name="Check Box 670">
              <controlPr defaultSize="0" autoFill="0" autoLine="0" autoPict="0">
                <anchor moveWithCells="1" sizeWithCells="1">
                  <from>
                    <xdr:col>7</xdr:col>
                    <xdr:colOff>200025</xdr:colOff>
                    <xdr:row>13</xdr:row>
                    <xdr:rowOff>0</xdr:rowOff>
                  </from>
                  <to>
                    <xdr:col>7</xdr:col>
                    <xdr:colOff>533400</xdr:colOff>
                    <xdr:row>13</xdr:row>
                    <xdr:rowOff>200025</xdr:rowOff>
                  </to>
                </anchor>
              </controlPr>
            </control>
          </mc:Choice>
        </mc:AlternateContent>
        <mc:AlternateContent xmlns:mc="http://schemas.openxmlformats.org/markup-compatibility/2006">
          <mc:Choice Requires="x14">
            <control shapeId="77471" r:id="rId353" name="Check Box 671">
              <controlPr defaultSize="0" autoFill="0" autoLine="0" autoPict="0">
                <anchor moveWithCells="1">
                  <from>
                    <xdr:col>0</xdr:col>
                    <xdr:colOff>142875</xdr:colOff>
                    <xdr:row>19</xdr:row>
                    <xdr:rowOff>19050</xdr:rowOff>
                  </from>
                  <to>
                    <xdr:col>2</xdr:col>
                    <xdr:colOff>0</xdr:colOff>
                    <xdr:row>19</xdr:row>
                    <xdr:rowOff>190500</xdr:rowOff>
                  </to>
                </anchor>
              </controlPr>
            </control>
          </mc:Choice>
        </mc:AlternateContent>
        <mc:AlternateContent xmlns:mc="http://schemas.openxmlformats.org/markup-compatibility/2006">
          <mc:Choice Requires="x14">
            <control shapeId="77472" r:id="rId354" name="Check Box 672">
              <controlPr defaultSize="0" autoFill="0" autoLine="0" autoPict="0">
                <anchor moveWithCells="1">
                  <from>
                    <xdr:col>2</xdr:col>
                    <xdr:colOff>0</xdr:colOff>
                    <xdr:row>19</xdr:row>
                    <xdr:rowOff>19050</xdr:rowOff>
                  </from>
                  <to>
                    <xdr:col>2</xdr:col>
                    <xdr:colOff>466725</xdr:colOff>
                    <xdr:row>19</xdr:row>
                    <xdr:rowOff>190500</xdr:rowOff>
                  </to>
                </anchor>
              </controlPr>
            </control>
          </mc:Choice>
        </mc:AlternateContent>
        <mc:AlternateContent xmlns:mc="http://schemas.openxmlformats.org/markup-compatibility/2006">
          <mc:Choice Requires="x14">
            <control shapeId="77473" r:id="rId355" name="Check Box 673">
              <controlPr defaultSize="0" autoFill="0" autoLine="0" autoPict="0">
                <anchor moveWithCells="1">
                  <from>
                    <xdr:col>4</xdr:col>
                    <xdr:colOff>295275</xdr:colOff>
                    <xdr:row>0</xdr:row>
                    <xdr:rowOff>38100</xdr:rowOff>
                  </from>
                  <to>
                    <xdr:col>4</xdr:col>
                    <xdr:colOff>666750</xdr:colOff>
                    <xdr:row>0</xdr:row>
                    <xdr:rowOff>180975</xdr:rowOff>
                  </to>
                </anchor>
              </controlPr>
            </control>
          </mc:Choice>
        </mc:AlternateContent>
        <mc:AlternateContent xmlns:mc="http://schemas.openxmlformats.org/markup-compatibility/2006">
          <mc:Choice Requires="x14">
            <control shapeId="77474" r:id="rId356" name="Check Box 674">
              <controlPr defaultSize="0" autoFill="0" autoLine="0" autoPict="0">
                <anchor moveWithCells="1">
                  <from>
                    <xdr:col>4</xdr:col>
                    <xdr:colOff>295275</xdr:colOff>
                    <xdr:row>1</xdr:row>
                    <xdr:rowOff>28575</xdr:rowOff>
                  </from>
                  <to>
                    <xdr:col>4</xdr:col>
                    <xdr:colOff>704850</xdr:colOff>
                    <xdr:row>1</xdr:row>
                    <xdr:rowOff>171450</xdr:rowOff>
                  </to>
                </anchor>
              </controlPr>
            </control>
          </mc:Choice>
        </mc:AlternateContent>
        <mc:AlternateContent xmlns:mc="http://schemas.openxmlformats.org/markup-compatibility/2006">
          <mc:Choice Requires="x14">
            <control shapeId="77476" r:id="rId357" name="Check Box 676">
              <controlPr defaultSize="0" autoFill="0" autoLine="0" autoPict="0">
                <anchor moveWithCells="1">
                  <from>
                    <xdr:col>0</xdr:col>
                    <xdr:colOff>142875</xdr:colOff>
                    <xdr:row>41</xdr:row>
                    <xdr:rowOff>38100</xdr:rowOff>
                  </from>
                  <to>
                    <xdr:col>2</xdr:col>
                    <xdr:colOff>19050</xdr:colOff>
                    <xdr:row>41</xdr:row>
                    <xdr:rowOff>171450</xdr:rowOff>
                  </to>
                </anchor>
              </controlPr>
            </control>
          </mc:Choice>
        </mc:AlternateContent>
        <mc:AlternateContent xmlns:mc="http://schemas.openxmlformats.org/markup-compatibility/2006">
          <mc:Choice Requires="x14">
            <control shapeId="77477" r:id="rId358" name="Check Box 677">
              <controlPr defaultSize="0" autoFill="0" autoLine="0" autoPict="0">
                <anchor moveWithCells="1">
                  <from>
                    <xdr:col>2</xdr:col>
                    <xdr:colOff>152400</xdr:colOff>
                    <xdr:row>41</xdr:row>
                    <xdr:rowOff>28575</xdr:rowOff>
                  </from>
                  <to>
                    <xdr:col>2</xdr:col>
                    <xdr:colOff>561975</xdr:colOff>
                    <xdr:row>41</xdr:row>
                    <xdr:rowOff>171450</xdr:rowOff>
                  </to>
                </anchor>
              </controlPr>
            </control>
          </mc:Choice>
        </mc:AlternateContent>
        <mc:AlternateContent xmlns:mc="http://schemas.openxmlformats.org/markup-compatibility/2006">
          <mc:Choice Requires="x14">
            <control shapeId="77478" r:id="rId359" name="Check Box 678">
              <controlPr defaultSize="0" autoFill="0" autoLine="0" autoPict="0">
                <anchor moveWithCells="1">
                  <from>
                    <xdr:col>2</xdr:col>
                    <xdr:colOff>542925</xdr:colOff>
                    <xdr:row>41</xdr:row>
                    <xdr:rowOff>38100</xdr:rowOff>
                  </from>
                  <to>
                    <xdr:col>3</xdr:col>
                    <xdr:colOff>161925</xdr:colOff>
                    <xdr:row>41</xdr:row>
                    <xdr:rowOff>152400</xdr:rowOff>
                  </to>
                </anchor>
              </controlPr>
            </control>
          </mc:Choice>
        </mc:AlternateContent>
        <mc:AlternateContent xmlns:mc="http://schemas.openxmlformats.org/markup-compatibility/2006">
          <mc:Choice Requires="x14">
            <control shapeId="77479" r:id="rId360" name="Check Box 679">
              <controlPr defaultSize="0" autoFill="0" autoLine="0" autoPict="0">
                <anchor moveWithCells="1">
                  <from>
                    <xdr:col>3</xdr:col>
                    <xdr:colOff>285750</xdr:colOff>
                    <xdr:row>41</xdr:row>
                    <xdr:rowOff>38100</xdr:rowOff>
                  </from>
                  <to>
                    <xdr:col>4</xdr:col>
                    <xdr:colOff>438150</xdr:colOff>
                    <xdr:row>41</xdr:row>
                    <xdr:rowOff>171450</xdr:rowOff>
                  </to>
                </anchor>
              </controlPr>
            </control>
          </mc:Choice>
        </mc:AlternateContent>
        <mc:AlternateContent xmlns:mc="http://schemas.openxmlformats.org/markup-compatibility/2006">
          <mc:Choice Requires="x14">
            <control shapeId="77481" r:id="rId361" name="Check Box 681">
              <controlPr defaultSize="0" autoFill="0" autoLine="0" autoPict="0">
                <anchor moveWithCells="1">
                  <from>
                    <xdr:col>4</xdr:col>
                    <xdr:colOff>561975</xdr:colOff>
                    <xdr:row>41</xdr:row>
                    <xdr:rowOff>38100</xdr:rowOff>
                  </from>
                  <to>
                    <xdr:col>4</xdr:col>
                    <xdr:colOff>1257300</xdr:colOff>
                    <xdr:row>41</xdr:row>
                    <xdr:rowOff>152400</xdr:rowOff>
                  </to>
                </anchor>
              </controlPr>
            </control>
          </mc:Choice>
        </mc:AlternateContent>
        <mc:AlternateContent xmlns:mc="http://schemas.openxmlformats.org/markup-compatibility/2006">
          <mc:Choice Requires="x14">
            <control shapeId="77482" r:id="rId362" name="Check Box 682">
              <controlPr defaultSize="0" autoFill="0" autoLine="0" autoPict="0">
                <anchor moveWithCells="1">
                  <from>
                    <xdr:col>5</xdr:col>
                    <xdr:colOff>133350</xdr:colOff>
                    <xdr:row>41</xdr:row>
                    <xdr:rowOff>38100</xdr:rowOff>
                  </from>
                  <to>
                    <xdr:col>7</xdr:col>
                    <xdr:colOff>9525</xdr:colOff>
                    <xdr:row>41</xdr:row>
                    <xdr:rowOff>171450</xdr:rowOff>
                  </to>
                </anchor>
              </controlPr>
            </control>
          </mc:Choice>
        </mc:AlternateContent>
        <mc:AlternateContent xmlns:mc="http://schemas.openxmlformats.org/markup-compatibility/2006">
          <mc:Choice Requires="x14">
            <control shapeId="77483" r:id="rId363" name="Check Box 683">
              <controlPr defaultSize="0" autoFill="0" autoLine="0" autoPict="0">
                <anchor moveWithCells="1">
                  <from>
                    <xdr:col>7</xdr:col>
                    <xdr:colOff>142875</xdr:colOff>
                    <xdr:row>41</xdr:row>
                    <xdr:rowOff>28575</xdr:rowOff>
                  </from>
                  <to>
                    <xdr:col>7</xdr:col>
                    <xdr:colOff>552450</xdr:colOff>
                    <xdr:row>41</xdr:row>
                    <xdr:rowOff>171450</xdr:rowOff>
                  </to>
                </anchor>
              </controlPr>
            </control>
          </mc:Choice>
        </mc:AlternateContent>
        <mc:AlternateContent xmlns:mc="http://schemas.openxmlformats.org/markup-compatibility/2006">
          <mc:Choice Requires="x14">
            <control shapeId="77484" r:id="rId364" name="Check Box 684">
              <controlPr defaultSize="0" autoFill="0" autoLine="0" autoPict="0">
                <anchor moveWithCells="1">
                  <from>
                    <xdr:col>7</xdr:col>
                    <xdr:colOff>533400</xdr:colOff>
                    <xdr:row>41</xdr:row>
                    <xdr:rowOff>38100</xdr:rowOff>
                  </from>
                  <to>
                    <xdr:col>8</xdr:col>
                    <xdr:colOff>152400</xdr:colOff>
                    <xdr:row>41</xdr:row>
                    <xdr:rowOff>152400</xdr:rowOff>
                  </to>
                </anchor>
              </controlPr>
            </control>
          </mc:Choice>
        </mc:AlternateContent>
        <mc:AlternateContent xmlns:mc="http://schemas.openxmlformats.org/markup-compatibility/2006">
          <mc:Choice Requires="x14">
            <control shapeId="77485" r:id="rId365" name="Check Box 685">
              <controlPr defaultSize="0" autoFill="0" autoLine="0" autoPict="0">
                <anchor moveWithCells="1">
                  <from>
                    <xdr:col>22</xdr:col>
                    <xdr:colOff>123825</xdr:colOff>
                    <xdr:row>11</xdr:row>
                    <xdr:rowOff>152400</xdr:rowOff>
                  </from>
                  <to>
                    <xdr:col>24</xdr:col>
                    <xdr:colOff>495300</xdr:colOff>
                    <xdr:row>12</xdr:row>
                    <xdr:rowOff>95250</xdr:rowOff>
                  </to>
                </anchor>
              </controlPr>
            </control>
          </mc:Choice>
        </mc:AlternateContent>
        <mc:AlternateContent xmlns:mc="http://schemas.openxmlformats.org/markup-compatibility/2006">
          <mc:Choice Requires="x14">
            <control shapeId="77486" r:id="rId366" name="Check Box 686">
              <controlPr defaultSize="0" autoFill="0" autoLine="0" autoPict="0">
                <anchor moveWithCells="1">
                  <from>
                    <xdr:col>22</xdr:col>
                    <xdr:colOff>123825</xdr:colOff>
                    <xdr:row>10</xdr:row>
                    <xdr:rowOff>190500</xdr:rowOff>
                  </from>
                  <to>
                    <xdr:col>24</xdr:col>
                    <xdr:colOff>571500</xdr:colOff>
                    <xdr:row>11</xdr:row>
                    <xdr:rowOff>133350</xdr:rowOff>
                  </to>
                </anchor>
              </controlPr>
            </control>
          </mc:Choice>
        </mc:AlternateContent>
        <mc:AlternateContent xmlns:mc="http://schemas.openxmlformats.org/markup-compatibility/2006">
          <mc:Choice Requires="x14">
            <control shapeId="77487" r:id="rId367" name="Check Box 687">
              <controlPr defaultSize="0" autoFill="0" autoLine="0" autoPict="0">
                <anchor moveWithCells="1">
                  <from>
                    <xdr:col>22</xdr:col>
                    <xdr:colOff>123825</xdr:colOff>
                    <xdr:row>12</xdr:row>
                    <xdr:rowOff>114300</xdr:rowOff>
                  </from>
                  <to>
                    <xdr:col>25</xdr:col>
                    <xdr:colOff>200025</xdr:colOff>
                    <xdr:row>13</xdr:row>
                    <xdr:rowOff>57150</xdr:rowOff>
                  </to>
                </anchor>
              </controlPr>
            </control>
          </mc:Choice>
        </mc:AlternateContent>
        <mc:AlternateContent xmlns:mc="http://schemas.openxmlformats.org/markup-compatibility/2006">
          <mc:Choice Requires="x14">
            <control shapeId="77488" r:id="rId368" name="Check Box 688">
              <controlPr defaultSize="0" autoFill="0" autoLine="0" autoPict="0">
                <anchor moveWithCells="1">
                  <from>
                    <xdr:col>22</xdr:col>
                    <xdr:colOff>123825</xdr:colOff>
                    <xdr:row>14</xdr:row>
                    <xdr:rowOff>47625</xdr:rowOff>
                  </from>
                  <to>
                    <xdr:col>24</xdr:col>
                    <xdr:colOff>466725</xdr:colOff>
                    <xdr:row>15</xdr:row>
                    <xdr:rowOff>0</xdr:rowOff>
                  </to>
                </anchor>
              </controlPr>
            </control>
          </mc:Choice>
        </mc:AlternateContent>
        <mc:AlternateContent xmlns:mc="http://schemas.openxmlformats.org/markup-compatibility/2006">
          <mc:Choice Requires="x14">
            <control shapeId="77489" r:id="rId369" name="Check Box 689">
              <controlPr defaultSize="0" autoFill="0" autoLine="0" autoPict="0">
                <anchor moveWithCells="1">
                  <from>
                    <xdr:col>22</xdr:col>
                    <xdr:colOff>123825</xdr:colOff>
                    <xdr:row>15</xdr:row>
                    <xdr:rowOff>28575</xdr:rowOff>
                  </from>
                  <to>
                    <xdr:col>24</xdr:col>
                    <xdr:colOff>342900</xdr:colOff>
                    <xdr:row>15</xdr:row>
                    <xdr:rowOff>190500</xdr:rowOff>
                  </to>
                </anchor>
              </controlPr>
            </control>
          </mc:Choice>
        </mc:AlternateContent>
        <mc:AlternateContent xmlns:mc="http://schemas.openxmlformats.org/markup-compatibility/2006">
          <mc:Choice Requires="x14">
            <control shapeId="77490" r:id="rId370" name="Check Box 690">
              <controlPr defaultSize="0" autoFill="0" autoLine="0" autoPict="0">
                <anchor moveWithCells="1">
                  <from>
                    <xdr:col>22</xdr:col>
                    <xdr:colOff>123825</xdr:colOff>
                    <xdr:row>16</xdr:row>
                    <xdr:rowOff>180975</xdr:rowOff>
                  </from>
                  <to>
                    <xdr:col>24</xdr:col>
                    <xdr:colOff>419100</xdr:colOff>
                    <xdr:row>17</xdr:row>
                    <xdr:rowOff>123825</xdr:rowOff>
                  </to>
                </anchor>
              </controlPr>
            </control>
          </mc:Choice>
        </mc:AlternateContent>
        <mc:AlternateContent xmlns:mc="http://schemas.openxmlformats.org/markup-compatibility/2006">
          <mc:Choice Requires="x14">
            <control shapeId="77491" r:id="rId371" name="Check Box 691">
              <controlPr defaultSize="0" autoFill="0" autoLine="0" autoPict="0">
                <anchor moveWithCells="1">
                  <from>
                    <xdr:col>22</xdr:col>
                    <xdr:colOff>123825</xdr:colOff>
                    <xdr:row>13</xdr:row>
                    <xdr:rowOff>66675</xdr:rowOff>
                  </from>
                  <to>
                    <xdr:col>24</xdr:col>
                    <xdr:colOff>542925</xdr:colOff>
                    <xdr:row>14</xdr:row>
                    <xdr:rowOff>38100</xdr:rowOff>
                  </to>
                </anchor>
              </controlPr>
            </control>
          </mc:Choice>
        </mc:AlternateContent>
        <mc:AlternateContent xmlns:mc="http://schemas.openxmlformats.org/markup-compatibility/2006">
          <mc:Choice Requires="x14">
            <control shapeId="77492" r:id="rId372" name="Check Box 692">
              <controlPr defaultSize="0" autoFill="0" autoLine="0" autoPict="0">
                <anchor moveWithCells="1">
                  <from>
                    <xdr:col>22</xdr:col>
                    <xdr:colOff>123825</xdr:colOff>
                    <xdr:row>16</xdr:row>
                    <xdr:rowOff>0</xdr:rowOff>
                  </from>
                  <to>
                    <xdr:col>24</xdr:col>
                    <xdr:colOff>466725</xdr:colOff>
                    <xdr:row>16</xdr:row>
                    <xdr:rowOff>161925</xdr:rowOff>
                  </to>
                </anchor>
              </controlPr>
            </control>
          </mc:Choice>
        </mc:AlternateContent>
        <mc:AlternateContent xmlns:mc="http://schemas.openxmlformats.org/markup-compatibility/2006">
          <mc:Choice Requires="x14">
            <control shapeId="77493" r:id="rId373" name="Check Box 693">
              <controlPr defaultSize="0" autoFill="0" autoLine="0" autoPict="0">
                <anchor moveWithCells="1">
                  <from>
                    <xdr:col>22</xdr:col>
                    <xdr:colOff>123825</xdr:colOff>
                    <xdr:row>17</xdr:row>
                    <xdr:rowOff>133350</xdr:rowOff>
                  </from>
                  <to>
                    <xdr:col>24</xdr:col>
                    <xdr:colOff>295275</xdr:colOff>
                    <xdr:row>18</xdr:row>
                    <xdr:rowOff>85725</xdr:rowOff>
                  </to>
                </anchor>
              </controlPr>
            </control>
          </mc:Choice>
        </mc:AlternateContent>
        <mc:AlternateContent xmlns:mc="http://schemas.openxmlformats.org/markup-compatibility/2006">
          <mc:Choice Requires="x14">
            <control shapeId="77494" r:id="rId374" name="Check Box 694">
              <controlPr defaultSize="0" autoFill="0" autoLine="0" autoPict="0">
                <anchor moveWithCells="1">
                  <from>
                    <xdr:col>4</xdr:col>
                    <xdr:colOff>666750</xdr:colOff>
                    <xdr:row>0</xdr:row>
                    <xdr:rowOff>38100</xdr:rowOff>
                  </from>
                  <to>
                    <xdr:col>4</xdr:col>
                    <xdr:colOff>1209675</xdr:colOff>
                    <xdr:row>1</xdr:row>
                    <xdr:rowOff>0</xdr:rowOff>
                  </to>
                </anchor>
              </controlPr>
            </control>
          </mc:Choice>
        </mc:AlternateContent>
        <mc:AlternateContent xmlns:mc="http://schemas.openxmlformats.org/markup-compatibility/2006">
          <mc:Choice Requires="x14">
            <control shapeId="77495" r:id="rId375" name="Check Box 695">
              <controlPr defaultSize="0" autoFill="0" autoLine="0" autoPict="0">
                <anchor moveWithCells="1">
                  <from>
                    <xdr:col>4</xdr:col>
                    <xdr:colOff>666750</xdr:colOff>
                    <xdr:row>1</xdr:row>
                    <xdr:rowOff>28575</xdr:rowOff>
                  </from>
                  <to>
                    <xdr:col>4</xdr:col>
                    <xdr:colOff>1209675</xdr:colOff>
                    <xdr:row>1</xdr:row>
                    <xdr:rowOff>171450</xdr:rowOff>
                  </to>
                </anchor>
              </controlPr>
            </control>
          </mc:Choice>
        </mc:AlternateContent>
        <mc:AlternateContent xmlns:mc="http://schemas.openxmlformats.org/markup-compatibility/2006">
          <mc:Choice Requires="x14">
            <control shapeId="77496" r:id="rId376" name="Check Box 696">
              <controlPr defaultSize="0" autoFill="0" autoLine="0" autoPict="0">
                <anchor moveWithCells="1">
                  <from>
                    <xdr:col>9</xdr:col>
                    <xdr:colOff>66675</xdr:colOff>
                    <xdr:row>18</xdr:row>
                    <xdr:rowOff>38100</xdr:rowOff>
                  </from>
                  <to>
                    <xdr:col>9</xdr:col>
                    <xdr:colOff>390525</xdr:colOff>
                    <xdr:row>18</xdr:row>
                    <xdr:rowOff>161925</xdr:rowOff>
                  </to>
                </anchor>
              </controlPr>
            </control>
          </mc:Choice>
        </mc:AlternateContent>
        <mc:AlternateContent xmlns:mc="http://schemas.openxmlformats.org/markup-compatibility/2006">
          <mc:Choice Requires="x14">
            <control shapeId="77497" r:id="rId377" name="Check Box 697">
              <controlPr defaultSize="0" autoFill="0" autoLine="0" autoPict="0">
                <anchor moveWithCells="1">
                  <from>
                    <xdr:col>0</xdr:col>
                    <xdr:colOff>152400</xdr:colOff>
                    <xdr:row>33</xdr:row>
                    <xdr:rowOff>19050</xdr:rowOff>
                  </from>
                  <to>
                    <xdr:col>2</xdr:col>
                    <xdr:colOff>57150</xdr:colOff>
                    <xdr:row>33</xdr:row>
                    <xdr:rowOff>190500</xdr:rowOff>
                  </to>
                </anchor>
              </controlPr>
            </control>
          </mc:Choice>
        </mc:AlternateContent>
        <mc:AlternateContent xmlns:mc="http://schemas.openxmlformats.org/markup-compatibility/2006">
          <mc:Choice Requires="x14">
            <control shapeId="77498" r:id="rId378" name="Check Box 698">
              <controlPr defaultSize="0" autoFill="0" autoLine="0" autoPict="0">
                <anchor moveWithCells="1">
                  <from>
                    <xdr:col>9</xdr:col>
                    <xdr:colOff>857250</xdr:colOff>
                    <xdr:row>18</xdr:row>
                    <xdr:rowOff>38100</xdr:rowOff>
                  </from>
                  <to>
                    <xdr:col>9</xdr:col>
                    <xdr:colOff>1181100</xdr:colOff>
                    <xdr:row>18</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0932D-0E9B-4DE8-9348-310EFEF997BF}">
  <sheetPr codeName="Sheet17"/>
  <dimension ref="A1:Q38"/>
  <sheetViews>
    <sheetView zoomScaleNormal="100" workbookViewId="0">
      <selection activeCell="A3" sqref="A3"/>
    </sheetView>
  </sheetViews>
  <sheetFormatPr defaultRowHeight="15" x14ac:dyDescent="0.25"/>
  <cols>
    <col min="1" max="1" width="13.28515625" customWidth="1"/>
    <col min="2" max="17" width="10.5703125" customWidth="1"/>
  </cols>
  <sheetData>
    <row r="1" spans="1:17" x14ac:dyDescent="0.25">
      <c r="B1" s="1428" t="s">
        <v>1430</v>
      </c>
      <c r="C1" s="1428"/>
      <c r="D1" s="1428"/>
      <c r="E1" s="1428"/>
      <c r="F1" s="1428" t="s">
        <v>1430</v>
      </c>
      <c r="G1" s="1428"/>
      <c r="H1" s="1428"/>
      <c r="I1" s="1428"/>
      <c r="J1" s="1428" t="s">
        <v>1430</v>
      </c>
      <c r="K1" s="1428"/>
      <c r="L1" s="1428"/>
      <c r="M1" s="1428"/>
      <c r="N1" s="1428" t="s">
        <v>1430</v>
      </c>
      <c r="O1" s="1428"/>
      <c r="P1" s="1428"/>
      <c r="Q1" s="1428"/>
    </row>
    <row r="2" spans="1:17" x14ac:dyDescent="0.25">
      <c r="A2" t="s">
        <v>1222</v>
      </c>
      <c r="B2" s="35" t="s">
        <v>1424</v>
      </c>
      <c r="C2" s="692" t="s">
        <v>1428</v>
      </c>
      <c r="D2" s="692" t="s">
        <v>1395</v>
      </c>
      <c r="E2" s="36" t="s">
        <v>1429</v>
      </c>
      <c r="F2" s="35" t="s">
        <v>1424</v>
      </c>
      <c r="G2" s="692" t="s">
        <v>1428</v>
      </c>
      <c r="H2" s="692" t="s">
        <v>1395</v>
      </c>
      <c r="I2" s="36" t="s">
        <v>1429</v>
      </c>
      <c r="J2" s="35" t="s">
        <v>1424</v>
      </c>
      <c r="K2" s="692" t="s">
        <v>1428</v>
      </c>
      <c r="L2" s="692" t="s">
        <v>1395</v>
      </c>
      <c r="M2" s="36" t="s">
        <v>1429</v>
      </c>
      <c r="N2" s="35" t="s">
        <v>1424</v>
      </c>
      <c r="O2" s="692" t="s">
        <v>1428</v>
      </c>
      <c r="P2" s="692" t="s">
        <v>1395</v>
      </c>
      <c r="Q2" s="36" t="s">
        <v>1429</v>
      </c>
    </row>
    <row r="3" spans="1:17" ht="18.75" customHeight="1" x14ac:dyDescent="0.25">
      <c r="A3" s="875" t="s">
        <v>1287</v>
      </c>
      <c r="B3" s="802"/>
      <c r="C3" s="803" t="s">
        <v>608</v>
      </c>
      <c r="D3" s="803" t="s">
        <v>608</v>
      </c>
      <c r="E3" s="803" t="s">
        <v>608</v>
      </c>
      <c r="F3" s="802"/>
      <c r="G3" s="803" t="s">
        <v>608</v>
      </c>
      <c r="H3" s="803" t="s">
        <v>608</v>
      </c>
      <c r="I3" s="803" t="s">
        <v>608</v>
      </c>
      <c r="J3" s="802"/>
      <c r="K3" s="803" t="s">
        <v>608</v>
      </c>
      <c r="L3" s="803" t="s">
        <v>608</v>
      </c>
      <c r="M3" s="803" t="s">
        <v>608</v>
      </c>
      <c r="N3" s="802"/>
      <c r="O3" s="803" t="s">
        <v>608</v>
      </c>
      <c r="P3" s="803" t="s">
        <v>608</v>
      </c>
      <c r="Q3" s="803" t="s">
        <v>608</v>
      </c>
    </row>
    <row r="4" spans="1:17" ht="18.75" customHeight="1" x14ac:dyDescent="0.25">
      <c r="A4" s="770" t="s">
        <v>1425</v>
      </c>
      <c r="B4" s="679"/>
      <c r="C4" s="620" t="s">
        <v>608</v>
      </c>
      <c r="D4" s="620" t="s">
        <v>608</v>
      </c>
      <c r="E4" s="620" t="s">
        <v>608</v>
      </c>
      <c r="F4" s="679"/>
      <c r="G4" s="620" t="s">
        <v>608</v>
      </c>
      <c r="H4" s="620" t="s">
        <v>608</v>
      </c>
      <c r="I4" s="620" t="s">
        <v>608</v>
      </c>
      <c r="J4" s="679"/>
      <c r="K4" s="620" t="s">
        <v>608</v>
      </c>
      <c r="L4" s="620" t="s">
        <v>608</v>
      </c>
      <c r="M4" s="620" t="s">
        <v>608</v>
      </c>
      <c r="N4" s="679"/>
      <c r="O4" s="620" t="s">
        <v>608</v>
      </c>
      <c r="P4" s="620" t="s">
        <v>608</v>
      </c>
      <c r="Q4" s="620" t="s">
        <v>608</v>
      </c>
    </row>
    <row r="5" spans="1:17" ht="18.75" customHeight="1" x14ac:dyDescent="0.25">
      <c r="A5" s="770" t="s">
        <v>1425</v>
      </c>
      <c r="B5" s="679"/>
      <c r="C5" s="620" t="s">
        <v>608</v>
      </c>
      <c r="D5" s="620" t="s">
        <v>608</v>
      </c>
      <c r="E5" s="620" t="s">
        <v>608</v>
      </c>
      <c r="F5" s="679"/>
      <c r="G5" s="620" t="s">
        <v>608</v>
      </c>
      <c r="H5" s="620" t="s">
        <v>608</v>
      </c>
      <c r="I5" s="620" t="s">
        <v>608</v>
      </c>
      <c r="J5" s="679"/>
      <c r="K5" s="620" t="s">
        <v>608</v>
      </c>
      <c r="L5" s="620" t="s">
        <v>608</v>
      </c>
      <c r="M5" s="620" t="s">
        <v>608</v>
      </c>
      <c r="N5" s="679"/>
      <c r="O5" s="620" t="s">
        <v>608</v>
      </c>
      <c r="P5" s="620" t="s">
        <v>608</v>
      </c>
      <c r="Q5" s="620" t="s">
        <v>608</v>
      </c>
    </row>
    <row r="6" spans="1:17" ht="18.75" customHeight="1" x14ac:dyDescent="0.25">
      <c r="A6" s="770" t="s">
        <v>1425</v>
      </c>
      <c r="B6" s="679"/>
      <c r="C6" s="620" t="s">
        <v>608</v>
      </c>
      <c r="D6" s="620" t="s">
        <v>608</v>
      </c>
      <c r="E6" s="620" t="s">
        <v>608</v>
      </c>
      <c r="F6" s="679"/>
      <c r="G6" s="620" t="s">
        <v>608</v>
      </c>
      <c r="H6" s="620" t="s">
        <v>608</v>
      </c>
      <c r="I6" s="620" t="s">
        <v>608</v>
      </c>
      <c r="J6" s="679"/>
      <c r="K6" s="620" t="s">
        <v>608</v>
      </c>
      <c r="L6" s="620" t="s">
        <v>608</v>
      </c>
      <c r="M6" s="620" t="s">
        <v>608</v>
      </c>
      <c r="N6" s="679"/>
      <c r="O6" s="620" t="s">
        <v>608</v>
      </c>
      <c r="P6" s="620" t="s">
        <v>608</v>
      </c>
      <c r="Q6" s="620" t="s">
        <v>608</v>
      </c>
    </row>
    <row r="7" spans="1:17" ht="18.75" customHeight="1" x14ac:dyDescent="0.25">
      <c r="A7" s="770" t="s">
        <v>1425</v>
      </c>
      <c r="B7" s="679"/>
      <c r="C7" s="620" t="s">
        <v>608</v>
      </c>
      <c r="D7" s="620" t="s">
        <v>608</v>
      </c>
      <c r="E7" s="620" t="s">
        <v>608</v>
      </c>
      <c r="F7" s="679"/>
      <c r="G7" s="620" t="s">
        <v>608</v>
      </c>
      <c r="H7" s="620" t="s">
        <v>608</v>
      </c>
      <c r="I7" s="620" t="s">
        <v>608</v>
      </c>
      <c r="J7" s="679"/>
      <c r="K7" s="620" t="s">
        <v>608</v>
      </c>
      <c r="L7" s="620" t="s">
        <v>608</v>
      </c>
      <c r="M7" s="620" t="s">
        <v>608</v>
      </c>
      <c r="N7" s="679"/>
      <c r="O7" s="620" t="s">
        <v>608</v>
      </c>
      <c r="P7" s="620" t="s">
        <v>608</v>
      </c>
      <c r="Q7" s="620" t="s">
        <v>608</v>
      </c>
    </row>
    <row r="8" spans="1:17" ht="18.75" customHeight="1" x14ac:dyDescent="0.25">
      <c r="A8" s="770" t="s">
        <v>1425</v>
      </c>
      <c r="B8" s="679"/>
      <c r="C8" s="620" t="s">
        <v>608</v>
      </c>
      <c r="D8" s="620" t="s">
        <v>608</v>
      </c>
      <c r="E8" s="620" t="s">
        <v>608</v>
      </c>
      <c r="F8" s="679"/>
      <c r="G8" s="620" t="s">
        <v>608</v>
      </c>
      <c r="H8" s="620" t="s">
        <v>608</v>
      </c>
      <c r="I8" s="620" t="s">
        <v>608</v>
      </c>
      <c r="J8" s="679"/>
      <c r="K8" s="620" t="s">
        <v>608</v>
      </c>
      <c r="L8" s="620" t="s">
        <v>608</v>
      </c>
      <c r="M8" s="620" t="s">
        <v>608</v>
      </c>
      <c r="N8" s="679"/>
      <c r="O8" s="620" t="s">
        <v>608</v>
      </c>
      <c r="P8" s="620" t="s">
        <v>608</v>
      </c>
      <c r="Q8" s="620" t="s">
        <v>608</v>
      </c>
    </row>
    <row r="9" spans="1:17" ht="18.75" customHeight="1" x14ac:dyDescent="0.25">
      <c r="A9" s="770" t="s">
        <v>1425</v>
      </c>
      <c r="B9" s="679"/>
      <c r="C9" s="620" t="s">
        <v>608</v>
      </c>
      <c r="D9" s="620" t="s">
        <v>608</v>
      </c>
      <c r="E9" s="620" t="s">
        <v>608</v>
      </c>
      <c r="F9" s="679"/>
      <c r="G9" s="620" t="s">
        <v>608</v>
      </c>
      <c r="H9" s="620" t="s">
        <v>608</v>
      </c>
      <c r="I9" s="620" t="s">
        <v>608</v>
      </c>
      <c r="J9" s="679"/>
      <c r="K9" s="620" t="s">
        <v>608</v>
      </c>
      <c r="L9" s="620" t="s">
        <v>608</v>
      </c>
      <c r="M9" s="620" t="s">
        <v>608</v>
      </c>
      <c r="N9" s="679"/>
      <c r="O9" s="620" t="s">
        <v>608</v>
      </c>
      <c r="P9" s="620" t="s">
        <v>608</v>
      </c>
      <c r="Q9" s="620" t="s">
        <v>608</v>
      </c>
    </row>
    <row r="10" spans="1:17" ht="18.75" customHeight="1" x14ac:dyDescent="0.25">
      <c r="A10" s="770" t="s">
        <v>1425</v>
      </c>
      <c r="B10" s="679"/>
      <c r="C10" s="620" t="s">
        <v>608</v>
      </c>
      <c r="D10" s="620" t="s">
        <v>608</v>
      </c>
      <c r="E10" s="620" t="s">
        <v>608</v>
      </c>
      <c r="F10" s="679"/>
      <c r="G10" s="620" t="s">
        <v>608</v>
      </c>
      <c r="H10" s="620" t="s">
        <v>608</v>
      </c>
      <c r="I10" s="620" t="s">
        <v>608</v>
      </c>
      <c r="J10" s="679"/>
      <c r="K10" s="620" t="s">
        <v>608</v>
      </c>
      <c r="L10" s="620" t="s">
        <v>608</v>
      </c>
      <c r="M10" s="620" t="s">
        <v>608</v>
      </c>
      <c r="N10" s="679"/>
      <c r="O10" s="620" t="s">
        <v>608</v>
      </c>
      <c r="P10" s="620" t="s">
        <v>608</v>
      </c>
      <c r="Q10" s="620" t="s">
        <v>608</v>
      </c>
    </row>
    <row r="11" spans="1:17" ht="18.75" customHeight="1" x14ac:dyDescent="0.25">
      <c r="A11" s="770" t="s">
        <v>1425</v>
      </c>
      <c r="B11" s="679"/>
      <c r="C11" s="620" t="s">
        <v>608</v>
      </c>
      <c r="D11" s="620" t="s">
        <v>608</v>
      </c>
      <c r="E11" s="620" t="s">
        <v>608</v>
      </c>
      <c r="F11" s="679"/>
      <c r="G11" s="620" t="s">
        <v>608</v>
      </c>
      <c r="H11" s="620" t="s">
        <v>608</v>
      </c>
      <c r="I11" s="620" t="s">
        <v>608</v>
      </c>
      <c r="J11" s="679"/>
      <c r="K11" s="620" t="s">
        <v>608</v>
      </c>
      <c r="L11" s="620" t="s">
        <v>608</v>
      </c>
      <c r="M11" s="620" t="s">
        <v>608</v>
      </c>
      <c r="N11" s="679"/>
      <c r="O11" s="620" t="s">
        <v>608</v>
      </c>
      <c r="P11" s="620" t="s">
        <v>608</v>
      </c>
      <c r="Q11" s="620" t="s">
        <v>608</v>
      </c>
    </row>
    <row r="12" spans="1:17" ht="18.75" customHeight="1" x14ac:dyDescent="0.25">
      <c r="A12" s="770" t="s">
        <v>1425</v>
      </c>
      <c r="B12" s="679"/>
      <c r="C12" s="620" t="s">
        <v>608</v>
      </c>
      <c r="D12" s="620" t="s">
        <v>608</v>
      </c>
      <c r="E12" s="620" t="s">
        <v>608</v>
      </c>
      <c r="F12" s="679"/>
      <c r="G12" s="620" t="s">
        <v>608</v>
      </c>
      <c r="H12" s="620" t="s">
        <v>608</v>
      </c>
      <c r="I12" s="620" t="s">
        <v>608</v>
      </c>
      <c r="J12" s="679"/>
      <c r="K12" s="620" t="s">
        <v>608</v>
      </c>
      <c r="L12" s="620" t="s">
        <v>608</v>
      </c>
      <c r="M12" s="620" t="s">
        <v>608</v>
      </c>
      <c r="N12" s="679"/>
      <c r="O12" s="620" t="s">
        <v>608</v>
      </c>
      <c r="P12" s="620" t="s">
        <v>608</v>
      </c>
      <c r="Q12" s="620" t="s">
        <v>608</v>
      </c>
    </row>
    <row r="13" spans="1:17" ht="18.75" customHeight="1" x14ac:dyDescent="0.25">
      <c r="A13" s="770" t="s">
        <v>1425</v>
      </c>
      <c r="B13" s="679"/>
      <c r="C13" s="620" t="s">
        <v>608</v>
      </c>
      <c r="D13" s="620" t="s">
        <v>608</v>
      </c>
      <c r="E13" s="620" t="s">
        <v>608</v>
      </c>
      <c r="F13" s="679"/>
      <c r="G13" s="620" t="s">
        <v>608</v>
      </c>
      <c r="H13" s="620" t="s">
        <v>608</v>
      </c>
      <c r="I13" s="620" t="s">
        <v>608</v>
      </c>
      <c r="J13" s="679"/>
      <c r="K13" s="620" t="s">
        <v>608</v>
      </c>
      <c r="L13" s="620" t="s">
        <v>608</v>
      </c>
      <c r="M13" s="620" t="s">
        <v>608</v>
      </c>
      <c r="N13" s="679"/>
      <c r="O13" s="620" t="s">
        <v>608</v>
      </c>
      <c r="P13" s="620" t="s">
        <v>608</v>
      </c>
      <c r="Q13" s="620" t="s">
        <v>608</v>
      </c>
    </row>
    <row r="14" spans="1:17" ht="18.75" customHeight="1" x14ac:dyDescent="0.25">
      <c r="A14" s="770" t="s">
        <v>1425</v>
      </c>
      <c r="B14" s="679"/>
      <c r="C14" s="620" t="s">
        <v>608</v>
      </c>
      <c r="D14" s="620" t="s">
        <v>608</v>
      </c>
      <c r="E14" s="620" t="s">
        <v>608</v>
      </c>
      <c r="F14" s="679"/>
      <c r="G14" s="620" t="s">
        <v>608</v>
      </c>
      <c r="H14" s="620" t="s">
        <v>608</v>
      </c>
      <c r="I14" s="620" t="s">
        <v>608</v>
      </c>
      <c r="J14" s="679"/>
      <c r="K14" s="620" t="s">
        <v>608</v>
      </c>
      <c r="L14" s="620" t="s">
        <v>608</v>
      </c>
      <c r="M14" s="620" t="s">
        <v>608</v>
      </c>
      <c r="N14" s="679"/>
      <c r="O14" s="620" t="s">
        <v>608</v>
      </c>
      <c r="P14" s="620" t="s">
        <v>608</v>
      </c>
      <c r="Q14" s="620" t="s">
        <v>608</v>
      </c>
    </row>
    <row r="15" spans="1:17" ht="18.75" customHeight="1" x14ac:dyDescent="0.25">
      <c r="A15" s="770" t="s">
        <v>1425</v>
      </c>
      <c r="B15" s="679"/>
      <c r="C15" s="620" t="s">
        <v>608</v>
      </c>
      <c r="D15" s="620" t="s">
        <v>608</v>
      </c>
      <c r="E15" s="620" t="s">
        <v>608</v>
      </c>
      <c r="F15" s="679"/>
      <c r="G15" s="620" t="s">
        <v>608</v>
      </c>
      <c r="H15" s="620" t="s">
        <v>608</v>
      </c>
      <c r="I15" s="620" t="s">
        <v>608</v>
      </c>
      <c r="J15" s="679"/>
      <c r="K15" s="620" t="s">
        <v>608</v>
      </c>
      <c r="L15" s="620" t="s">
        <v>608</v>
      </c>
      <c r="M15" s="620" t="s">
        <v>608</v>
      </c>
      <c r="N15" s="679"/>
      <c r="O15" s="620" t="s">
        <v>608</v>
      </c>
      <c r="P15" s="620" t="s">
        <v>608</v>
      </c>
      <c r="Q15" s="620" t="s">
        <v>608</v>
      </c>
    </row>
    <row r="16" spans="1:17" ht="18.75" customHeight="1" x14ac:dyDescent="0.25">
      <c r="A16" s="770" t="s">
        <v>1425</v>
      </c>
      <c r="B16" s="679"/>
      <c r="C16" s="620" t="s">
        <v>608</v>
      </c>
      <c r="D16" s="620" t="s">
        <v>608</v>
      </c>
      <c r="E16" s="620" t="s">
        <v>608</v>
      </c>
      <c r="F16" s="679"/>
      <c r="G16" s="620" t="s">
        <v>608</v>
      </c>
      <c r="H16" s="620" t="s">
        <v>608</v>
      </c>
      <c r="I16" s="620" t="s">
        <v>608</v>
      </c>
      <c r="J16" s="679"/>
      <c r="K16" s="620" t="s">
        <v>608</v>
      </c>
      <c r="L16" s="620" t="s">
        <v>608</v>
      </c>
      <c r="M16" s="620" t="s">
        <v>608</v>
      </c>
      <c r="N16" s="679"/>
      <c r="O16" s="620" t="s">
        <v>608</v>
      </c>
      <c r="P16" s="620" t="s">
        <v>608</v>
      </c>
      <c r="Q16" s="620" t="s">
        <v>608</v>
      </c>
    </row>
    <row r="17" spans="1:17" ht="18.75" customHeight="1" x14ac:dyDescent="0.25">
      <c r="A17" s="770" t="s">
        <v>1425</v>
      </c>
      <c r="B17" s="679"/>
      <c r="C17" s="620" t="s">
        <v>608</v>
      </c>
      <c r="D17" s="620" t="s">
        <v>608</v>
      </c>
      <c r="E17" s="620" t="s">
        <v>608</v>
      </c>
      <c r="F17" s="679"/>
      <c r="G17" s="620" t="s">
        <v>608</v>
      </c>
      <c r="H17" s="620" t="s">
        <v>608</v>
      </c>
      <c r="I17" s="620" t="s">
        <v>608</v>
      </c>
      <c r="J17" s="679"/>
      <c r="K17" s="620" t="s">
        <v>608</v>
      </c>
      <c r="L17" s="620" t="s">
        <v>608</v>
      </c>
      <c r="M17" s="620" t="s">
        <v>608</v>
      </c>
      <c r="N17" s="679"/>
      <c r="O17" s="620" t="s">
        <v>608</v>
      </c>
      <c r="P17" s="620" t="s">
        <v>608</v>
      </c>
      <c r="Q17" s="620" t="s">
        <v>608</v>
      </c>
    </row>
    <row r="18" spans="1:17" ht="18.75" customHeight="1" x14ac:dyDescent="0.25">
      <c r="A18" s="770" t="s">
        <v>1425</v>
      </c>
      <c r="B18" s="679"/>
      <c r="C18" s="620" t="s">
        <v>608</v>
      </c>
      <c r="D18" s="620" t="s">
        <v>608</v>
      </c>
      <c r="E18" s="620" t="s">
        <v>608</v>
      </c>
      <c r="F18" s="679"/>
      <c r="G18" s="620" t="s">
        <v>608</v>
      </c>
      <c r="H18" s="620" t="s">
        <v>608</v>
      </c>
      <c r="I18" s="620" t="s">
        <v>608</v>
      </c>
      <c r="J18" s="679"/>
      <c r="K18" s="620" t="s">
        <v>608</v>
      </c>
      <c r="L18" s="620" t="s">
        <v>608</v>
      </c>
      <c r="M18" s="620" t="s">
        <v>608</v>
      </c>
      <c r="N18" s="679"/>
      <c r="O18" s="620" t="s">
        <v>608</v>
      </c>
      <c r="P18" s="620" t="s">
        <v>608</v>
      </c>
      <c r="Q18" s="620" t="s">
        <v>608</v>
      </c>
    </row>
    <row r="19" spans="1:17" ht="18.75" customHeight="1" x14ac:dyDescent="0.25">
      <c r="A19" s="770" t="s">
        <v>1425</v>
      </c>
      <c r="B19" s="679"/>
      <c r="C19" s="620" t="s">
        <v>608</v>
      </c>
      <c r="D19" s="620" t="s">
        <v>608</v>
      </c>
      <c r="E19" s="620" t="s">
        <v>608</v>
      </c>
      <c r="F19" s="679"/>
      <c r="G19" s="620" t="s">
        <v>608</v>
      </c>
      <c r="H19" s="620" t="s">
        <v>608</v>
      </c>
      <c r="I19" s="620" t="s">
        <v>608</v>
      </c>
      <c r="J19" s="679"/>
      <c r="K19" s="620" t="s">
        <v>608</v>
      </c>
      <c r="L19" s="620" t="s">
        <v>608</v>
      </c>
      <c r="M19" s="620" t="s">
        <v>608</v>
      </c>
      <c r="N19" s="679"/>
      <c r="O19" s="620" t="s">
        <v>608</v>
      </c>
      <c r="P19" s="620" t="s">
        <v>608</v>
      </c>
      <c r="Q19" s="620" t="s">
        <v>608</v>
      </c>
    </row>
    <row r="20" spans="1:17" ht="18.75" customHeight="1" x14ac:dyDescent="0.25">
      <c r="A20" s="770" t="s">
        <v>1425</v>
      </c>
      <c r="B20" s="679"/>
      <c r="C20" s="620" t="s">
        <v>608</v>
      </c>
      <c r="D20" s="620" t="s">
        <v>608</v>
      </c>
      <c r="E20" s="620" t="s">
        <v>608</v>
      </c>
      <c r="F20" s="679"/>
      <c r="G20" s="620" t="s">
        <v>608</v>
      </c>
      <c r="H20" s="620" t="s">
        <v>608</v>
      </c>
      <c r="I20" s="620" t="s">
        <v>608</v>
      </c>
      <c r="J20" s="679"/>
      <c r="K20" s="620" t="s">
        <v>608</v>
      </c>
      <c r="L20" s="620" t="s">
        <v>608</v>
      </c>
      <c r="M20" s="620" t="s">
        <v>608</v>
      </c>
      <c r="N20" s="679"/>
      <c r="O20" s="620" t="s">
        <v>608</v>
      </c>
      <c r="P20" s="620" t="s">
        <v>608</v>
      </c>
      <c r="Q20" s="620" t="s">
        <v>608</v>
      </c>
    </row>
    <row r="21" spans="1:17" ht="18.75" customHeight="1" x14ac:dyDescent="0.25">
      <c r="A21" s="770" t="s">
        <v>1425</v>
      </c>
      <c r="B21" s="679"/>
      <c r="C21" s="620" t="s">
        <v>608</v>
      </c>
      <c r="D21" s="620" t="s">
        <v>608</v>
      </c>
      <c r="E21" s="620" t="s">
        <v>608</v>
      </c>
      <c r="F21" s="679"/>
      <c r="G21" s="620" t="s">
        <v>608</v>
      </c>
      <c r="H21" s="620" t="s">
        <v>608</v>
      </c>
      <c r="I21" s="620" t="s">
        <v>608</v>
      </c>
      <c r="J21" s="679"/>
      <c r="K21" s="620" t="s">
        <v>608</v>
      </c>
      <c r="L21" s="620" t="s">
        <v>608</v>
      </c>
      <c r="M21" s="620" t="s">
        <v>608</v>
      </c>
      <c r="N21" s="679"/>
      <c r="O21" s="620" t="s">
        <v>608</v>
      </c>
      <c r="P21" s="620" t="s">
        <v>608</v>
      </c>
      <c r="Q21" s="620" t="s">
        <v>608</v>
      </c>
    </row>
    <row r="22" spans="1:17" ht="18.75" customHeight="1" x14ac:dyDescent="0.25">
      <c r="A22" s="770" t="s">
        <v>1425</v>
      </c>
      <c r="B22" s="679"/>
      <c r="C22" s="620" t="s">
        <v>608</v>
      </c>
      <c r="D22" s="620" t="s">
        <v>608</v>
      </c>
      <c r="E22" s="620" t="s">
        <v>608</v>
      </c>
      <c r="F22" s="679"/>
      <c r="G22" s="620" t="s">
        <v>608</v>
      </c>
      <c r="H22" s="620" t="s">
        <v>608</v>
      </c>
      <c r="I22" s="620" t="s">
        <v>608</v>
      </c>
      <c r="J22" s="679"/>
      <c r="K22" s="620" t="s">
        <v>608</v>
      </c>
      <c r="L22" s="620" t="s">
        <v>608</v>
      </c>
      <c r="M22" s="620" t="s">
        <v>608</v>
      </c>
      <c r="N22" s="679"/>
      <c r="O22" s="620" t="s">
        <v>608</v>
      </c>
      <c r="P22" s="620" t="s">
        <v>608</v>
      </c>
      <c r="Q22" s="620" t="s">
        <v>608</v>
      </c>
    </row>
    <row r="23" spans="1:17" ht="18.75" customHeight="1" x14ac:dyDescent="0.25">
      <c r="A23" s="770" t="s">
        <v>1425</v>
      </c>
      <c r="B23" s="679"/>
      <c r="C23" s="620" t="s">
        <v>608</v>
      </c>
      <c r="D23" s="620" t="s">
        <v>608</v>
      </c>
      <c r="E23" s="620" t="s">
        <v>608</v>
      </c>
      <c r="F23" s="679"/>
      <c r="G23" s="620" t="s">
        <v>608</v>
      </c>
      <c r="H23" s="620" t="s">
        <v>608</v>
      </c>
      <c r="I23" s="620" t="s">
        <v>608</v>
      </c>
      <c r="J23" s="679"/>
      <c r="K23" s="620" t="s">
        <v>608</v>
      </c>
      <c r="L23" s="620" t="s">
        <v>608</v>
      </c>
      <c r="M23" s="620" t="s">
        <v>608</v>
      </c>
      <c r="N23" s="679"/>
      <c r="O23" s="620" t="s">
        <v>608</v>
      </c>
      <c r="P23" s="620" t="s">
        <v>608</v>
      </c>
      <c r="Q23" s="620" t="s">
        <v>608</v>
      </c>
    </row>
    <row r="24" spans="1:17" ht="18.75" customHeight="1" x14ac:dyDescent="0.25">
      <c r="A24" s="770" t="s">
        <v>1425</v>
      </c>
      <c r="B24" s="679"/>
      <c r="C24" s="620" t="s">
        <v>608</v>
      </c>
      <c r="D24" s="620" t="s">
        <v>608</v>
      </c>
      <c r="E24" s="620" t="s">
        <v>608</v>
      </c>
      <c r="F24" s="679"/>
      <c r="G24" s="620" t="s">
        <v>608</v>
      </c>
      <c r="H24" s="620" t="s">
        <v>608</v>
      </c>
      <c r="I24" s="620" t="s">
        <v>608</v>
      </c>
      <c r="J24" s="679"/>
      <c r="K24" s="620" t="s">
        <v>608</v>
      </c>
      <c r="L24" s="620" t="s">
        <v>608</v>
      </c>
      <c r="M24" s="620" t="s">
        <v>608</v>
      </c>
      <c r="N24" s="679"/>
      <c r="O24" s="620" t="s">
        <v>608</v>
      </c>
      <c r="P24" s="620" t="s">
        <v>608</v>
      </c>
      <c r="Q24" s="620" t="s">
        <v>608</v>
      </c>
    </row>
    <row r="25" spans="1:17" ht="18.75" customHeight="1" x14ac:dyDescent="0.25">
      <c r="A25" s="770" t="s">
        <v>1425</v>
      </c>
      <c r="B25" s="679"/>
      <c r="C25" s="620" t="s">
        <v>608</v>
      </c>
      <c r="D25" s="620" t="s">
        <v>608</v>
      </c>
      <c r="E25" s="620" t="s">
        <v>608</v>
      </c>
      <c r="F25" s="679"/>
      <c r="G25" s="620" t="s">
        <v>608</v>
      </c>
      <c r="H25" s="620" t="s">
        <v>608</v>
      </c>
      <c r="I25" s="620" t="s">
        <v>608</v>
      </c>
      <c r="J25" s="679"/>
      <c r="K25" s="620" t="s">
        <v>608</v>
      </c>
      <c r="L25" s="620" t="s">
        <v>608</v>
      </c>
      <c r="M25" s="620" t="s">
        <v>608</v>
      </c>
      <c r="N25" s="679"/>
      <c r="O25" s="620" t="s">
        <v>608</v>
      </c>
      <c r="P25" s="620" t="s">
        <v>608</v>
      </c>
      <c r="Q25" s="620" t="s">
        <v>608</v>
      </c>
    </row>
    <row r="26" spans="1:17" ht="18.75" customHeight="1" x14ac:dyDescent="0.25">
      <c r="A26" s="770" t="s">
        <v>1425</v>
      </c>
      <c r="B26" s="679"/>
      <c r="C26" s="620" t="s">
        <v>608</v>
      </c>
      <c r="D26" s="620" t="s">
        <v>608</v>
      </c>
      <c r="E26" s="620" t="s">
        <v>608</v>
      </c>
      <c r="F26" s="679"/>
      <c r="G26" s="620" t="s">
        <v>608</v>
      </c>
      <c r="H26" s="620" t="s">
        <v>608</v>
      </c>
      <c r="I26" s="620" t="s">
        <v>608</v>
      </c>
      <c r="J26" s="679"/>
      <c r="K26" s="620" t="s">
        <v>608</v>
      </c>
      <c r="L26" s="620" t="s">
        <v>608</v>
      </c>
      <c r="M26" s="620" t="s">
        <v>608</v>
      </c>
      <c r="N26" s="679"/>
      <c r="O26" s="620" t="s">
        <v>608</v>
      </c>
      <c r="P26" s="620" t="s">
        <v>608</v>
      </c>
      <c r="Q26" s="620" t="s">
        <v>608</v>
      </c>
    </row>
    <row r="27" spans="1:17" ht="18.75" customHeight="1" x14ac:dyDescent="0.25">
      <c r="A27" s="770" t="s">
        <v>1425</v>
      </c>
      <c r="B27" s="679"/>
      <c r="C27" s="620" t="s">
        <v>608</v>
      </c>
      <c r="D27" s="620" t="s">
        <v>608</v>
      </c>
      <c r="E27" s="620" t="s">
        <v>608</v>
      </c>
      <c r="F27" s="679"/>
      <c r="G27" s="620" t="s">
        <v>608</v>
      </c>
      <c r="H27" s="620" t="s">
        <v>608</v>
      </c>
      <c r="I27" s="620" t="s">
        <v>608</v>
      </c>
      <c r="J27" s="679"/>
      <c r="K27" s="620" t="s">
        <v>608</v>
      </c>
      <c r="L27" s="620" t="s">
        <v>608</v>
      </c>
      <c r="M27" s="620" t="s">
        <v>608</v>
      </c>
      <c r="N27" s="679"/>
      <c r="O27" s="620" t="s">
        <v>608</v>
      </c>
      <c r="P27" s="620" t="s">
        <v>608</v>
      </c>
      <c r="Q27" s="620" t="s">
        <v>608</v>
      </c>
    </row>
    <row r="28" spans="1:17" ht="18.75" customHeight="1" x14ac:dyDescent="0.25">
      <c r="A28" s="770" t="s">
        <v>1425</v>
      </c>
      <c r="B28" s="679"/>
      <c r="C28" s="620" t="s">
        <v>608</v>
      </c>
      <c r="D28" s="620" t="s">
        <v>608</v>
      </c>
      <c r="E28" s="620" t="s">
        <v>608</v>
      </c>
      <c r="F28" s="679"/>
      <c r="G28" s="620" t="s">
        <v>608</v>
      </c>
      <c r="H28" s="620" t="s">
        <v>608</v>
      </c>
      <c r="I28" s="620" t="s">
        <v>608</v>
      </c>
      <c r="J28" s="679"/>
      <c r="K28" s="620" t="s">
        <v>608</v>
      </c>
      <c r="L28" s="620" t="s">
        <v>608</v>
      </c>
      <c r="M28" s="620" t="s">
        <v>608</v>
      </c>
      <c r="N28" s="679"/>
      <c r="O28" s="620" t="s">
        <v>608</v>
      </c>
      <c r="P28" s="620" t="s">
        <v>608</v>
      </c>
      <c r="Q28" s="620" t="s">
        <v>608</v>
      </c>
    </row>
    <row r="29" spans="1:17" ht="18.75" customHeight="1" x14ac:dyDescent="0.25">
      <c r="A29" s="770" t="s">
        <v>1425</v>
      </c>
      <c r="B29" s="679"/>
      <c r="C29" s="620" t="s">
        <v>608</v>
      </c>
      <c r="D29" s="620" t="s">
        <v>608</v>
      </c>
      <c r="E29" s="620" t="s">
        <v>608</v>
      </c>
      <c r="F29" s="679"/>
      <c r="G29" s="620" t="s">
        <v>608</v>
      </c>
      <c r="H29" s="620" t="s">
        <v>608</v>
      </c>
      <c r="I29" s="620" t="s">
        <v>608</v>
      </c>
      <c r="J29" s="679"/>
      <c r="K29" s="620" t="s">
        <v>608</v>
      </c>
      <c r="L29" s="620" t="s">
        <v>608</v>
      </c>
      <c r="M29" s="620" t="s">
        <v>608</v>
      </c>
      <c r="N29" s="679"/>
      <c r="O29" s="620" t="s">
        <v>608</v>
      </c>
      <c r="P29" s="620" t="s">
        <v>608</v>
      </c>
      <c r="Q29" s="620" t="s">
        <v>608</v>
      </c>
    </row>
    <row r="30" spans="1:17" ht="18.75" customHeight="1" x14ac:dyDescent="0.25">
      <c r="A30" s="770" t="s">
        <v>1425</v>
      </c>
      <c r="B30" s="679"/>
      <c r="C30" s="620" t="s">
        <v>608</v>
      </c>
      <c r="D30" s="620" t="s">
        <v>608</v>
      </c>
      <c r="E30" s="620" t="s">
        <v>608</v>
      </c>
      <c r="F30" s="679"/>
      <c r="G30" s="620" t="s">
        <v>608</v>
      </c>
      <c r="H30" s="620" t="s">
        <v>608</v>
      </c>
      <c r="I30" s="620" t="s">
        <v>608</v>
      </c>
      <c r="J30" s="679"/>
      <c r="K30" s="620" t="s">
        <v>608</v>
      </c>
      <c r="L30" s="620" t="s">
        <v>608</v>
      </c>
      <c r="M30" s="620" t="s">
        <v>608</v>
      </c>
      <c r="N30" s="679"/>
      <c r="O30" s="620" t="s">
        <v>608</v>
      </c>
      <c r="P30" s="620" t="s">
        <v>608</v>
      </c>
      <c r="Q30" s="620" t="s">
        <v>608</v>
      </c>
    </row>
    <row r="31" spans="1:17" ht="18.75" customHeight="1" x14ac:dyDescent="0.25">
      <c r="A31" s="770" t="s">
        <v>1425</v>
      </c>
      <c r="B31" s="679"/>
      <c r="C31" s="620" t="s">
        <v>608</v>
      </c>
      <c r="D31" s="620" t="s">
        <v>608</v>
      </c>
      <c r="E31" s="620" t="s">
        <v>608</v>
      </c>
      <c r="F31" s="679"/>
      <c r="G31" s="620" t="s">
        <v>608</v>
      </c>
      <c r="H31" s="620" t="s">
        <v>608</v>
      </c>
      <c r="I31" s="620" t="s">
        <v>608</v>
      </c>
      <c r="J31" s="679"/>
      <c r="K31" s="620" t="s">
        <v>608</v>
      </c>
      <c r="L31" s="620" t="s">
        <v>608</v>
      </c>
      <c r="M31" s="620" t="s">
        <v>608</v>
      </c>
      <c r="N31" s="679"/>
      <c r="O31" s="620" t="s">
        <v>608</v>
      </c>
      <c r="P31" s="620" t="s">
        <v>608</v>
      </c>
      <c r="Q31" s="620" t="s">
        <v>608</v>
      </c>
    </row>
    <row r="32" spans="1:17" ht="18.75" customHeight="1" x14ac:dyDescent="0.25">
      <c r="A32" s="770" t="s">
        <v>1425</v>
      </c>
      <c r="B32" s="679"/>
      <c r="C32" s="620" t="s">
        <v>608</v>
      </c>
      <c r="D32" s="620" t="s">
        <v>608</v>
      </c>
      <c r="E32" s="620" t="s">
        <v>608</v>
      </c>
      <c r="F32" s="679"/>
      <c r="G32" s="620" t="s">
        <v>608</v>
      </c>
      <c r="H32" s="620" t="s">
        <v>608</v>
      </c>
      <c r="I32" s="620" t="s">
        <v>608</v>
      </c>
      <c r="J32" s="679"/>
      <c r="K32" s="620" t="s">
        <v>608</v>
      </c>
      <c r="L32" s="620" t="s">
        <v>608</v>
      </c>
      <c r="M32" s="620" t="s">
        <v>608</v>
      </c>
      <c r="N32" s="679"/>
      <c r="O32" s="620" t="s">
        <v>608</v>
      </c>
      <c r="P32" s="620" t="s">
        <v>608</v>
      </c>
      <c r="Q32" s="620" t="s">
        <v>608</v>
      </c>
    </row>
    <row r="33" spans="1:17" ht="18.75" customHeight="1" x14ac:dyDescent="0.25">
      <c r="A33" s="770" t="s">
        <v>1425</v>
      </c>
      <c r="B33" s="679"/>
      <c r="C33" s="620" t="s">
        <v>608</v>
      </c>
      <c r="D33" s="620" t="s">
        <v>608</v>
      </c>
      <c r="E33" s="620" t="s">
        <v>608</v>
      </c>
      <c r="F33" s="679"/>
      <c r="G33" s="620" t="s">
        <v>608</v>
      </c>
      <c r="H33" s="620" t="s">
        <v>608</v>
      </c>
      <c r="I33" s="620" t="s">
        <v>608</v>
      </c>
      <c r="J33" s="679"/>
      <c r="K33" s="620" t="s">
        <v>608</v>
      </c>
      <c r="L33" s="620" t="s">
        <v>608</v>
      </c>
      <c r="M33" s="620" t="s">
        <v>608</v>
      </c>
      <c r="N33" s="679"/>
      <c r="O33" s="620" t="s">
        <v>608</v>
      </c>
      <c r="P33" s="620" t="s">
        <v>608</v>
      </c>
      <c r="Q33" s="620" t="s">
        <v>608</v>
      </c>
    </row>
    <row r="34" spans="1:17" ht="18.75" customHeight="1" x14ac:dyDescent="0.25">
      <c r="A34" s="770" t="s">
        <v>1425</v>
      </c>
      <c r="B34" s="679"/>
      <c r="C34" s="620" t="s">
        <v>608</v>
      </c>
      <c r="D34" s="620" t="s">
        <v>608</v>
      </c>
      <c r="E34" s="620" t="s">
        <v>608</v>
      </c>
      <c r="F34" s="679"/>
      <c r="G34" s="620" t="s">
        <v>608</v>
      </c>
      <c r="H34" s="620" t="s">
        <v>608</v>
      </c>
      <c r="I34" s="620" t="s">
        <v>608</v>
      </c>
      <c r="J34" s="679"/>
      <c r="K34" s="620" t="s">
        <v>608</v>
      </c>
      <c r="L34" s="620" t="s">
        <v>608</v>
      </c>
      <c r="M34" s="620" t="s">
        <v>608</v>
      </c>
      <c r="N34" s="679"/>
      <c r="O34" s="620" t="s">
        <v>608</v>
      </c>
      <c r="P34" s="620" t="s">
        <v>608</v>
      </c>
      <c r="Q34" s="620" t="s">
        <v>608</v>
      </c>
    </row>
    <row r="35" spans="1:17" ht="18.75" customHeight="1" x14ac:dyDescent="0.25">
      <c r="A35" s="770" t="s">
        <v>1425</v>
      </c>
      <c r="B35" s="679"/>
      <c r="C35" s="620" t="s">
        <v>608</v>
      </c>
      <c r="D35" s="620" t="s">
        <v>608</v>
      </c>
      <c r="E35" s="620" t="s">
        <v>608</v>
      </c>
      <c r="F35" s="679"/>
      <c r="G35" s="620" t="s">
        <v>608</v>
      </c>
      <c r="H35" s="620" t="s">
        <v>608</v>
      </c>
      <c r="I35" s="620" t="s">
        <v>608</v>
      </c>
      <c r="J35" s="679"/>
      <c r="K35" s="620" t="s">
        <v>608</v>
      </c>
      <c r="L35" s="620" t="s">
        <v>608</v>
      </c>
      <c r="M35" s="620" t="s">
        <v>608</v>
      </c>
      <c r="N35" s="679"/>
      <c r="O35" s="620" t="s">
        <v>608</v>
      </c>
      <c r="P35" s="620" t="s">
        <v>608</v>
      </c>
      <c r="Q35" s="620" t="s">
        <v>608</v>
      </c>
    </row>
    <row r="36" spans="1:17" ht="18.75" customHeight="1" x14ac:dyDescent="0.25">
      <c r="A36" s="770" t="s">
        <v>1425</v>
      </c>
      <c r="B36" s="679"/>
      <c r="C36" s="620" t="s">
        <v>608</v>
      </c>
      <c r="D36" s="620" t="s">
        <v>608</v>
      </c>
      <c r="E36" s="620" t="s">
        <v>608</v>
      </c>
      <c r="F36" s="679"/>
      <c r="G36" s="620" t="s">
        <v>608</v>
      </c>
      <c r="H36" s="620" t="s">
        <v>608</v>
      </c>
      <c r="I36" s="620" t="s">
        <v>608</v>
      </c>
      <c r="J36" s="679"/>
      <c r="K36" s="620" t="s">
        <v>608</v>
      </c>
      <c r="L36" s="620" t="s">
        <v>608</v>
      </c>
      <c r="M36" s="620" t="s">
        <v>608</v>
      </c>
      <c r="N36" s="679"/>
      <c r="O36" s="620" t="s">
        <v>608</v>
      </c>
      <c r="P36" s="620" t="s">
        <v>608</v>
      </c>
      <c r="Q36" s="620" t="s">
        <v>608</v>
      </c>
    </row>
    <row r="37" spans="1:17" ht="18.75" customHeight="1" x14ac:dyDescent="0.25">
      <c r="A37" s="770" t="s">
        <v>1425</v>
      </c>
      <c r="B37" s="679"/>
      <c r="C37" s="620" t="s">
        <v>608</v>
      </c>
      <c r="D37" s="620" t="s">
        <v>608</v>
      </c>
      <c r="E37" s="620" t="s">
        <v>608</v>
      </c>
      <c r="F37" s="679"/>
      <c r="G37" s="620" t="s">
        <v>608</v>
      </c>
      <c r="H37" s="620" t="s">
        <v>608</v>
      </c>
      <c r="I37" s="620" t="s">
        <v>608</v>
      </c>
      <c r="J37" s="679"/>
      <c r="K37" s="620" t="s">
        <v>608</v>
      </c>
      <c r="L37" s="620" t="s">
        <v>608</v>
      </c>
      <c r="M37" s="620" t="s">
        <v>608</v>
      </c>
      <c r="N37" s="679"/>
      <c r="O37" s="620" t="s">
        <v>608</v>
      </c>
      <c r="P37" s="620" t="s">
        <v>608</v>
      </c>
      <c r="Q37" s="620" t="s">
        <v>608</v>
      </c>
    </row>
    <row r="38" spans="1:17" ht="18.75" customHeight="1" x14ac:dyDescent="0.25">
      <c r="A38" s="768" t="s">
        <v>1399</v>
      </c>
      <c r="B38" s="679"/>
      <c r="C38" s="620" t="s">
        <v>608</v>
      </c>
      <c r="D38" s="620" t="s">
        <v>608</v>
      </c>
      <c r="E38" s="620" t="s">
        <v>608</v>
      </c>
      <c r="F38" s="679"/>
      <c r="G38" s="620" t="s">
        <v>608</v>
      </c>
      <c r="H38" s="620" t="s">
        <v>608</v>
      </c>
      <c r="I38" s="620" t="s">
        <v>608</v>
      </c>
      <c r="J38" s="679"/>
      <c r="K38" s="620" t="s">
        <v>608</v>
      </c>
      <c r="L38" s="620" t="s">
        <v>608</v>
      </c>
      <c r="M38" s="620" t="s">
        <v>608</v>
      </c>
      <c r="N38" s="679"/>
      <c r="O38" s="620" t="s">
        <v>608</v>
      </c>
      <c r="P38" s="620" t="s">
        <v>608</v>
      </c>
      <c r="Q38" s="620" t="s">
        <v>608</v>
      </c>
    </row>
  </sheetData>
  <mergeCells count="4">
    <mergeCell ref="B1:E1"/>
    <mergeCell ref="F1:I1"/>
    <mergeCell ref="J1:M1"/>
    <mergeCell ref="N1:Q1"/>
  </mergeCells>
  <pageMargins left="0.23622047244094491" right="0.23622047244094491" top="0.74803149606299213" bottom="0.74803149606299213" header="0.31496062992125984" footer="0.31496062992125984"/>
  <pageSetup orientation="portrait" r:id="rId1"/>
  <headerFooter>
    <oddHeader>&amp;L1291 PFIC
Client ID:&amp;C
Account #&amp;R&amp;K000000
Compiled on:&amp;K00-003 DD&amp;K000000 / &amp;K00-003MM&amp;K000000 / &amp;K00-003YYYY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F4F0-F41C-454D-8E40-89F5A90ED7FC}">
  <sheetPr codeName="Sheet18"/>
  <dimension ref="A1:T38"/>
  <sheetViews>
    <sheetView view="pageLayout" zoomScaleNormal="100" workbookViewId="0">
      <selection activeCell="G12" sqref="G12"/>
    </sheetView>
  </sheetViews>
  <sheetFormatPr defaultRowHeight="15" x14ac:dyDescent="0.25"/>
  <cols>
    <col min="1" max="1" width="10.140625" bestFit="1" customWidth="1"/>
    <col min="2" max="10" width="9.5703125" customWidth="1"/>
    <col min="11" max="11" width="10.140625" bestFit="1" customWidth="1"/>
    <col min="12" max="20" width="9.7109375" customWidth="1"/>
  </cols>
  <sheetData>
    <row r="1" spans="1:20" x14ac:dyDescent="0.25">
      <c r="B1" s="1309"/>
      <c r="C1" s="1309"/>
      <c r="D1" s="1309"/>
      <c r="E1" s="1309"/>
      <c r="F1" s="1309"/>
      <c r="G1" s="1309"/>
      <c r="H1" s="1309"/>
      <c r="I1" s="1309"/>
      <c r="J1" s="1309"/>
      <c r="L1" s="1309"/>
      <c r="M1" s="1309"/>
      <c r="N1" s="1309"/>
      <c r="O1" s="1309"/>
      <c r="P1" s="1309"/>
      <c r="Q1" s="1309"/>
      <c r="R1" s="1309"/>
      <c r="S1" s="1309"/>
      <c r="T1" s="1309"/>
    </row>
    <row r="2" spans="1:20" s="19" customFormat="1" x14ac:dyDescent="0.25">
      <c r="A2" s="19" t="s">
        <v>1222</v>
      </c>
      <c r="B2" s="19" t="s">
        <v>1424</v>
      </c>
      <c r="C2" s="19" t="s">
        <v>849</v>
      </c>
      <c r="D2" s="19" t="s">
        <v>2</v>
      </c>
      <c r="E2" s="19" t="s">
        <v>1424</v>
      </c>
      <c r="F2" s="19" t="s">
        <v>849</v>
      </c>
      <c r="G2" s="19" t="s">
        <v>2</v>
      </c>
      <c r="H2" s="19" t="s">
        <v>1424</v>
      </c>
      <c r="I2" s="19" t="s">
        <v>849</v>
      </c>
      <c r="J2" s="19" t="s">
        <v>2</v>
      </c>
      <c r="K2" s="19" t="s">
        <v>1222</v>
      </c>
      <c r="L2" s="19" t="s">
        <v>1424</v>
      </c>
      <c r="M2" s="19" t="s">
        <v>849</v>
      </c>
      <c r="N2" s="19" t="s">
        <v>2</v>
      </c>
      <c r="O2" s="19" t="s">
        <v>1424</v>
      </c>
      <c r="P2" s="19" t="s">
        <v>849</v>
      </c>
      <c r="Q2" s="19" t="s">
        <v>2</v>
      </c>
      <c r="R2" s="19" t="s">
        <v>1424</v>
      </c>
      <c r="S2" s="19" t="s">
        <v>849</v>
      </c>
      <c r="T2" s="19" t="s">
        <v>2</v>
      </c>
    </row>
    <row r="3" spans="1:20" ht="18.75" customHeight="1" x14ac:dyDescent="0.25">
      <c r="A3" s="767"/>
      <c r="B3" s="679"/>
      <c r="C3" s="620" t="s">
        <v>608</v>
      </c>
      <c r="D3" s="620" t="s">
        <v>608</v>
      </c>
      <c r="E3" s="679"/>
      <c r="F3" s="620" t="s">
        <v>608</v>
      </c>
      <c r="G3" s="620" t="s">
        <v>608</v>
      </c>
      <c r="H3" s="679"/>
      <c r="I3" s="620" t="s">
        <v>608</v>
      </c>
      <c r="J3" s="620" t="s">
        <v>608</v>
      </c>
      <c r="K3" s="767"/>
      <c r="L3" s="679"/>
      <c r="M3" s="620" t="s">
        <v>608</v>
      </c>
      <c r="N3" s="620" t="s">
        <v>608</v>
      </c>
      <c r="O3" s="679"/>
      <c r="P3" s="620" t="s">
        <v>608</v>
      </c>
      <c r="Q3" s="620" t="s">
        <v>608</v>
      </c>
      <c r="R3" s="679"/>
      <c r="S3" s="620" t="s">
        <v>608</v>
      </c>
      <c r="T3" s="620" t="s">
        <v>608</v>
      </c>
    </row>
    <row r="4" spans="1:20" ht="18.75" customHeight="1" x14ac:dyDescent="0.25">
      <c r="A4" s="767" t="s">
        <v>288</v>
      </c>
      <c r="B4" s="679"/>
      <c r="C4" s="620" t="s">
        <v>608</v>
      </c>
      <c r="D4" s="620" t="s">
        <v>608</v>
      </c>
      <c r="E4" s="679"/>
      <c r="F4" s="620" t="s">
        <v>608</v>
      </c>
      <c r="G4" s="620" t="s">
        <v>608</v>
      </c>
      <c r="H4" s="679"/>
      <c r="I4" s="620" t="s">
        <v>608</v>
      </c>
      <c r="J4" s="620" t="s">
        <v>608</v>
      </c>
      <c r="K4" s="767" t="s">
        <v>288</v>
      </c>
      <c r="L4" s="679"/>
      <c r="M4" s="620" t="s">
        <v>608</v>
      </c>
      <c r="N4" s="620" t="s">
        <v>608</v>
      </c>
      <c r="O4" s="679"/>
      <c r="P4" s="620" t="s">
        <v>608</v>
      </c>
      <c r="Q4" s="620" t="s">
        <v>608</v>
      </c>
      <c r="R4" s="679"/>
      <c r="S4" s="620" t="s">
        <v>608</v>
      </c>
      <c r="T4" s="620" t="s">
        <v>608</v>
      </c>
    </row>
    <row r="5" spans="1:20" ht="18.75" customHeight="1" x14ac:dyDescent="0.25">
      <c r="A5" s="767" t="s">
        <v>288</v>
      </c>
      <c r="B5" s="679"/>
      <c r="C5" s="620" t="s">
        <v>608</v>
      </c>
      <c r="D5" s="620" t="s">
        <v>608</v>
      </c>
      <c r="E5" s="679"/>
      <c r="F5" s="620" t="s">
        <v>608</v>
      </c>
      <c r="G5" s="620" t="s">
        <v>608</v>
      </c>
      <c r="H5" s="679"/>
      <c r="I5" s="620" t="s">
        <v>608</v>
      </c>
      <c r="J5" s="620" t="s">
        <v>608</v>
      </c>
      <c r="K5" s="767" t="s">
        <v>288</v>
      </c>
      <c r="L5" s="679"/>
      <c r="M5" s="620" t="s">
        <v>608</v>
      </c>
      <c r="N5" s="620" t="s">
        <v>608</v>
      </c>
      <c r="O5" s="679"/>
      <c r="P5" s="620" t="s">
        <v>608</v>
      </c>
      <c r="Q5" s="620" t="s">
        <v>608</v>
      </c>
      <c r="R5" s="679"/>
      <c r="S5" s="620" t="s">
        <v>608</v>
      </c>
      <c r="T5" s="620" t="s">
        <v>608</v>
      </c>
    </row>
    <row r="6" spans="1:20" ht="18.75" customHeight="1" x14ac:dyDescent="0.25">
      <c r="A6" s="767" t="s">
        <v>288</v>
      </c>
      <c r="B6" s="679"/>
      <c r="C6" s="620" t="s">
        <v>608</v>
      </c>
      <c r="D6" s="620" t="s">
        <v>608</v>
      </c>
      <c r="E6" s="679"/>
      <c r="F6" s="620" t="s">
        <v>608</v>
      </c>
      <c r="G6" s="620" t="s">
        <v>608</v>
      </c>
      <c r="H6" s="679"/>
      <c r="I6" s="620" t="s">
        <v>608</v>
      </c>
      <c r="J6" s="620" t="s">
        <v>608</v>
      </c>
      <c r="K6" s="767" t="s">
        <v>288</v>
      </c>
      <c r="L6" s="679"/>
      <c r="M6" s="620" t="s">
        <v>608</v>
      </c>
      <c r="N6" s="620" t="s">
        <v>608</v>
      </c>
      <c r="O6" s="679"/>
      <c r="P6" s="620" t="s">
        <v>608</v>
      </c>
      <c r="Q6" s="620" t="s">
        <v>608</v>
      </c>
      <c r="R6" s="679"/>
      <c r="S6" s="620" t="s">
        <v>608</v>
      </c>
      <c r="T6" s="620" t="s">
        <v>608</v>
      </c>
    </row>
    <row r="7" spans="1:20" ht="18.75" customHeight="1" x14ac:dyDescent="0.25">
      <c r="A7" s="767" t="s">
        <v>288</v>
      </c>
      <c r="B7" s="679"/>
      <c r="C7" s="620" t="s">
        <v>608</v>
      </c>
      <c r="D7" s="620" t="s">
        <v>608</v>
      </c>
      <c r="E7" s="679"/>
      <c r="F7" s="620" t="s">
        <v>608</v>
      </c>
      <c r="G7" s="620" t="s">
        <v>608</v>
      </c>
      <c r="H7" s="679"/>
      <c r="I7" s="620" t="s">
        <v>608</v>
      </c>
      <c r="J7" s="620" t="s">
        <v>608</v>
      </c>
      <c r="K7" s="767" t="s">
        <v>288</v>
      </c>
      <c r="L7" s="679"/>
      <c r="M7" s="620" t="s">
        <v>608</v>
      </c>
      <c r="N7" s="620" t="s">
        <v>608</v>
      </c>
      <c r="O7" s="679"/>
      <c r="P7" s="620" t="s">
        <v>608</v>
      </c>
      <c r="Q7" s="620" t="s">
        <v>608</v>
      </c>
      <c r="R7" s="679"/>
      <c r="S7" s="620" t="s">
        <v>608</v>
      </c>
      <c r="T7" s="620" t="s">
        <v>608</v>
      </c>
    </row>
    <row r="8" spans="1:20" ht="18.75" customHeight="1" x14ac:dyDescent="0.25">
      <c r="A8" s="767" t="s">
        <v>288</v>
      </c>
      <c r="B8" s="679"/>
      <c r="C8" s="620" t="s">
        <v>608</v>
      </c>
      <c r="D8" s="620" t="s">
        <v>608</v>
      </c>
      <c r="E8" s="679"/>
      <c r="F8" s="620" t="s">
        <v>608</v>
      </c>
      <c r="G8" s="620" t="s">
        <v>608</v>
      </c>
      <c r="H8" s="679"/>
      <c r="I8" s="620" t="s">
        <v>608</v>
      </c>
      <c r="J8" s="620" t="s">
        <v>608</v>
      </c>
      <c r="K8" s="767" t="s">
        <v>288</v>
      </c>
      <c r="L8" s="679"/>
      <c r="M8" s="620" t="s">
        <v>608</v>
      </c>
      <c r="N8" s="620" t="s">
        <v>608</v>
      </c>
      <c r="O8" s="679"/>
      <c r="P8" s="620" t="s">
        <v>608</v>
      </c>
      <c r="Q8" s="620" t="s">
        <v>608</v>
      </c>
      <c r="R8" s="679"/>
      <c r="S8" s="620" t="s">
        <v>608</v>
      </c>
      <c r="T8" s="620" t="s">
        <v>608</v>
      </c>
    </row>
    <row r="9" spans="1:20" ht="18.75" customHeight="1" x14ac:dyDescent="0.25">
      <c r="A9" s="767" t="s">
        <v>288</v>
      </c>
      <c r="B9" s="679"/>
      <c r="C9" s="620" t="s">
        <v>608</v>
      </c>
      <c r="D9" s="620" t="s">
        <v>608</v>
      </c>
      <c r="E9" s="679"/>
      <c r="F9" s="620" t="s">
        <v>608</v>
      </c>
      <c r="G9" s="620" t="s">
        <v>608</v>
      </c>
      <c r="H9" s="679"/>
      <c r="I9" s="620" t="s">
        <v>608</v>
      </c>
      <c r="J9" s="620" t="s">
        <v>608</v>
      </c>
      <c r="K9" s="767" t="s">
        <v>288</v>
      </c>
      <c r="L9" s="679"/>
      <c r="M9" s="620" t="s">
        <v>608</v>
      </c>
      <c r="N9" s="620" t="s">
        <v>608</v>
      </c>
      <c r="O9" s="679"/>
      <c r="P9" s="620" t="s">
        <v>608</v>
      </c>
      <c r="Q9" s="620" t="s">
        <v>608</v>
      </c>
      <c r="R9" s="679"/>
      <c r="S9" s="620" t="s">
        <v>608</v>
      </c>
      <c r="T9" s="620" t="s">
        <v>608</v>
      </c>
    </row>
    <row r="10" spans="1:20" ht="18.75" customHeight="1" x14ac:dyDescent="0.25">
      <c r="A10" s="767" t="s">
        <v>288</v>
      </c>
      <c r="B10" s="679"/>
      <c r="C10" s="620" t="s">
        <v>608</v>
      </c>
      <c r="D10" s="620" t="s">
        <v>608</v>
      </c>
      <c r="E10" s="679"/>
      <c r="F10" s="620" t="s">
        <v>608</v>
      </c>
      <c r="G10" s="620" t="s">
        <v>608</v>
      </c>
      <c r="H10" s="679"/>
      <c r="I10" s="620" t="s">
        <v>608</v>
      </c>
      <c r="J10" s="620" t="s">
        <v>608</v>
      </c>
      <c r="K10" s="767" t="s">
        <v>288</v>
      </c>
      <c r="L10" s="679"/>
      <c r="M10" s="620" t="s">
        <v>608</v>
      </c>
      <c r="N10" s="620" t="s">
        <v>608</v>
      </c>
      <c r="O10" s="679"/>
      <c r="P10" s="620" t="s">
        <v>608</v>
      </c>
      <c r="Q10" s="620" t="s">
        <v>608</v>
      </c>
      <c r="R10" s="679"/>
      <c r="S10" s="620" t="s">
        <v>608</v>
      </c>
      <c r="T10" s="620" t="s">
        <v>608</v>
      </c>
    </row>
    <row r="11" spans="1:20" ht="18.75" customHeight="1" x14ac:dyDescent="0.25">
      <c r="A11" s="767" t="s">
        <v>288</v>
      </c>
      <c r="B11" s="679"/>
      <c r="C11" s="620" t="s">
        <v>608</v>
      </c>
      <c r="D11" s="620" t="s">
        <v>608</v>
      </c>
      <c r="E11" s="679"/>
      <c r="F11" s="620" t="s">
        <v>608</v>
      </c>
      <c r="G11" s="620" t="s">
        <v>608</v>
      </c>
      <c r="H11" s="679"/>
      <c r="I11" s="620" t="s">
        <v>608</v>
      </c>
      <c r="J11" s="620" t="s">
        <v>608</v>
      </c>
      <c r="K11" s="767" t="s">
        <v>288</v>
      </c>
      <c r="L11" s="679"/>
      <c r="M11" s="620" t="s">
        <v>608</v>
      </c>
      <c r="N11" s="620" t="s">
        <v>608</v>
      </c>
      <c r="O11" s="679"/>
      <c r="P11" s="620" t="s">
        <v>608</v>
      </c>
      <c r="Q11" s="620" t="s">
        <v>608</v>
      </c>
      <c r="R11" s="679"/>
      <c r="S11" s="620" t="s">
        <v>608</v>
      </c>
      <c r="T11" s="620" t="s">
        <v>608</v>
      </c>
    </row>
    <row r="12" spans="1:20" ht="18.75" customHeight="1" x14ac:dyDescent="0.25">
      <c r="A12" s="767" t="s">
        <v>288</v>
      </c>
      <c r="B12" s="679"/>
      <c r="C12" s="620" t="s">
        <v>608</v>
      </c>
      <c r="D12" s="620" t="s">
        <v>608</v>
      </c>
      <c r="E12" s="679"/>
      <c r="F12" s="620" t="s">
        <v>608</v>
      </c>
      <c r="G12" s="620" t="s">
        <v>608</v>
      </c>
      <c r="H12" s="679"/>
      <c r="I12" s="620" t="s">
        <v>608</v>
      </c>
      <c r="J12" s="620" t="s">
        <v>608</v>
      </c>
      <c r="K12" s="767" t="s">
        <v>288</v>
      </c>
      <c r="L12" s="679"/>
      <c r="M12" s="620" t="s">
        <v>608</v>
      </c>
      <c r="N12" s="620" t="s">
        <v>608</v>
      </c>
      <c r="O12" s="679"/>
      <c r="P12" s="620" t="s">
        <v>608</v>
      </c>
      <c r="Q12" s="620" t="s">
        <v>608</v>
      </c>
      <c r="R12" s="679"/>
      <c r="S12" s="620" t="s">
        <v>608</v>
      </c>
      <c r="T12" s="620" t="s">
        <v>608</v>
      </c>
    </row>
    <row r="13" spans="1:20" ht="18.75" customHeight="1" x14ac:dyDescent="0.25">
      <c r="A13" s="767" t="s">
        <v>288</v>
      </c>
      <c r="B13" s="679"/>
      <c r="C13" s="620" t="s">
        <v>608</v>
      </c>
      <c r="D13" s="620" t="s">
        <v>608</v>
      </c>
      <c r="E13" s="679"/>
      <c r="F13" s="620" t="s">
        <v>608</v>
      </c>
      <c r="G13" s="620" t="s">
        <v>608</v>
      </c>
      <c r="H13" s="679"/>
      <c r="I13" s="620" t="s">
        <v>608</v>
      </c>
      <c r="J13" s="620" t="s">
        <v>608</v>
      </c>
      <c r="K13" s="767" t="s">
        <v>288</v>
      </c>
      <c r="L13" s="679"/>
      <c r="M13" s="620" t="s">
        <v>608</v>
      </c>
      <c r="N13" s="620" t="s">
        <v>608</v>
      </c>
      <c r="O13" s="679"/>
      <c r="P13" s="620" t="s">
        <v>608</v>
      </c>
      <c r="Q13" s="620" t="s">
        <v>608</v>
      </c>
      <c r="R13" s="679"/>
      <c r="S13" s="620" t="s">
        <v>608</v>
      </c>
      <c r="T13" s="620" t="s">
        <v>608</v>
      </c>
    </row>
    <row r="14" spans="1:20" ht="18.75" customHeight="1" x14ac:dyDescent="0.25">
      <c r="A14" s="767" t="s">
        <v>288</v>
      </c>
      <c r="B14" s="679"/>
      <c r="C14" s="620" t="s">
        <v>608</v>
      </c>
      <c r="D14" s="620" t="s">
        <v>608</v>
      </c>
      <c r="E14" s="679"/>
      <c r="F14" s="620" t="s">
        <v>608</v>
      </c>
      <c r="G14" s="620" t="s">
        <v>608</v>
      </c>
      <c r="H14" s="679"/>
      <c r="I14" s="620" t="s">
        <v>608</v>
      </c>
      <c r="J14" s="620" t="s">
        <v>608</v>
      </c>
      <c r="K14" s="767" t="s">
        <v>288</v>
      </c>
      <c r="L14" s="679"/>
      <c r="M14" s="620" t="s">
        <v>608</v>
      </c>
      <c r="N14" s="620" t="s">
        <v>608</v>
      </c>
      <c r="O14" s="679"/>
      <c r="P14" s="620" t="s">
        <v>608</v>
      </c>
      <c r="Q14" s="620" t="s">
        <v>608</v>
      </c>
      <c r="R14" s="679"/>
      <c r="S14" s="620" t="s">
        <v>608</v>
      </c>
      <c r="T14" s="620" t="s">
        <v>608</v>
      </c>
    </row>
    <row r="15" spans="1:20" ht="18.75" customHeight="1" x14ac:dyDescent="0.25">
      <c r="A15" s="767" t="s">
        <v>288</v>
      </c>
      <c r="B15" s="679"/>
      <c r="C15" s="620" t="s">
        <v>608</v>
      </c>
      <c r="D15" s="620" t="s">
        <v>608</v>
      </c>
      <c r="E15" s="679"/>
      <c r="F15" s="620" t="s">
        <v>608</v>
      </c>
      <c r="G15" s="620" t="s">
        <v>608</v>
      </c>
      <c r="H15" s="679"/>
      <c r="I15" s="620" t="s">
        <v>608</v>
      </c>
      <c r="J15" s="620" t="s">
        <v>608</v>
      </c>
      <c r="K15" s="767" t="s">
        <v>288</v>
      </c>
      <c r="L15" s="679"/>
      <c r="M15" s="620" t="s">
        <v>608</v>
      </c>
      <c r="N15" s="620" t="s">
        <v>608</v>
      </c>
      <c r="O15" s="679"/>
      <c r="P15" s="620" t="s">
        <v>608</v>
      </c>
      <c r="Q15" s="620" t="s">
        <v>608</v>
      </c>
      <c r="R15" s="679"/>
      <c r="S15" s="620" t="s">
        <v>608</v>
      </c>
      <c r="T15" s="620" t="s">
        <v>608</v>
      </c>
    </row>
    <row r="16" spans="1:20" ht="18.75" customHeight="1" x14ac:dyDescent="0.25">
      <c r="A16" s="767" t="s">
        <v>288</v>
      </c>
      <c r="B16" s="679"/>
      <c r="C16" s="620" t="s">
        <v>608</v>
      </c>
      <c r="D16" s="620" t="s">
        <v>608</v>
      </c>
      <c r="E16" s="679"/>
      <c r="F16" s="620" t="s">
        <v>608</v>
      </c>
      <c r="G16" s="620" t="s">
        <v>608</v>
      </c>
      <c r="H16" s="679"/>
      <c r="I16" s="620" t="s">
        <v>608</v>
      </c>
      <c r="J16" s="620" t="s">
        <v>608</v>
      </c>
      <c r="K16" s="767" t="s">
        <v>288</v>
      </c>
      <c r="L16" s="679"/>
      <c r="M16" s="620" t="s">
        <v>608</v>
      </c>
      <c r="N16" s="620" t="s">
        <v>608</v>
      </c>
      <c r="O16" s="679"/>
      <c r="P16" s="620" t="s">
        <v>608</v>
      </c>
      <c r="Q16" s="620" t="s">
        <v>608</v>
      </c>
      <c r="R16" s="679"/>
      <c r="S16" s="620" t="s">
        <v>608</v>
      </c>
      <c r="T16" s="620" t="s">
        <v>608</v>
      </c>
    </row>
    <row r="17" spans="1:20" ht="18.75" customHeight="1" x14ac:dyDescent="0.25">
      <c r="A17" s="767" t="s">
        <v>288</v>
      </c>
      <c r="B17" s="679"/>
      <c r="C17" s="620" t="s">
        <v>608</v>
      </c>
      <c r="D17" s="620" t="s">
        <v>608</v>
      </c>
      <c r="E17" s="679"/>
      <c r="F17" s="620" t="s">
        <v>608</v>
      </c>
      <c r="G17" s="620" t="s">
        <v>608</v>
      </c>
      <c r="H17" s="679"/>
      <c r="I17" s="620" t="s">
        <v>608</v>
      </c>
      <c r="J17" s="620" t="s">
        <v>608</v>
      </c>
      <c r="K17" s="767" t="s">
        <v>288</v>
      </c>
      <c r="L17" s="679"/>
      <c r="M17" s="620" t="s">
        <v>608</v>
      </c>
      <c r="N17" s="620" t="s">
        <v>608</v>
      </c>
      <c r="O17" s="679"/>
      <c r="P17" s="620" t="s">
        <v>608</v>
      </c>
      <c r="Q17" s="620" t="s">
        <v>608</v>
      </c>
      <c r="R17" s="679"/>
      <c r="S17" s="620" t="s">
        <v>608</v>
      </c>
      <c r="T17" s="620" t="s">
        <v>608</v>
      </c>
    </row>
    <row r="18" spans="1:20" ht="18.75" customHeight="1" x14ac:dyDescent="0.25">
      <c r="A18" s="767" t="s">
        <v>288</v>
      </c>
      <c r="B18" s="679"/>
      <c r="C18" s="620" t="s">
        <v>608</v>
      </c>
      <c r="D18" s="620" t="s">
        <v>608</v>
      </c>
      <c r="E18" s="679"/>
      <c r="F18" s="620" t="s">
        <v>608</v>
      </c>
      <c r="G18" s="620" t="s">
        <v>608</v>
      </c>
      <c r="H18" s="679"/>
      <c r="I18" s="620" t="s">
        <v>608</v>
      </c>
      <c r="J18" s="620" t="s">
        <v>608</v>
      </c>
      <c r="K18" s="767" t="s">
        <v>288</v>
      </c>
      <c r="L18" s="679"/>
      <c r="M18" s="620" t="s">
        <v>608</v>
      </c>
      <c r="N18" s="620" t="s">
        <v>608</v>
      </c>
      <c r="O18" s="679"/>
      <c r="P18" s="620" t="s">
        <v>608</v>
      </c>
      <c r="Q18" s="620" t="s">
        <v>608</v>
      </c>
      <c r="R18" s="679"/>
      <c r="S18" s="620" t="s">
        <v>608</v>
      </c>
      <c r="T18" s="620" t="s">
        <v>608</v>
      </c>
    </row>
    <row r="19" spans="1:20" ht="18.75" customHeight="1" x14ac:dyDescent="0.25">
      <c r="A19" s="767" t="s">
        <v>288</v>
      </c>
      <c r="B19" s="679"/>
      <c r="C19" s="620" t="s">
        <v>608</v>
      </c>
      <c r="D19" s="620" t="s">
        <v>608</v>
      </c>
      <c r="E19" s="679"/>
      <c r="F19" s="620" t="s">
        <v>608</v>
      </c>
      <c r="G19" s="620" t="s">
        <v>608</v>
      </c>
      <c r="H19" s="679"/>
      <c r="I19" s="620" t="s">
        <v>608</v>
      </c>
      <c r="J19" s="620" t="s">
        <v>608</v>
      </c>
      <c r="K19" s="767" t="s">
        <v>288</v>
      </c>
      <c r="L19" s="679"/>
      <c r="M19" s="620" t="s">
        <v>608</v>
      </c>
      <c r="N19" s="620" t="s">
        <v>608</v>
      </c>
      <c r="O19" s="679"/>
      <c r="P19" s="620" t="s">
        <v>608</v>
      </c>
      <c r="Q19" s="620" t="s">
        <v>608</v>
      </c>
      <c r="R19" s="679"/>
      <c r="S19" s="620" t="s">
        <v>608</v>
      </c>
      <c r="T19" s="620" t="s">
        <v>608</v>
      </c>
    </row>
    <row r="20" spans="1:20" ht="18.75" customHeight="1" x14ac:dyDescent="0.25">
      <c r="A20" s="767" t="s">
        <v>288</v>
      </c>
      <c r="B20" s="679"/>
      <c r="C20" s="620" t="s">
        <v>608</v>
      </c>
      <c r="D20" s="620" t="s">
        <v>608</v>
      </c>
      <c r="E20" s="679"/>
      <c r="F20" s="620" t="s">
        <v>608</v>
      </c>
      <c r="G20" s="620" t="s">
        <v>608</v>
      </c>
      <c r="H20" s="679"/>
      <c r="I20" s="620" t="s">
        <v>608</v>
      </c>
      <c r="J20" s="620" t="s">
        <v>608</v>
      </c>
      <c r="K20" s="767" t="s">
        <v>288</v>
      </c>
      <c r="L20" s="679"/>
      <c r="M20" s="620" t="s">
        <v>608</v>
      </c>
      <c r="N20" s="620" t="s">
        <v>608</v>
      </c>
      <c r="O20" s="679"/>
      <c r="P20" s="620" t="s">
        <v>608</v>
      </c>
      <c r="Q20" s="620" t="s">
        <v>608</v>
      </c>
      <c r="R20" s="679"/>
      <c r="S20" s="620" t="s">
        <v>608</v>
      </c>
      <c r="T20" s="620" t="s">
        <v>608</v>
      </c>
    </row>
    <row r="21" spans="1:20" ht="18.75" customHeight="1" x14ac:dyDescent="0.25">
      <c r="A21" s="767" t="s">
        <v>288</v>
      </c>
      <c r="B21" s="679"/>
      <c r="C21" s="620" t="s">
        <v>608</v>
      </c>
      <c r="D21" s="620" t="s">
        <v>608</v>
      </c>
      <c r="E21" s="679"/>
      <c r="F21" s="620" t="s">
        <v>608</v>
      </c>
      <c r="G21" s="620" t="s">
        <v>608</v>
      </c>
      <c r="H21" s="679"/>
      <c r="I21" s="620" t="s">
        <v>608</v>
      </c>
      <c r="J21" s="620" t="s">
        <v>608</v>
      </c>
      <c r="K21" s="767" t="s">
        <v>288</v>
      </c>
      <c r="L21" s="679"/>
      <c r="M21" s="620" t="s">
        <v>608</v>
      </c>
      <c r="N21" s="620" t="s">
        <v>608</v>
      </c>
      <c r="O21" s="679"/>
      <c r="P21" s="620" t="s">
        <v>608</v>
      </c>
      <c r="Q21" s="620" t="s">
        <v>608</v>
      </c>
      <c r="R21" s="679"/>
      <c r="S21" s="620" t="s">
        <v>608</v>
      </c>
      <c r="T21" s="620" t="s">
        <v>608</v>
      </c>
    </row>
    <row r="22" spans="1:20" ht="18.75" customHeight="1" x14ac:dyDescent="0.25">
      <c r="A22" s="767" t="s">
        <v>288</v>
      </c>
      <c r="B22" s="679"/>
      <c r="C22" s="620" t="s">
        <v>608</v>
      </c>
      <c r="D22" s="620" t="s">
        <v>608</v>
      </c>
      <c r="E22" s="679"/>
      <c r="F22" s="620" t="s">
        <v>608</v>
      </c>
      <c r="G22" s="620" t="s">
        <v>608</v>
      </c>
      <c r="H22" s="679"/>
      <c r="I22" s="620" t="s">
        <v>608</v>
      </c>
      <c r="J22" s="620" t="s">
        <v>608</v>
      </c>
      <c r="K22" s="767" t="s">
        <v>288</v>
      </c>
      <c r="L22" s="679"/>
      <c r="M22" s="620" t="s">
        <v>608</v>
      </c>
      <c r="N22" s="620" t="s">
        <v>608</v>
      </c>
      <c r="O22" s="679"/>
      <c r="P22" s="620" t="s">
        <v>608</v>
      </c>
      <c r="Q22" s="620" t="s">
        <v>608</v>
      </c>
      <c r="R22" s="679"/>
      <c r="S22" s="620" t="s">
        <v>608</v>
      </c>
      <c r="T22" s="620" t="s">
        <v>608</v>
      </c>
    </row>
    <row r="23" spans="1:20" ht="18.75" customHeight="1" x14ac:dyDescent="0.25">
      <c r="A23" s="767" t="s">
        <v>288</v>
      </c>
      <c r="B23" s="679"/>
      <c r="C23" s="620" t="s">
        <v>608</v>
      </c>
      <c r="D23" s="620" t="s">
        <v>608</v>
      </c>
      <c r="E23" s="679"/>
      <c r="F23" s="620" t="s">
        <v>608</v>
      </c>
      <c r="G23" s="620" t="s">
        <v>608</v>
      </c>
      <c r="H23" s="679"/>
      <c r="I23" s="620" t="s">
        <v>608</v>
      </c>
      <c r="J23" s="620" t="s">
        <v>608</v>
      </c>
      <c r="K23" s="767" t="s">
        <v>288</v>
      </c>
      <c r="L23" s="679"/>
      <c r="M23" s="620" t="s">
        <v>608</v>
      </c>
      <c r="N23" s="620" t="s">
        <v>608</v>
      </c>
      <c r="O23" s="679"/>
      <c r="P23" s="620" t="s">
        <v>608</v>
      </c>
      <c r="Q23" s="620" t="s">
        <v>608</v>
      </c>
      <c r="R23" s="679"/>
      <c r="S23" s="620" t="s">
        <v>608</v>
      </c>
      <c r="T23" s="620" t="s">
        <v>608</v>
      </c>
    </row>
    <row r="24" spans="1:20" ht="18.75" customHeight="1" x14ac:dyDescent="0.25">
      <c r="A24" s="767" t="s">
        <v>288</v>
      </c>
      <c r="B24" s="679"/>
      <c r="C24" s="620" t="s">
        <v>608</v>
      </c>
      <c r="D24" s="620" t="s">
        <v>608</v>
      </c>
      <c r="E24" s="679"/>
      <c r="F24" s="620" t="s">
        <v>608</v>
      </c>
      <c r="G24" s="620" t="s">
        <v>608</v>
      </c>
      <c r="H24" s="679"/>
      <c r="I24" s="620" t="s">
        <v>608</v>
      </c>
      <c r="J24" s="620" t="s">
        <v>608</v>
      </c>
      <c r="K24" s="767" t="s">
        <v>288</v>
      </c>
      <c r="L24" s="679"/>
      <c r="M24" s="620" t="s">
        <v>608</v>
      </c>
      <c r="N24" s="620" t="s">
        <v>608</v>
      </c>
      <c r="O24" s="679"/>
      <c r="P24" s="620" t="s">
        <v>608</v>
      </c>
      <c r="Q24" s="620" t="s">
        <v>608</v>
      </c>
      <c r="R24" s="679"/>
      <c r="S24" s="620" t="s">
        <v>608</v>
      </c>
      <c r="T24" s="620" t="s">
        <v>608</v>
      </c>
    </row>
    <row r="25" spans="1:20" ht="18.75" customHeight="1" x14ac:dyDescent="0.25">
      <c r="A25" s="767" t="s">
        <v>288</v>
      </c>
      <c r="B25" s="679"/>
      <c r="C25" s="620" t="s">
        <v>608</v>
      </c>
      <c r="D25" s="620" t="s">
        <v>608</v>
      </c>
      <c r="E25" s="679"/>
      <c r="F25" s="620" t="s">
        <v>608</v>
      </c>
      <c r="G25" s="620" t="s">
        <v>608</v>
      </c>
      <c r="H25" s="679"/>
      <c r="I25" s="620" t="s">
        <v>608</v>
      </c>
      <c r="J25" s="620" t="s">
        <v>608</v>
      </c>
      <c r="K25" s="767" t="s">
        <v>288</v>
      </c>
      <c r="L25" s="679"/>
      <c r="M25" s="620" t="s">
        <v>608</v>
      </c>
      <c r="N25" s="620" t="s">
        <v>608</v>
      </c>
      <c r="O25" s="679"/>
      <c r="P25" s="620" t="s">
        <v>608</v>
      </c>
      <c r="Q25" s="620" t="s">
        <v>608</v>
      </c>
      <c r="R25" s="679"/>
      <c r="S25" s="620" t="s">
        <v>608</v>
      </c>
      <c r="T25" s="620" t="s">
        <v>608</v>
      </c>
    </row>
    <row r="26" spans="1:20" ht="18.75" customHeight="1" x14ac:dyDescent="0.25">
      <c r="A26" s="767" t="s">
        <v>288</v>
      </c>
      <c r="B26" s="679"/>
      <c r="C26" s="620" t="s">
        <v>608</v>
      </c>
      <c r="D26" s="620" t="s">
        <v>608</v>
      </c>
      <c r="E26" s="679"/>
      <c r="F26" s="620" t="s">
        <v>608</v>
      </c>
      <c r="G26" s="620" t="s">
        <v>608</v>
      </c>
      <c r="H26" s="679"/>
      <c r="I26" s="620" t="s">
        <v>608</v>
      </c>
      <c r="J26" s="620" t="s">
        <v>608</v>
      </c>
      <c r="K26" s="767" t="s">
        <v>288</v>
      </c>
      <c r="L26" s="679"/>
      <c r="M26" s="620" t="s">
        <v>608</v>
      </c>
      <c r="N26" s="620" t="s">
        <v>608</v>
      </c>
      <c r="O26" s="679"/>
      <c r="P26" s="620" t="s">
        <v>608</v>
      </c>
      <c r="Q26" s="620" t="s">
        <v>608</v>
      </c>
      <c r="R26" s="679"/>
      <c r="S26" s="620" t="s">
        <v>608</v>
      </c>
      <c r="T26" s="620" t="s">
        <v>608</v>
      </c>
    </row>
    <row r="27" spans="1:20" ht="18.75" customHeight="1" x14ac:dyDescent="0.25">
      <c r="A27" s="767" t="s">
        <v>288</v>
      </c>
      <c r="B27" s="679"/>
      <c r="C27" s="620" t="s">
        <v>608</v>
      </c>
      <c r="D27" s="620" t="s">
        <v>608</v>
      </c>
      <c r="E27" s="679"/>
      <c r="F27" s="620" t="s">
        <v>608</v>
      </c>
      <c r="G27" s="620" t="s">
        <v>608</v>
      </c>
      <c r="H27" s="679"/>
      <c r="I27" s="620" t="s">
        <v>608</v>
      </c>
      <c r="J27" s="620" t="s">
        <v>608</v>
      </c>
      <c r="K27" s="767" t="s">
        <v>288</v>
      </c>
      <c r="L27" s="679"/>
      <c r="M27" s="620" t="s">
        <v>608</v>
      </c>
      <c r="N27" s="620" t="s">
        <v>608</v>
      </c>
      <c r="O27" s="679"/>
      <c r="P27" s="620" t="s">
        <v>608</v>
      </c>
      <c r="Q27" s="620" t="s">
        <v>608</v>
      </c>
      <c r="R27" s="679"/>
      <c r="S27" s="620" t="s">
        <v>608</v>
      </c>
      <c r="T27" s="620" t="s">
        <v>608</v>
      </c>
    </row>
    <row r="28" spans="1:20" ht="18.75" customHeight="1" x14ac:dyDescent="0.25">
      <c r="A28" s="767" t="s">
        <v>288</v>
      </c>
      <c r="B28" s="679"/>
      <c r="C28" s="620" t="s">
        <v>608</v>
      </c>
      <c r="D28" s="620" t="s">
        <v>608</v>
      </c>
      <c r="E28" s="679"/>
      <c r="F28" s="620" t="s">
        <v>608</v>
      </c>
      <c r="G28" s="620" t="s">
        <v>608</v>
      </c>
      <c r="H28" s="679"/>
      <c r="I28" s="620" t="s">
        <v>608</v>
      </c>
      <c r="J28" s="620" t="s">
        <v>608</v>
      </c>
      <c r="K28" s="767" t="s">
        <v>288</v>
      </c>
      <c r="L28" s="679"/>
      <c r="M28" s="620" t="s">
        <v>608</v>
      </c>
      <c r="N28" s="620" t="s">
        <v>608</v>
      </c>
      <c r="O28" s="679"/>
      <c r="P28" s="620" t="s">
        <v>608</v>
      </c>
      <c r="Q28" s="620" t="s">
        <v>608</v>
      </c>
      <c r="R28" s="679"/>
      <c r="S28" s="620" t="s">
        <v>608</v>
      </c>
      <c r="T28" s="620" t="s">
        <v>608</v>
      </c>
    </row>
    <row r="29" spans="1:20" ht="18.75" customHeight="1" x14ac:dyDescent="0.25">
      <c r="A29" s="767" t="s">
        <v>288</v>
      </c>
      <c r="B29" s="679"/>
      <c r="C29" s="620" t="s">
        <v>608</v>
      </c>
      <c r="D29" s="620" t="s">
        <v>608</v>
      </c>
      <c r="E29" s="679"/>
      <c r="F29" s="620" t="s">
        <v>608</v>
      </c>
      <c r="G29" s="620" t="s">
        <v>608</v>
      </c>
      <c r="H29" s="679"/>
      <c r="I29" s="620" t="s">
        <v>608</v>
      </c>
      <c r="J29" s="620" t="s">
        <v>608</v>
      </c>
      <c r="K29" s="767" t="s">
        <v>288</v>
      </c>
      <c r="L29" s="679"/>
      <c r="M29" s="620" t="s">
        <v>608</v>
      </c>
      <c r="N29" s="620" t="s">
        <v>608</v>
      </c>
      <c r="O29" s="679"/>
      <c r="P29" s="620" t="s">
        <v>608</v>
      </c>
      <c r="Q29" s="620" t="s">
        <v>608</v>
      </c>
      <c r="R29" s="679"/>
      <c r="S29" s="620" t="s">
        <v>608</v>
      </c>
      <c r="T29" s="620" t="s">
        <v>608</v>
      </c>
    </row>
    <row r="30" spans="1:20" ht="18.75" customHeight="1" x14ac:dyDescent="0.25">
      <c r="A30" s="767" t="s">
        <v>288</v>
      </c>
      <c r="B30" s="679"/>
      <c r="C30" s="620" t="s">
        <v>608</v>
      </c>
      <c r="D30" s="620" t="s">
        <v>608</v>
      </c>
      <c r="E30" s="679"/>
      <c r="F30" s="620" t="s">
        <v>608</v>
      </c>
      <c r="G30" s="620" t="s">
        <v>608</v>
      </c>
      <c r="H30" s="679"/>
      <c r="I30" s="620" t="s">
        <v>608</v>
      </c>
      <c r="J30" s="620" t="s">
        <v>608</v>
      </c>
      <c r="K30" s="767" t="s">
        <v>288</v>
      </c>
      <c r="L30" s="679"/>
      <c r="M30" s="620" t="s">
        <v>608</v>
      </c>
      <c r="N30" s="620" t="s">
        <v>608</v>
      </c>
      <c r="O30" s="679"/>
      <c r="P30" s="620" t="s">
        <v>608</v>
      </c>
      <c r="Q30" s="620" t="s">
        <v>608</v>
      </c>
      <c r="R30" s="679"/>
      <c r="S30" s="620" t="s">
        <v>608</v>
      </c>
      <c r="T30" s="620" t="s">
        <v>608</v>
      </c>
    </row>
    <row r="31" spans="1:20" ht="18.75" customHeight="1" x14ac:dyDescent="0.25">
      <c r="A31" s="767" t="s">
        <v>288</v>
      </c>
      <c r="B31" s="679"/>
      <c r="C31" s="620" t="s">
        <v>608</v>
      </c>
      <c r="D31" s="620" t="s">
        <v>608</v>
      </c>
      <c r="E31" s="679"/>
      <c r="F31" s="620" t="s">
        <v>608</v>
      </c>
      <c r="G31" s="620" t="s">
        <v>608</v>
      </c>
      <c r="H31" s="679"/>
      <c r="I31" s="620" t="s">
        <v>608</v>
      </c>
      <c r="J31" s="620" t="s">
        <v>608</v>
      </c>
      <c r="K31" s="767" t="s">
        <v>288</v>
      </c>
      <c r="L31" s="679"/>
      <c r="M31" s="620" t="s">
        <v>608</v>
      </c>
      <c r="N31" s="620" t="s">
        <v>608</v>
      </c>
      <c r="O31" s="679"/>
      <c r="P31" s="620" t="s">
        <v>608</v>
      </c>
      <c r="Q31" s="620" t="s">
        <v>608</v>
      </c>
      <c r="R31" s="679"/>
      <c r="S31" s="620" t="s">
        <v>608</v>
      </c>
      <c r="T31" s="620" t="s">
        <v>608</v>
      </c>
    </row>
    <row r="32" spans="1:20" ht="18.75" customHeight="1" x14ac:dyDescent="0.25">
      <c r="A32" s="767" t="s">
        <v>288</v>
      </c>
      <c r="B32" s="679"/>
      <c r="C32" s="620" t="s">
        <v>608</v>
      </c>
      <c r="D32" s="620" t="s">
        <v>608</v>
      </c>
      <c r="E32" s="679"/>
      <c r="F32" s="620" t="s">
        <v>608</v>
      </c>
      <c r="G32" s="620" t="s">
        <v>608</v>
      </c>
      <c r="H32" s="679"/>
      <c r="I32" s="620" t="s">
        <v>608</v>
      </c>
      <c r="J32" s="620" t="s">
        <v>608</v>
      </c>
      <c r="K32" s="767" t="s">
        <v>288</v>
      </c>
      <c r="L32" s="679"/>
      <c r="M32" s="620" t="s">
        <v>608</v>
      </c>
      <c r="N32" s="620" t="s">
        <v>608</v>
      </c>
      <c r="O32" s="679"/>
      <c r="P32" s="620" t="s">
        <v>608</v>
      </c>
      <c r="Q32" s="620" t="s">
        <v>608</v>
      </c>
      <c r="R32" s="679"/>
      <c r="S32" s="620" t="s">
        <v>608</v>
      </c>
      <c r="T32" s="620" t="s">
        <v>608</v>
      </c>
    </row>
    <row r="33" spans="1:20" ht="18.75" customHeight="1" x14ac:dyDescent="0.25">
      <c r="A33" s="767" t="s">
        <v>288</v>
      </c>
      <c r="B33" s="679"/>
      <c r="C33" s="620" t="s">
        <v>608</v>
      </c>
      <c r="D33" s="620" t="s">
        <v>608</v>
      </c>
      <c r="E33" s="679"/>
      <c r="F33" s="620" t="s">
        <v>608</v>
      </c>
      <c r="G33" s="620" t="s">
        <v>608</v>
      </c>
      <c r="H33" s="679"/>
      <c r="I33" s="620" t="s">
        <v>608</v>
      </c>
      <c r="J33" s="620" t="s">
        <v>608</v>
      </c>
      <c r="K33" s="767" t="s">
        <v>288</v>
      </c>
      <c r="L33" s="679"/>
      <c r="M33" s="620" t="s">
        <v>608</v>
      </c>
      <c r="N33" s="620" t="s">
        <v>608</v>
      </c>
      <c r="O33" s="679"/>
      <c r="P33" s="620" t="s">
        <v>608</v>
      </c>
      <c r="Q33" s="620" t="s">
        <v>608</v>
      </c>
      <c r="R33" s="679"/>
      <c r="S33" s="620" t="s">
        <v>608</v>
      </c>
      <c r="T33" s="620" t="s">
        <v>608</v>
      </c>
    </row>
    <row r="34" spans="1:20" ht="18.75" customHeight="1" x14ac:dyDescent="0.25">
      <c r="A34" s="767" t="s">
        <v>288</v>
      </c>
      <c r="B34" s="679"/>
      <c r="C34" s="620" t="s">
        <v>608</v>
      </c>
      <c r="D34" s="620" t="s">
        <v>608</v>
      </c>
      <c r="E34" s="679"/>
      <c r="F34" s="620" t="s">
        <v>608</v>
      </c>
      <c r="G34" s="620" t="s">
        <v>608</v>
      </c>
      <c r="H34" s="679"/>
      <c r="I34" s="620" t="s">
        <v>608</v>
      </c>
      <c r="J34" s="620" t="s">
        <v>608</v>
      </c>
      <c r="K34" s="767" t="s">
        <v>288</v>
      </c>
      <c r="L34" s="679"/>
      <c r="M34" s="620" t="s">
        <v>608</v>
      </c>
      <c r="N34" s="620" t="s">
        <v>608</v>
      </c>
      <c r="O34" s="679"/>
      <c r="P34" s="620" t="s">
        <v>608</v>
      </c>
      <c r="Q34" s="620" t="s">
        <v>608</v>
      </c>
      <c r="R34" s="679"/>
      <c r="S34" s="620" t="s">
        <v>608</v>
      </c>
      <c r="T34" s="620" t="s">
        <v>608</v>
      </c>
    </row>
    <row r="35" spans="1:20" ht="18.75" customHeight="1" x14ac:dyDescent="0.25">
      <c r="A35" s="767" t="s">
        <v>288</v>
      </c>
      <c r="B35" s="679"/>
      <c r="C35" s="620" t="s">
        <v>608</v>
      </c>
      <c r="D35" s="620" t="s">
        <v>608</v>
      </c>
      <c r="E35" s="679"/>
      <c r="F35" s="620" t="s">
        <v>608</v>
      </c>
      <c r="G35" s="620" t="s">
        <v>608</v>
      </c>
      <c r="H35" s="679"/>
      <c r="I35" s="620" t="s">
        <v>608</v>
      </c>
      <c r="J35" s="620" t="s">
        <v>608</v>
      </c>
      <c r="K35" s="767" t="s">
        <v>288</v>
      </c>
      <c r="L35" s="679"/>
      <c r="M35" s="620" t="s">
        <v>608</v>
      </c>
      <c r="N35" s="620" t="s">
        <v>608</v>
      </c>
      <c r="O35" s="679"/>
      <c r="P35" s="620" t="s">
        <v>608</v>
      </c>
      <c r="Q35" s="620" t="s">
        <v>608</v>
      </c>
      <c r="R35" s="679"/>
      <c r="S35" s="620" t="s">
        <v>608</v>
      </c>
      <c r="T35" s="620" t="s">
        <v>608</v>
      </c>
    </row>
    <row r="36" spans="1:20" ht="18.75" customHeight="1" x14ac:dyDescent="0.25">
      <c r="A36" s="767" t="s">
        <v>288</v>
      </c>
      <c r="B36" s="679"/>
      <c r="C36" s="620" t="s">
        <v>608</v>
      </c>
      <c r="D36" s="620" t="s">
        <v>608</v>
      </c>
      <c r="E36" s="679"/>
      <c r="F36" s="620" t="s">
        <v>608</v>
      </c>
      <c r="G36" s="620" t="s">
        <v>608</v>
      </c>
      <c r="H36" s="679"/>
      <c r="I36" s="620" t="s">
        <v>608</v>
      </c>
      <c r="J36" s="620" t="s">
        <v>608</v>
      </c>
      <c r="K36" s="767" t="s">
        <v>288</v>
      </c>
      <c r="L36" s="679"/>
      <c r="M36" s="620" t="s">
        <v>608</v>
      </c>
      <c r="N36" s="620" t="s">
        <v>608</v>
      </c>
      <c r="O36" s="679"/>
      <c r="P36" s="620" t="s">
        <v>608</v>
      </c>
      <c r="Q36" s="620" t="s">
        <v>608</v>
      </c>
      <c r="R36" s="679"/>
      <c r="S36" s="620" t="s">
        <v>608</v>
      </c>
      <c r="T36" s="620" t="s">
        <v>608</v>
      </c>
    </row>
    <row r="37" spans="1:20" ht="18.75" customHeight="1" x14ac:dyDescent="0.25">
      <c r="A37" s="767" t="s">
        <v>288</v>
      </c>
      <c r="B37" s="679"/>
      <c r="C37" s="620" t="s">
        <v>608</v>
      </c>
      <c r="D37" s="620" t="s">
        <v>608</v>
      </c>
      <c r="E37" s="679"/>
      <c r="F37" s="620" t="s">
        <v>608</v>
      </c>
      <c r="G37" s="620" t="s">
        <v>608</v>
      </c>
      <c r="H37" s="679"/>
      <c r="I37" s="620" t="s">
        <v>608</v>
      </c>
      <c r="J37" s="620" t="s">
        <v>608</v>
      </c>
      <c r="K37" s="767" t="s">
        <v>288</v>
      </c>
      <c r="L37" s="679"/>
      <c r="M37" s="620" t="s">
        <v>608</v>
      </c>
      <c r="N37" s="620" t="s">
        <v>608</v>
      </c>
      <c r="O37" s="679"/>
      <c r="P37" s="620" t="s">
        <v>608</v>
      </c>
      <c r="Q37" s="620" t="s">
        <v>608</v>
      </c>
      <c r="R37" s="679"/>
      <c r="S37" s="620" t="s">
        <v>608</v>
      </c>
      <c r="T37" s="620" t="s">
        <v>608</v>
      </c>
    </row>
    <row r="38" spans="1:20" ht="18.75" customHeight="1" x14ac:dyDescent="0.25">
      <c r="A38" s="768" t="s">
        <v>1399</v>
      </c>
      <c r="B38" s="679"/>
      <c r="C38" s="620" t="s">
        <v>608</v>
      </c>
      <c r="D38" s="620" t="s">
        <v>608</v>
      </c>
      <c r="E38" s="679"/>
      <c r="F38" s="620" t="s">
        <v>608</v>
      </c>
      <c r="G38" s="620" t="s">
        <v>608</v>
      </c>
      <c r="H38" s="679"/>
      <c r="I38" s="620" t="s">
        <v>608</v>
      </c>
      <c r="J38" s="620" t="s">
        <v>608</v>
      </c>
      <c r="K38" s="768" t="s">
        <v>1399</v>
      </c>
      <c r="L38" s="679"/>
      <c r="M38" s="620" t="s">
        <v>608</v>
      </c>
      <c r="N38" s="620" t="s">
        <v>608</v>
      </c>
      <c r="O38" s="679"/>
      <c r="P38" s="620" t="s">
        <v>608</v>
      </c>
      <c r="Q38" s="620" t="s">
        <v>608</v>
      </c>
      <c r="R38" s="679"/>
      <c r="S38" s="620" t="s">
        <v>608</v>
      </c>
      <c r="T38" s="620" t="s">
        <v>608</v>
      </c>
    </row>
  </sheetData>
  <mergeCells count="6">
    <mergeCell ref="R1:T1"/>
    <mergeCell ref="B1:D1"/>
    <mergeCell ref="E1:G1"/>
    <mergeCell ref="H1:J1"/>
    <mergeCell ref="L1:N1"/>
    <mergeCell ref="O1:Q1"/>
  </mergeCells>
  <pageMargins left="0.25" right="0.25" top="0.75" bottom="0.75" header="0.3" footer="0.3"/>
  <pageSetup orientation="portrait" r:id="rId1"/>
  <headerFooter>
    <oddHeader>&amp;CClient ID:&amp;R&amp;K00-013 &amp;K000000Compiled on:&amp;K00-013 DD&amp;K000000 / &amp;K00-013MM&amp;K000000 / &amp;K00-013YYYY</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A21A-2D69-4F04-ACB3-7F8D085D781F}">
  <sheetPr codeName="Sheet39">
    <tabColor rgb="FF00B050"/>
  </sheetPr>
  <dimension ref="A1:O40"/>
  <sheetViews>
    <sheetView zoomScaleNormal="100" workbookViewId="0">
      <selection activeCell="C33" sqref="C22:I33"/>
    </sheetView>
  </sheetViews>
  <sheetFormatPr defaultColWidth="11.5703125" defaultRowHeight="12.75" x14ac:dyDescent="0.2"/>
  <cols>
    <col min="1" max="1" width="14.5703125" style="225" customWidth="1"/>
    <col min="2" max="5" width="12" style="872" customWidth="1"/>
    <col min="6" max="6" width="2.140625" style="225" customWidth="1"/>
    <col min="7" max="9" width="12" style="872" customWidth="1"/>
    <col min="10" max="233" width="9.140625" style="225" customWidth="1"/>
    <col min="234" max="256" width="11.5703125" style="225"/>
    <col min="257" max="257" width="14.5703125" style="225" customWidth="1"/>
    <col min="258" max="261" width="12" style="225" customWidth="1"/>
    <col min="262" max="262" width="2.140625" style="225" customWidth="1"/>
    <col min="263" max="265" width="12" style="225" customWidth="1"/>
    <col min="266" max="489" width="9.140625" style="225" customWidth="1"/>
    <col min="490" max="512" width="11.5703125" style="225"/>
    <col min="513" max="513" width="14.5703125" style="225" customWidth="1"/>
    <col min="514" max="517" width="12" style="225" customWidth="1"/>
    <col min="518" max="518" width="2.140625" style="225" customWidth="1"/>
    <col min="519" max="521" width="12" style="225" customWidth="1"/>
    <col min="522" max="745" width="9.140625" style="225" customWidth="1"/>
    <col min="746" max="768" width="11.5703125" style="225"/>
    <col min="769" max="769" width="14.5703125" style="225" customWidth="1"/>
    <col min="770" max="773" width="12" style="225" customWidth="1"/>
    <col min="774" max="774" width="2.140625" style="225" customWidth="1"/>
    <col min="775" max="777" width="12" style="225" customWidth="1"/>
    <col min="778" max="1001" width="9.140625" style="225" customWidth="1"/>
    <col min="1002" max="1024" width="11.5703125" style="225"/>
    <col min="1025" max="1025" width="14.5703125" style="225" customWidth="1"/>
    <col min="1026" max="1029" width="12" style="225" customWidth="1"/>
    <col min="1030" max="1030" width="2.140625" style="225" customWidth="1"/>
    <col min="1031" max="1033" width="12" style="225" customWidth="1"/>
    <col min="1034" max="1257" width="9.140625" style="225" customWidth="1"/>
    <col min="1258" max="1280" width="11.5703125" style="225"/>
    <col min="1281" max="1281" width="14.5703125" style="225" customWidth="1"/>
    <col min="1282" max="1285" width="12" style="225" customWidth="1"/>
    <col min="1286" max="1286" width="2.140625" style="225" customWidth="1"/>
    <col min="1287" max="1289" width="12" style="225" customWidth="1"/>
    <col min="1290" max="1513" width="9.140625" style="225" customWidth="1"/>
    <col min="1514" max="1536" width="11.5703125" style="225"/>
    <col min="1537" max="1537" width="14.5703125" style="225" customWidth="1"/>
    <col min="1538" max="1541" width="12" style="225" customWidth="1"/>
    <col min="1542" max="1542" width="2.140625" style="225" customWidth="1"/>
    <col min="1543" max="1545" width="12" style="225" customWidth="1"/>
    <col min="1546" max="1769" width="9.140625" style="225" customWidth="1"/>
    <col min="1770" max="1792" width="11.5703125" style="225"/>
    <col min="1793" max="1793" width="14.5703125" style="225" customWidth="1"/>
    <col min="1794" max="1797" width="12" style="225" customWidth="1"/>
    <col min="1798" max="1798" width="2.140625" style="225" customWidth="1"/>
    <col min="1799" max="1801" width="12" style="225" customWidth="1"/>
    <col min="1802" max="2025" width="9.140625" style="225" customWidth="1"/>
    <col min="2026" max="2048" width="11.5703125" style="225"/>
    <col min="2049" max="2049" width="14.5703125" style="225" customWidth="1"/>
    <col min="2050" max="2053" width="12" style="225" customWidth="1"/>
    <col min="2054" max="2054" width="2.140625" style="225" customWidth="1"/>
    <col min="2055" max="2057" width="12" style="225" customWidth="1"/>
    <col min="2058" max="2281" width="9.140625" style="225" customWidth="1"/>
    <col min="2282" max="2304" width="11.5703125" style="225"/>
    <col min="2305" max="2305" width="14.5703125" style="225" customWidth="1"/>
    <col min="2306" max="2309" width="12" style="225" customWidth="1"/>
    <col min="2310" max="2310" width="2.140625" style="225" customWidth="1"/>
    <col min="2311" max="2313" width="12" style="225" customWidth="1"/>
    <col min="2314" max="2537" width="9.140625" style="225" customWidth="1"/>
    <col min="2538" max="2560" width="11.5703125" style="225"/>
    <col min="2561" max="2561" width="14.5703125" style="225" customWidth="1"/>
    <col min="2562" max="2565" width="12" style="225" customWidth="1"/>
    <col min="2566" max="2566" width="2.140625" style="225" customWidth="1"/>
    <col min="2567" max="2569" width="12" style="225" customWidth="1"/>
    <col min="2570" max="2793" width="9.140625" style="225" customWidth="1"/>
    <col min="2794" max="2816" width="11.5703125" style="225"/>
    <col min="2817" max="2817" width="14.5703125" style="225" customWidth="1"/>
    <col min="2818" max="2821" width="12" style="225" customWidth="1"/>
    <col min="2822" max="2822" width="2.140625" style="225" customWidth="1"/>
    <col min="2823" max="2825" width="12" style="225" customWidth="1"/>
    <col min="2826" max="3049" width="9.140625" style="225" customWidth="1"/>
    <col min="3050" max="3072" width="11.5703125" style="225"/>
    <col min="3073" max="3073" width="14.5703125" style="225" customWidth="1"/>
    <col min="3074" max="3077" width="12" style="225" customWidth="1"/>
    <col min="3078" max="3078" width="2.140625" style="225" customWidth="1"/>
    <col min="3079" max="3081" width="12" style="225" customWidth="1"/>
    <col min="3082" max="3305" width="9.140625" style="225" customWidth="1"/>
    <col min="3306" max="3328" width="11.5703125" style="225"/>
    <col min="3329" max="3329" width="14.5703125" style="225" customWidth="1"/>
    <col min="3330" max="3333" width="12" style="225" customWidth="1"/>
    <col min="3334" max="3334" width="2.140625" style="225" customWidth="1"/>
    <col min="3335" max="3337" width="12" style="225" customWidth="1"/>
    <col min="3338" max="3561" width="9.140625" style="225" customWidth="1"/>
    <col min="3562" max="3584" width="11.5703125" style="225"/>
    <col min="3585" max="3585" width="14.5703125" style="225" customWidth="1"/>
    <col min="3586" max="3589" width="12" style="225" customWidth="1"/>
    <col min="3590" max="3590" width="2.140625" style="225" customWidth="1"/>
    <col min="3591" max="3593" width="12" style="225" customWidth="1"/>
    <col min="3594" max="3817" width="9.140625" style="225" customWidth="1"/>
    <col min="3818" max="3840" width="11.5703125" style="225"/>
    <col min="3841" max="3841" width="14.5703125" style="225" customWidth="1"/>
    <col min="3842" max="3845" width="12" style="225" customWidth="1"/>
    <col min="3846" max="3846" width="2.140625" style="225" customWidth="1"/>
    <col min="3847" max="3849" width="12" style="225" customWidth="1"/>
    <col min="3850" max="4073" width="9.140625" style="225" customWidth="1"/>
    <col min="4074" max="4096" width="11.5703125" style="225"/>
    <col min="4097" max="4097" width="14.5703125" style="225" customWidth="1"/>
    <col min="4098" max="4101" width="12" style="225" customWidth="1"/>
    <col min="4102" max="4102" width="2.140625" style="225" customWidth="1"/>
    <col min="4103" max="4105" width="12" style="225" customWidth="1"/>
    <col min="4106" max="4329" width="9.140625" style="225" customWidth="1"/>
    <col min="4330" max="4352" width="11.5703125" style="225"/>
    <col min="4353" max="4353" width="14.5703125" style="225" customWidth="1"/>
    <col min="4354" max="4357" width="12" style="225" customWidth="1"/>
    <col min="4358" max="4358" width="2.140625" style="225" customWidth="1"/>
    <col min="4359" max="4361" width="12" style="225" customWidth="1"/>
    <col min="4362" max="4585" width="9.140625" style="225" customWidth="1"/>
    <col min="4586" max="4608" width="11.5703125" style="225"/>
    <col min="4609" max="4609" width="14.5703125" style="225" customWidth="1"/>
    <col min="4610" max="4613" width="12" style="225" customWidth="1"/>
    <col min="4614" max="4614" width="2.140625" style="225" customWidth="1"/>
    <col min="4615" max="4617" width="12" style="225" customWidth="1"/>
    <col min="4618" max="4841" width="9.140625" style="225" customWidth="1"/>
    <col min="4842" max="4864" width="11.5703125" style="225"/>
    <col min="4865" max="4865" width="14.5703125" style="225" customWidth="1"/>
    <col min="4866" max="4869" width="12" style="225" customWidth="1"/>
    <col min="4870" max="4870" width="2.140625" style="225" customWidth="1"/>
    <col min="4871" max="4873" width="12" style="225" customWidth="1"/>
    <col min="4874" max="5097" width="9.140625" style="225" customWidth="1"/>
    <col min="5098" max="5120" width="11.5703125" style="225"/>
    <col min="5121" max="5121" width="14.5703125" style="225" customWidth="1"/>
    <col min="5122" max="5125" width="12" style="225" customWidth="1"/>
    <col min="5126" max="5126" width="2.140625" style="225" customWidth="1"/>
    <col min="5127" max="5129" width="12" style="225" customWidth="1"/>
    <col min="5130" max="5353" width="9.140625" style="225" customWidth="1"/>
    <col min="5354" max="5376" width="11.5703125" style="225"/>
    <col min="5377" max="5377" width="14.5703125" style="225" customWidth="1"/>
    <col min="5378" max="5381" width="12" style="225" customWidth="1"/>
    <col min="5382" max="5382" width="2.140625" style="225" customWidth="1"/>
    <col min="5383" max="5385" width="12" style="225" customWidth="1"/>
    <col min="5386" max="5609" width="9.140625" style="225" customWidth="1"/>
    <col min="5610" max="5632" width="11.5703125" style="225"/>
    <col min="5633" max="5633" width="14.5703125" style="225" customWidth="1"/>
    <col min="5634" max="5637" width="12" style="225" customWidth="1"/>
    <col min="5638" max="5638" width="2.140625" style="225" customWidth="1"/>
    <col min="5639" max="5641" width="12" style="225" customWidth="1"/>
    <col min="5642" max="5865" width="9.140625" style="225" customWidth="1"/>
    <col min="5866" max="5888" width="11.5703125" style="225"/>
    <col min="5889" max="5889" width="14.5703125" style="225" customWidth="1"/>
    <col min="5890" max="5893" width="12" style="225" customWidth="1"/>
    <col min="5894" max="5894" width="2.140625" style="225" customWidth="1"/>
    <col min="5895" max="5897" width="12" style="225" customWidth="1"/>
    <col min="5898" max="6121" width="9.140625" style="225" customWidth="1"/>
    <col min="6122" max="6144" width="11.5703125" style="225"/>
    <col min="6145" max="6145" width="14.5703125" style="225" customWidth="1"/>
    <col min="6146" max="6149" width="12" style="225" customWidth="1"/>
    <col min="6150" max="6150" width="2.140625" style="225" customWidth="1"/>
    <col min="6151" max="6153" width="12" style="225" customWidth="1"/>
    <col min="6154" max="6377" width="9.140625" style="225" customWidth="1"/>
    <col min="6378" max="6400" width="11.5703125" style="225"/>
    <col min="6401" max="6401" width="14.5703125" style="225" customWidth="1"/>
    <col min="6402" max="6405" width="12" style="225" customWidth="1"/>
    <col min="6406" max="6406" width="2.140625" style="225" customWidth="1"/>
    <col min="6407" max="6409" width="12" style="225" customWidth="1"/>
    <col min="6410" max="6633" width="9.140625" style="225" customWidth="1"/>
    <col min="6634" max="6656" width="11.5703125" style="225"/>
    <col min="6657" max="6657" width="14.5703125" style="225" customWidth="1"/>
    <col min="6658" max="6661" width="12" style="225" customWidth="1"/>
    <col min="6662" max="6662" width="2.140625" style="225" customWidth="1"/>
    <col min="6663" max="6665" width="12" style="225" customWidth="1"/>
    <col min="6666" max="6889" width="9.140625" style="225" customWidth="1"/>
    <col min="6890" max="6912" width="11.5703125" style="225"/>
    <col min="6913" max="6913" width="14.5703125" style="225" customWidth="1"/>
    <col min="6914" max="6917" width="12" style="225" customWidth="1"/>
    <col min="6918" max="6918" width="2.140625" style="225" customWidth="1"/>
    <col min="6919" max="6921" width="12" style="225" customWidth="1"/>
    <col min="6922" max="7145" width="9.140625" style="225" customWidth="1"/>
    <col min="7146" max="7168" width="11.5703125" style="225"/>
    <col min="7169" max="7169" width="14.5703125" style="225" customWidth="1"/>
    <col min="7170" max="7173" width="12" style="225" customWidth="1"/>
    <col min="7174" max="7174" width="2.140625" style="225" customWidth="1"/>
    <col min="7175" max="7177" width="12" style="225" customWidth="1"/>
    <col min="7178" max="7401" width="9.140625" style="225" customWidth="1"/>
    <col min="7402" max="7424" width="11.5703125" style="225"/>
    <col min="7425" max="7425" width="14.5703125" style="225" customWidth="1"/>
    <col min="7426" max="7429" width="12" style="225" customWidth="1"/>
    <col min="7430" max="7430" width="2.140625" style="225" customWidth="1"/>
    <col min="7431" max="7433" width="12" style="225" customWidth="1"/>
    <col min="7434" max="7657" width="9.140625" style="225" customWidth="1"/>
    <col min="7658" max="7680" width="11.5703125" style="225"/>
    <col min="7681" max="7681" width="14.5703125" style="225" customWidth="1"/>
    <col min="7682" max="7685" width="12" style="225" customWidth="1"/>
    <col min="7686" max="7686" width="2.140625" style="225" customWidth="1"/>
    <col min="7687" max="7689" width="12" style="225" customWidth="1"/>
    <col min="7690" max="7913" width="9.140625" style="225" customWidth="1"/>
    <col min="7914" max="7936" width="11.5703125" style="225"/>
    <col min="7937" max="7937" width="14.5703125" style="225" customWidth="1"/>
    <col min="7938" max="7941" width="12" style="225" customWidth="1"/>
    <col min="7942" max="7942" width="2.140625" style="225" customWidth="1"/>
    <col min="7943" max="7945" width="12" style="225" customWidth="1"/>
    <col min="7946" max="8169" width="9.140625" style="225" customWidth="1"/>
    <col min="8170" max="8192" width="11.5703125" style="225"/>
    <col min="8193" max="8193" width="14.5703125" style="225" customWidth="1"/>
    <col min="8194" max="8197" width="12" style="225" customWidth="1"/>
    <col min="8198" max="8198" width="2.140625" style="225" customWidth="1"/>
    <col min="8199" max="8201" width="12" style="225" customWidth="1"/>
    <col min="8202" max="8425" width="9.140625" style="225" customWidth="1"/>
    <col min="8426" max="8448" width="11.5703125" style="225"/>
    <col min="8449" max="8449" width="14.5703125" style="225" customWidth="1"/>
    <col min="8450" max="8453" width="12" style="225" customWidth="1"/>
    <col min="8454" max="8454" width="2.140625" style="225" customWidth="1"/>
    <col min="8455" max="8457" width="12" style="225" customWidth="1"/>
    <col min="8458" max="8681" width="9.140625" style="225" customWidth="1"/>
    <col min="8682" max="8704" width="11.5703125" style="225"/>
    <col min="8705" max="8705" width="14.5703125" style="225" customWidth="1"/>
    <col min="8706" max="8709" width="12" style="225" customWidth="1"/>
    <col min="8710" max="8710" width="2.140625" style="225" customWidth="1"/>
    <col min="8711" max="8713" width="12" style="225" customWidth="1"/>
    <col min="8714" max="8937" width="9.140625" style="225" customWidth="1"/>
    <col min="8938" max="8960" width="11.5703125" style="225"/>
    <col min="8961" max="8961" width="14.5703125" style="225" customWidth="1"/>
    <col min="8962" max="8965" width="12" style="225" customWidth="1"/>
    <col min="8966" max="8966" width="2.140625" style="225" customWidth="1"/>
    <col min="8967" max="8969" width="12" style="225" customWidth="1"/>
    <col min="8970" max="9193" width="9.140625" style="225" customWidth="1"/>
    <col min="9194" max="9216" width="11.5703125" style="225"/>
    <col min="9217" max="9217" width="14.5703125" style="225" customWidth="1"/>
    <col min="9218" max="9221" width="12" style="225" customWidth="1"/>
    <col min="9222" max="9222" width="2.140625" style="225" customWidth="1"/>
    <col min="9223" max="9225" width="12" style="225" customWidth="1"/>
    <col min="9226" max="9449" width="9.140625" style="225" customWidth="1"/>
    <col min="9450" max="9472" width="11.5703125" style="225"/>
    <col min="9473" max="9473" width="14.5703125" style="225" customWidth="1"/>
    <col min="9474" max="9477" width="12" style="225" customWidth="1"/>
    <col min="9478" max="9478" width="2.140625" style="225" customWidth="1"/>
    <col min="9479" max="9481" width="12" style="225" customWidth="1"/>
    <col min="9482" max="9705" width="9.140625" style="225" customWidth="1"/>
    <col min="9706" max="9728" width="11.5703125" style="225"/>
    <col min="9729" max="9729" width="14.5703125" style="225" customWidth="1"/>
    <col min="9730" max="9733" width="12" style="225" customWidth="1"/>
    <col min="9734" max="9734" width="2.140625" style="225" customWidth="1"/>
    <col min="9735" max="9737" width="12" style="225" customWidth="1"/>
    <col min="9738" max="9961" width="9.140625" style="225" customWidth="1"/>
    <col min="9962" max="9984" width="11.5703125" style="225"/>
    <col min="9985" max="9985" width="14.5703125" style="225" customWidth="1"/>
    <col min="9986" max="9989" width="12" style="225" customWidth="1"/>
    <col min="9990" max="9990" width="2.140625" style="225" customWidth="1"/>
    <col min="9991" max="9993" width="12" style="225" customWidth="1"/>
    <col min="9994" max="10217" width="9.140625" style="225" customWidth="1"/>
    <col min="10218" max="10240" width="11.5703125" style="225"/>
    <col min="10241" max="10241" width="14.5703125" style="225" customWidth="1"/>
    <col min="10242" max="10245" width="12" style="225" customWidth="1"/>
    <col min="10246" max="10246" width="2.140625" style="225" customWidth="1"/>
    <col min="10247" max="10249" width="12" style="225" customWidth="1"/>
    <col min="10250" max="10473" width="9.140625" style="225" customWidth="1"/>
    <col min="10474" max="10496" width="11.5703125" style="225"/>
    <col min="10497" max="10497" width="14.5703125" style="225" customWidth="1"/>
    <col min="10498" max="10501" width="12" style="225" customWidth="1"/>
    <col min="10502" max="10502" width="2.140625" style="225" customWidth="1"/>
    <col min="10503" max="10505" width="12" style="225" customWidth="1"/>
    <col min="10506" max="10729" width="9.140625" style="225" customWidth="1"/>
    <col min="10730" max="10752" width="11.5703125" style="225"/>
    <col min="10753" max="10753" width="14.5703125" style="225" customWidth="1"/>
    <col min="10754" max="10757" width="12" style="225" customWidth="1"/>
    <col min="10758" max="10758" width="2.140625" style="225" customWidth="1"/>
    <col min="10759" max="10761" width="12" style="225" customWidth="1"/>
    <col min="10762" max="10985" width="9.140625" style="225" customWidth="1"/>
    <col min="10986" max="11008" width="11.5703125" style="225"/>
    <col min="11009" max="11009" width="14.5703125" style="225" customWidth="1"/>
    <col min="11010" max="11013" width="12" style="225" customWidth="1"/>
    <col min="11014" max="11014" width="2.140625" style="225" customWidth="1"/>
    <col min="11015" max="11017" width="12" style="225" customWidth="1"/>
    <col min="11018" max="11241" width="9.140625" style="225" customWidth="1"/>
    <col min="11242" max="11264" width="11.5703125" style="225"/>
    <col min="11265" max="11265" width="14.5703125" style="225" customWidth="1"/>
    <col min="11266" max="11269" width="12" style="225" customWidth="1"/>
    <col min="11270" max="11270" width="2.140625" style="225" customWidth="1"/>
    <col min="11271" max="11273" width="12" style="225" customWidth="1"/>
    <col min="11274" max="11497" width="9.140625" style="225" customWidth="1"/>
    <col min="11498" max="11520" width="11.5703125" style="225"/>
    <col min="11521" max="11521" width="14.5703125" style="225" customWidth="1"/>
    <col min="11522" max="11525" width="12" style="225" customWidth="1"/>
    <col min="11526" max="11526" width="2.140625" style="225" customWidth="1"/>
    <col min="11527" max="11529" width="12" style="225" customWidth="1"/>
    <col min="11530" max="11753" width="9.140625" style="225" customWidth="1"/>
    <col min="11754" max="11776" width="11.5703125" style="225"/>
    <col min="11777" max="11777" width="14.5703125" style="225" customWidth="1"/>
    <col min="11778" max="11781" width="12" style="225" customWidth="1"/>
    <col min="11782" max="11782" width="2.140625" style="225" customWidth="1"/>
    <col min="11783" max="11785" width="12" style="225" customWidth="1"/>
    <col min="11786" max="12009" width="9.140625" style="225" customWidth="1"/>
    <col min="12010" max="12032" width="11.5703125" style="225"/>
    <col min="12033" max="12033" width="14.5703125" style="225" customWidth="1"/>
    <col min="12034" max="12037" width="12" style="225" customWidth="1"/>
    <col min="12038" max="12038" width="2.140625" style="225" customWidth="1"/>
    <col min="12039" max="12041" width="12" style="225" customWidth="1"/>
    <col min="12042" max="12265" width="9.140625" style="225" customWidth="1"/>
    <col min="12266" max="12288" width="11.5703125" style="225"/>
    <col min="12289" max="12289" width="14.5703125" style="225" customWidth="1"/>
    <col min="12290" max="12293" width="12" style="225" customWidth="1"/>
    <col min="12294" max="12294" width="2.140625" style="225" customWidth="1"/>
    <col min="12295" max="12297" width="12" style="225" customWidth="1"/>
    <col min="12298" max="12521" width="9.140625" style="225" customWidth="1"/>
    <col min="12522" max="12544" width="11.5703125" style="225"/>
    <col min="12545" max="12545" width="14.5703125" style="225" customWidth="1"/>
    <col min="12546" max="12549" width="12" style="225" customWidth="1"/>
    <col min="12550" max="12550" width="2.140625" style="225" customWidth="1"/>
    <col min="12551" max="12553" width="12" style="225" customWidth="1"/>
    <col min="12554" max="12777" width="9.140625" style="225" customWidth="1"/>
    <col min="12778" max="12800" width="11.5703125" style="225"/>
    <col min="12801" max="12801" width="14.5703125" style="225" customWidth="1"/>
    <col min="12802" max="12805" width="12" style="225" customWidth="1"/>
    <col min="12806" max="12806" width="2.140625" style="225" customWidth="1"/>
    <col min="12807" max="12809" width="12" style="225" customWidth="1"/>
    <col min="12810" max="13033" width="9.140625" style="225" customWidth="1"/>
    <col min="13034" max="13056" width="11.5703125" style="225"/>
    <col min="13057" max="13057" width="14.5703125" style="225" customWidth="1"/>
    <col min="13058" max="13061" width="12" style="225" customWidth="1"/>
    <col min="13062" max="13062" width="2.140625" style="225" customWidth="1"/>
    <col min="13063" max="13065" width="12" style="225" customWidth="1"/>
    <col min="13066" max="13289" width="9.140625" style="225" customWidth="1"/>
    <col min="13290" max="13312" width="11.5703125" style="225"/>
    <col min="13313" max="13313" width="14.5703125" style="225" customWidth="1"/>
    <col min="13314" max="13317" width="12" style="225" customWidth="1"/>
    <col min="13318" max="13318" width="2.140625" style="225" customWidth="1"/>
    <col min="13319" max="13321" width="12" style="225" customWidth="1"/>
    <col min="13322" max="13545" width="9.140625" style="225" customWidth="1"/>
    <col min="13546" max="13568" width="11.5703125" style="225"/>
    <col min="13569" max="13569" width="14.5703125" style="225" customWidth="1"/>
    <col min="13570" max="13573" width="12" style="225" customWidth="1"/>
    <col min="13574" max="13574" width="2.140625" style="225" customWidth="1"/>
    <col min="13575" max="13577" width="12" style="225" customWidth="1"/>
    <col min="13578" max="13801" width="9.140625" style="225" customWidth="1"/>
    <col min="13802" max="13824" width="11.5703125" style="225"/>
    <col min="13825" max="13825" width="14.5703125" style="225" customWidth="1"/>
    <col min="13826" max="13829" width="12" style="225" customWidth="1"/>
    <col min="13830" max="13830" width="2.140625" style="225" customWidth="1"/>
    <col min="13831" max="13833" width="12" style="225" customWidth="1"/>
    <col min="13834" max="14057" width="9.140625" style="225" customWidth="1"/>
    <col min="14058" max="14080" width="11.5703125" style="225"/>
    <col min="14081" max="14081" width="14.5703125" style="225" customWidth="1"/>
    <col min="14082" max="14085" width="12" style="225" customWidth="1"/>
    <col min="14086" max="14086" width="2.140625" style="225" customWidth="1"/>
    <col min="14087" max="14089" width="12" style="225" customWidth="1"/>
    <col min="14090" max="14313" width="9.140625" style="225" customWidth="1"/>
    <col min="14314" max="14336" width="11.5703125" style="225"/>
    <col min="14337" max="14337" width="14.5703125" style="225" customWidth="1"/>
    <col min="14338" max="14341" width="12" style="225" customWidth="1"/>
    <col min="14342" max="14342" width="2.140625" style="225" customWidth="1"/>
    <col min="14343" max="14345" width="12" style="225" customWidth="1"/>
    <col min="14346" max="14569" width="9.140625" style="225" customWidth="1"/>
    <col min="14570" max="14592" width="11.5703125" style="225"/>
    <col min="14593" max="14593" width="14.5703125" style="225" customWidth="1"/>
    <col min="14594" max="14597" width="12" style="225" customWidth="1"/>
    <col min="14598" max="14598" width="2.140625" style="225" customWidth="1"/>
    <col min="14599" max="14601" width="12" style="225" customWidth="1"/>
    <col min="14602" max="14825" width="9.140625" style="225" customWidth="1"/>
    <col min="14826" max="14848" width="11.5703125" style="225"/>
    <col min="14849" max="14849" width="14.5703125" style="225" customWidth="1"/>
    <col min="14850" max="14853" width="12" style="225" customWidth="1"/>
    <col min="14854" max="14854" width="2.140625" style="225" customWidth="1"/>
    <col min="14855" max="14857" width="12" style="225" customWidth="1"/>
    <col min="14858" max="15081" width="9.140625" style="225" customWidth="1"/>
    <col min="15082" max="15104" width="11.5703125" style="225"/>
    <col min="15105" max="15105" width="14.5703125" style="225" customWidth="1"/>
    <col min="15106" max="15109" width="12" style="225" customWidth="1"/>
    <col min="15110" max="15110" width="2.140625" style="225" customWidth="1"/>
    <col min="15111" max="15113" width="12" style="225" customWidth="1"/>
    <col min="15114" max="15337" width="9.140625" style="225" customWidth="1"/>
    <col min="15338" max="15360" width="11.5703125" style="225"/>
    <col min="15361" max="15361" width="14.5703125" style="225" customWidth="1"/>
    <col min="15362" max="15365" width="12" style="225" customWidth="1"/>
    <col min="15366" max="15366" width="2.140625" style="225" customWidth="1"/>
    <col min="15367" max="15369" width="12" style="225" customWidth="1"/>
    <col min="15370" max="15593" width="9.140625" style="225" customWidth="1"/>
    <col min="15594" max="15616" width="11.5703125" style="225"/>
    <col min="15617" max="15617" width="14.5703125" style="225" customWidth="1"/>
    <col min="15618" max="15621" width="12" style="225" customWidth="1"/>
    <col min="15622" max="15622" width="2.140625" style="225" customWidth="1"/>
    <col min="15623" max="15625" width="12" style="225" customWidth="1"/>
    <col min="15626" max="15849" width="9.140625" style="225" customWidth="1"/>
    <col min="15850" max="15872" width="11.5703125" style="225"/>
    <col min="15873" max="15873" width="14.5703125" style="225" customWidth="1"/>
    <col min="15874" max="15877" width="12" style="225" customWidth="1"/>
    <col min="15878" max="15878" width="2.140625" style="225" customWidth="1"/>
    <col min="15879" max="15881" width="12" style="225" customWidth="1"/>
    <col min="15882" max="16105" width="9.140625" style="225" customWidth="1"/>
    <col min="16106" max="16128" width="11.5703125" style="225"/>
    <col min="16129" max="16129" width="14.5703125" style="225" customWidth="1"/>
    <col min="16130" max="16133" width="12" style="225" customWidth="1"/>
    <col min="16134" max="16134" width="2.140625" style="225" customWidth="1"/>
    <col min="16135" max="16137" width="12" style="225" customWidth="1"/>
    <col min="16138" max="16361" width="9.140625" style="225" customWidth="1"/>
    <col min="16362" max="16384" width="11.5703125" style="225"/>
  </cols>
  <sheetData>
    <row r="1" spans="1:15" ht="44.25" x14ac:dyDescent="0.55000000000000004">
      <c r="A1" s="859"/>
      <c r="B1" s="1429" t="s">
        <v>1529</v>
      </c>
      <c r="C1" s="1429"/>
      <c r="D1" s="1429"/>
      <c r="E1" s="1429"/>
      <c r="F1" s="1429"/>
      <c r="G1" s="1429"/>
      <c r="H1" s="1429"/>
      <c r="I1" s="1429"/>
    </row>
    <row r="2" spans="1:15" ht="25.5" x14ac:dyDescent="0.35">
      <c r="A2" s="1430"/>
      <c r="B2" s="1430"/>
      <c r="C2" s="1431" t="s">
        <v>1531</v>
      </c>
      <c r="D2" s="1431"/>
      <c r="E2" s="1431"/>
      <c r="F2" s="860"/>
      <c r="G2" s="1431" t="s">
        <v>1530</v>
      </c>
      <c r="H2" s="1431"/>
      <c r="I2" s="1431"/>
    </row>
    <row r="3" spans="1:15" ht="20.100000000000001" customHeight="1" x14ac:dyDescent="0.25">
      <c r="A3" s="1432" t="s">
        <v>1542</v>
      </c>
      <c r="B3" s="1432"/>
      <c r="C3" s="1433" t="s">
        <v>1532</v>
      </c>
      <c r="D3" s="1433"/>
      <c r="E3" s="873" t="s">
        <v>1534</v>
      </c>
      <c r="F3" s="861"/>
      <c r="G3" s="862"/>
      <c r="H3" s="863" t="s">
        <v>1320</v>
      </c>
      <c r="I3" s="864"/>
    </row>
    <row r="4" spans="1:15" ht="20.100000000000001" customHeight="1" x14ac:dyDescent="0.3">
      <c r="A4" s="1432" t="s">
        <v>1538</v>
      </c>
      <c r="B4" s="1432"/>
      <c r="C4" s="1433" t="s">
        <v>1532</v>
      </c>
      <c r="D4" s="1433"/>
      <c r="E4" s="865" t="s">
        <v>1533</v>
      </c>
      <c r="F4" s="861"/>
      <c r="G4" s="866"/>
      <c r="H4" s="863" t="s">
        <v>848</v>
      </c>
      <c r="I4" s="867" t="s">
        <v>1144</v>
      </c>
    </row>
    <row r="5" spans="1:15" ht="20.100000000000001" customHeight="1" x14ac:dyDescent="0.2">
      <c r="A5" s="1439" t="s">
        <v>1705</v>
      </c>
      <c r="B5" s="1440"/>
      <c r="C5" s="940" t="s">
        <v>1704</v>
      </c>
      <c r="D5" s="941"/>
      <c r="E5" s="938" t="s">
        <v>1614</v>
      </c>
      <c r="F5" s="939"/>
      <c r="G5" s="1434"/>
      <c r="H5" s="1435"/>
      <c r="I5" s="1436"/>
    </row>
    <row r="6" spans="1:15" ht="20.100000000000001" customHeight="1" x14ac:dyDescent="0.2">
      <c r="A6" s="1437" t="s">
        <v>290</v>
      </c>
      <c r="B6" s="1438"/>
      <c r="C6" s="1434"/>
      <c r="D6" s="1435"/>
      <c r="E6" s="1435"/>
      <c r="F6" s="1435"/>
      <c r="G6" s="1435"/>
      <c r="H6" s="1435"/>
      <c r="I6" s="1436"/>
    </row>
    <row r="7" spans="1:15" s="878" customFormat="1" x14ac:dyDescent="0.2">
      <c r="A7" s="876" t="s">
        <v>1525</v>
      </c>
      <c r="B7" s="876" t="s">
        <v>1295</v>
      </c>
      <c r="C7" s="877" t="s">
        <v>1539</v>
      </c>
      <c r="D7" s="877" t="s">
        <v>1526</v>
      </c>
      <c r="E7" s="877" t="s">
        <v>1527</v>
      </c>
      <c r="G7" s="877" t="s">
        <v>68</v>
      </c>
      <c r="H7" s="877" t="str">
        <f>D7</f>
        <v>Amortization</v>
      </c>
      <c r="I7" s="877" t="str">
        <f>E7</f>
        <v>Closing Value</v>
      </c>
      <c r="M7" s="225"/>
    </row>
    <row r="8" spans="1:15" s="870" customFormat="1" ht="20.25" x14ac:dyDescent="0.3">
      <c r="A8" s="868"/>
      <c r="B8" s="869" t="s">
        <v>1528</v>
      </c>
      <c r="C8" s="943">
        <f>L12</f>
        <v>10000</v>
      </c>
      <c r="D8" s="943">
        <f>ROUND(IF(L$10="mm",C$8*(2*MONTH(L$8)+1)/24/L$9,IF(MONTH(L$8)&gt;9,11.5/12*C$8/L$9,0.5*C$8/L$9)),2)</f>
        <v>458.33</v>
      </c>
      <c r="E8" s="943">
        <f>C8-D8</f>
        <v>9541.67</v>
      </c>
      <c r="F8" s="944"/>
      <c r="G8" s="943">
        <f>L13</f>
        <v>13000</v>
      </c>
      <c r="H8" s="943">
        <f>G8*L$14/100</f>
        <v>1040</v>
      </c>
      <c r="I8" s="943">
        <f>G8-H8</f>
        <v>11960</v>
      </c>
      <c r="K8" s="225" t="s">
        <v>1222</v>
      </c>
      <c r="L8" s="942">
        <v>37033</v>
      </c>
      <c r="M8" s="225"/>
    </row>
    <row r="9" spans="1:15" s="870" customFormat="1" ht="20.25" x14ac:dyDescent="0.3">
      <c r="A9" s="868"/>
      <c r="B9" s="869" t="s">
        <v>1528</v>
      </c>
      <c r="C9" s="943"/>
      <c r="D9" s="945">
        <f>ROUND(IF(E8&gt;C$8/L$9,C$8/L$9,E8),2)</f>
        <v>1000</v>
      </c>
      <c r="E9" s="943">
        <f>E8+C9-D9</f>
        <v>8541.67</v>
      </c>
      <c r="F9" s="944"/>
      <c r="G9" s="943"/>
      <c r="H9" s="943">
        <f>I8*L$14/100</f>
        <v>956.8</v>
      </c>
      <c r="I9" s="943">
        <f>I8+G9-H9</f>
        <v>11003.2</v>
      </c>
      <c r="K9" s="225" t="s">
        <v>1706</v>
      </c>
      <c r="L9" s="225">
        <v>10</v>
      </c>
      <c r="M9" s="225"/>
    </row>
    <row r="10" spans="1:15" s="870" customFormat="1" ht="20.25" x14ac:dyDescent="0.3">
      <c r="A10" s="868"/>
      <c r="B10" s="869" t="s">
        <v>1528</v>
      </c>
      <c r="C10" s="943"/>
      <c r="D10" s="945">
        <f t="shared" ref="D10:D19" si="0">ROUND(IF(E9&gt;C$8/L$9,C$8/L$9,E9),2)</f>
        <v>1000</v>
      </c>
      <c r="E10" s="943">
        <f t="shared" ref="E10:E19" si="1">E9+C10-D10</f>
        <v>7541.67</v>
      </c>
      <c r="F10" s="944"/>
      <c r="G10" s="943"/>
      <c r="H10" s="943">
        <f t="shared" ref="H10:H31" si="2">I9*L$14/100</f>
        <v>880.25600000000009</v>
      </c>
      <c r="I10" s="943">
        <f t="shared" ref="I10:I31" si="3">I9+G10-H10</f>
        <v>10122.944000000001</v>
      </c>
      <c r="K10" s="225" t="s">
        <v>300</v>
      </c>
      <c r="L10" s="873" t="s">
        <v>292</v>
      </c>
      <c r="M10" s="225"/>
    </row>
    <row r="11" spans="1:15" s="870" customFormat="1" ht="20.25" x14ac:dyDescent="0.3">
      <c r="A11" s="868"/>
      <c r="B11" s="869" t="s">
        <v>1528</v>
      </c>
      <c r="C11" s="943"/>
      <c r="D11" s="945">
        <f t="shared" si="0"/>
        <v>1000</v>
      </c>
      <c r="E11" s="943">
        <f t="shared" si="1"/>
        <v>6541.67</v>
      </c>
      <c r="F11" s="944"/>
      <c r="G11" s="943"/>
      <c r="H11" s="943">
        <f t="shared" si="2"/>
        <v>809.83552000000009</v>
      </c>
      <c r="I11" s="943">
        <f t="shared" si="3"/>
        <v>9313.1084800000008</v>
      </c>
      <c r="K11" s="225" t="s">
        <v>273</v>
      </c>
      <c r="L11" s="225" t="s">
        <v>285</v>
      </c>
    </row>
    <row r="12" spans="1:15" s="870" customFormat="1" ht="20.25" x14ac:dyDescent="0.3">
      <c r="A12" s="868"/>
      <c r="B12" s="869" t="s">
        <v>1528</v>
      </c>
      <c r="C12" s="943"/>
      <c r="D12" s="945">
        <f t="shared" si="0"/>
        <v>1000</v>
      </c>
      <c r="E12" s="943">
        <f t="shared" si="1"/>
        <v>5541.67</v>
      </c>
      <c r="F12" s="944"/>
      <c r="G12" s="943"/>
      <c r="H12" s="943">
        <f t="shared" si="2"/>
        <v>745.04867840000009</v>
      </c>
      <c r="I12" s="943">
        <f t="shared" si="3"/>
        <v>8568.0598016000004</v>
      </c>
      <c r="K12" s="225" t="s">
        <v>1707</v>
      </c>
      <c r="L12" s="225">
        <v>10000</v>
      </c>
      <c r="M12" s="225"/>
      <c r="N12" s="225"/>
      <c r="O12" s="225"/>
    </row>
    <row r="13" spans="1:15" s="870" customFormat="1" ht="20.25" x14ac:dyDescent="0.3">
      <c r="A13" s="868"/>
      <c r="B13" s="869" t="s">
        <v>1528</v>
      </c>
      <c r="C13" s="943"/>
      <c r="D13" s="945">
        <f t="shared" si="0"/>
        <v>1000</v>
      </c>
      <c r="E13" s="943">
        <f t="shared" si="1"/>
        <v>4541.67</v>
      </c>
      <c r="F13" s="944"/>
      <c r="G13" s="943"/>
      <c r="H13" s="943">
        <f t="shared" si="2"/>
        <v>685.44478412800004</v>
      </c>
      <c r="I13" s="943">
        <f t="shared" si="3"/>
        <v>7882.6150174720005</v>
      </c>
      <c r="K13" s="878" t="s">
        <v>1708</v>
      </c>
      <c r="L13" s="225">
        <v>13000</v>
      </c>
    </row>
    <row r="14" spans="1:15" s="870" customFormat="1" ht="20.25" x14ac:dyDescent="0.3">
      <c r="A14" s="868"/>
      <c r="B14" s="869" t="s">
        <v>1528</v>
      </c>
      <c r="C14" s="943"/>
      <c r="D14" s="945">
        <f t="shared" si="0"/>
        <v>1000</v>
      </c>
      <c r="E14" s="943">
        <f t="shared" si="1"/>
        <v>3541.67</v>
      </c>
      <c r="F14" s="944"/>
      <c r="G14" s="943"/>
      <c r="H14" s="943">
        <f t="shared" si="2"/>
        <v>630.60920139775999</v>
      </c>
      <c r="I14" s="943">
        <f t="shared" si="3"/>
        <v>7252.005816074241</v>
      </c>
      <c r="K14" s="225" t="s">
        <v>1709</v>
      </c>
      <c r="L14" s="225">
        <v>8</v>
      </c>
    </row>
    <row r="15" spans="1:15" s="870" customFormat="1" ht="20.25" x14ac:dyDescent="0.3">
      <c r="A15" s="868"/>
      <c r="B15" s="869" t="s">
        <v>1528</v>
      </c>
      <c r="C15" s="943"/>
      <c r="D15" s="945">
        <f t="shared" si="0"/>
        <v>1000</v>
      </c>
      <c r="E15" s="943">
        <f t="shared" si="1"/>
        <v>2541.67</v>
      </c>
      <c r="F15" s="944"/>
      <c r="G15" s="943"/>
      <c r="H15" s="943">
        <f t="shared" si="2"/>
        <v>580.16046528593927</v>
      </c>
      <c r="I15" s="943">
        <f t="shared" si="3"/>
        <v>6671.8453507883014</v>
      </c>
      <c r="L15" s="225"/>
    </row>
    <row r="16" spans="1:15" s="870" customFormat="1" ht="20.25" x14ac:dyDescent="0.3">
      <c r="A16" s="868"/>
      <c r="B16" s="869" t="s">
        <v>1528</v>
      </c>
      <c r="C16" s="943"/>
      <c r="D16" s="945">
        <f t="shared" si="0"/>
        <v>1000</v>
      </c>
      <c r="E16" s="943">
        <f t="shared" si="1"/>
        <v>1541.67</v>
      </c>
      <c r="F16" s="944"/>
      <c r="G16" s="943"/>
      <c r="H16" s="943">
        <f t="shared" si="2"/>
        <v>533.7476280630641</v>
      </c>
      <c r="I16" s="943">
        <f t="shared" si="3"/>
        <v>6138.097722725237</v>
      </c>
      <c r="L16" s="225"/>
    </row>
    <row r="17" spans="1:9" s="870" customFormat="1" ht="20.25" x14ac:dyDescent="0.3">
      <c r="A17" s="868"/>
      <c r="B17" s="869" t="s">
        <v>1528</v>
      </c>
      <c r="C17" s="943"/>
      <c r="D17" s="945">
        <f t="shared" si="0"/>
        <v>1000</v>
      </c>
      <c r="E17" s="943">
        <f t="shared" si="1"/>
        <v>541.67000000000007</v>
      </c>
      <c r="F17" s="944"/>
      <c r="G17" s="943"/>
      <c r="H17" s="943">
        <f t="shared" si="2"/>
        <v>491.04781781801898</v>
      </c>
      <c r="I17" s="943">
        <f t="shared" si="3"/>
        <v>5647.0499049072178</v>
      </c>
    </row>
    <row r="18" spans="1:9" s="870" customFormat="1" ht="20.25" x14ac:dyDescent="0.3">
      <c r="A18" s="868"/>
      <c r="B18" s="869" t="s">
        <v>1528</v>
      </c>
      <c r="C18" s="943"/>
      <c r="D18" s="945">
        <f t="shared" si="0"/>
        <v>541.66999999999996</v>
      </c>
      <c r="E18" s="943">
        <f t="shared" si="1"/>
        <v>0</v>
      </c>
      <c r="F18" s="944"/>
      <c r="G18" s="943"/>
      <c r="H18" s="943">
        <f t="shared" si="2"/>
        <v>451.76399239257739</v>
      </c>
      <c r="I18" s="943">
        <f t="shared" si="3"/>
        <v>5195.2859125146406</v>
      </c>
    </row>
    <row r="19" spans="1:9" s="870" customFormat="1" ht="20.25" x14ac:dyDescent="0.3">
      <c r="A19" s="868"/>
      <c r="B19" s="869" t="s">
        <v>1528</v>
      </c>
      <c r="C19" s="943"/>
      <c r="D19" s="945">
        <f t="shared" si="0"/>
        <v>0</v>
      </c>
      <c r="E19" s="943">
        <f t="shared" si="1"/>
        <v>0</v>
      </c>
      <c r="F19" s="944"/>
      <c r="G19" s="943"/>
      <c r="H19" s="943">
        <f t="shared" si="2"/>
        <v>415.62287300117123</v>
      </c>
      <c r="I19" s="943">
        <f t="shared" si="3"/>
        <v>4779.6630395134689</v>
      </c>
    </row>
    <row r="20" spans="1:9" s="870" customFormat="1" ht="20.25" x14ac:dyDescent="0.3">
      <c r="A20" s="868"/>
      <c r="B20" s="869" t="s">
        <v>1528</v>
      </c>
      <c r="C20" s="943"/>
      <c r="D20" s="945">
        <f t="shared" ref="D20:D32" si="4">ROUND(IF(E19&gt;C$8/L$9,C$8/L$9,E19),2)</f>
        <v>0</v>
      </c>
      <c r="E20" s="943">
        <f t="shared" ref="E20:E32" si="5">E19+C20-D20</f>
        <v>0</v>
      </c>
      <c r="F20" s="944"/>
      <c r="G20" s="943"/>
      <c r="H20" s="943">
        <f t="shared" si="2"/>
        <v>382.37304316107753</v>
      </c>
      <c r="I20" s="943">
        <f t="shared" si="3"/>
        <v>4397.2899963523914</v>
      </c>
    </row>
    <row r="21" spans="1:9" s="870" customFormat="1" ht="20.25" x14ac:dyDescent="0.3">
      <c r="A21" s="868"/>
      <c r="B21" s="869" t="s">
        <v>1528</v>
      </c>
      <c r="C21" s="943"/>
      <c r="D21" s="945">
        <f t="shared" si="4"/>
        <v>0</v>
      </c>
      <c r="E21" s="943">
        <f t="shared" si="5"/>
        <v>0</v>
      </c>
      <c r="F21" s="944"/>
      <c r="G21" s="943"/>
      <c r="H21" s="943">
        <f t="shared" si="2"/>
        <v>351.78319970819132</v>
      </c>
      <c r="I21" s="943">
        <f t="shared" si="3"/>
        <v>4045.5067966442002</v>
      </c>
    </row>
    <row r="22" spans="1:9" s="870" customFormat="1" ht="20.25" x14ac:dyDescent="0.3">
      <c r="A22" s="868"/>
      <c r="B22" s="869" t="s">
        <v>1528</v>
      </c>
      <c r="C22" s="943"/>
      <c r="D22" s="945">
        <f t="shared" si="4"/>
        <v>0</v>
      </c>
      <c r="E22" s="943">
        <f t="shared" si="5"/>
        <v>0</v>
      </c>
      <c r="F22" s="944"/>
      <c r="G22" s="943"/>
      <c r="H22" s="943">
        <f t="shared" si="2"/>
        <v>323.64054373153601</v>
      </c>
      <c r="I22" s="943">
        <f t="shared" si="3"/>
        <v>3721.8662529126641</v>
      </c>
    </row>
    <row r="23" spans="1:9" s="870" customFormat="1" ht="20.25" x14ac:dyDescent="0.3">
      <c r="A23" s="868"/>
      <c r="B23" s="869" t="s">
        <v>1528</v>
      </c>
      <c r="C23" s="943"/>
      <c r="D23" s="945">
        <f t="shared" si="4"/>
        <v>0</v>
      </c>
      <c r="E23" s="943">
        <f t="shared" si="5"/>
        <v>0</v>
      </c>
      <c r="F23" s="944"/>
      <c r="G23" s="943"/>
      <c r="H23" s="943">
        <f t="shared" si="2"/>
        <v>297.74930023301312</v>
      </c>
      <c r="I23" s="943">
        <f t="shared" si="3"/>
        <v>3424.1169526796511</v>
      </c>
    </row>
    <row r="24" spans="1:9" s="870" customFormat="1" ht="20.25" x14ac:dyDescent="0.3">
      <c r="A24" s="868"/>
      <c r="B24" s="869" t="s">
        <v>1528</v>
      </c>
      <c r="C24" s="943"/>
      <c r="D24" s="945">
        <f t="shared" si="4"/>
        <v>0</v>
      </c>
      <c r="E24" s="943">
        <f t="shared" si="5"/>
        <v>0</v>
      </c>
      <c r="F24" s="944"/>
      <c r="G24" s="943"/>
      <c r="H24" s="943">
        <f t="shared" si="2"/>
        <v>273.92935621437209</v>
      </c>
      <c r="I24" s="943">
        <f t="shared" si="3"/>
        <v>3150.1875964652791</v>
      </c>
    </row>
    <row r="25" spans="1:9" s="870" customFormat="1" ht="20.25" x14ac:dyDescent="0.3">
      <c r="A25" s="868"/>
      <c r="B25" s="869" t="s">
        <v>1528</v>
      </c>
      <c r="C25" s="943"/>
      <c r="D25" s="945">
        <f t="shared" si="4"/>
        <v>0</v>
      </c>
      <c r="E25" s="943">
        <f t="shared" si="5"/>
        <v>0</v>
      </c>
      <c r="F25" s="944"/>
      <c r="G25" s="943"/>
      <c r="H25" s="943">
        <f t="shared" si="2"/>
        <v>252.01500771722232</v>
      </c>
      <c r="I25" s="943">
        <f t="shared" si="3"/>
        <v>2898.1725887480566</v>
      </c>
    </row>
    <row r="26" spans="1:9" s="870" customFormat="1" ht="20.25" x14ac:dyDescent="0.3">
      <c r="A26" s="868"/>
      <c r="B26" s="869" t="s">
        <v>1528</v>
      </c>
      <c r="C26" s="943"/>
      <c r="D26" s="945">
        <f t="shared" si="4"/>
        <v>0</v>
      </c>
      <c r="E26" s="943">
        <f t="shared" si="5"/>
        <v>0</v>
      </c>
      <c r="F26" s="944"/>
      <c r="G26" s="943"/>
      <c r="H26" s="943">
        <f t="shared" si="2"/>
        <v>231.85380709984452</v>
      </c>
      <c r="I26" s="943">
        <f t="shared" si="3"/>
        <v>2666.3187816482123</v>
      </c>
    </row>
    <row r="27" spans="1:9" s="870" customFormat="1" ht="20.25" x14ac:dyDescent="0.3">
      <c r="A27" s="868"/>
      <c r="B27" s="869" t="s">
        <v>1528</v>
      </c>
      <c r="C27" s="943"/>
      <c r="D27" s="945">
        <f t="shared" si="4"/>
        <v>0</v>
      </c>
      <c r="E27" s="943">
        <f t="shared" si="5"/>
        <v>0</v>
      </c>
      <c r="F27" s="944"/>
      <c r="G27" s="943"/>
      <c r="H27" s="943">
        <f t="shared" si="2"/>
        <v>213.30550253185697</v>
      </c>
      <c r="I27" s="943">
        <f t="shared" si="3"/>
        <v>2453.0132791163551</v>
      </c>
    </row>
    <row r="28" spans="1:9" s="870" customFormat="1" ht="20.25" x14ac:dyDescent="0.3">
      <c r="A28" s="868"/>
      <c r="B28" s="869" t="s">
        <v>1528</v>
      </c>
      <c r="C28" s="943"/>
      <c r="D28" s="945">
        <f t="shared" si="4"/>
        <v>0</v>
      </c>
      <c r="E28" s="943">
        <f t="shared" si="5"/>
        <v>0</v>
      </c>
      <c r="F28" s="944"/>
      <c r="G28" s="943"/>
      <c r="H28" s="943">
        <f t="shared" si="2"/>
        <v>196.24106232930842</v>
      </c>
      <c r="I28" s="943">
        <f t="shared" si="3"/>
        <v>2256.7722167870465</v>
      </c>
    </row>
    <row r="29" spans="1:9" s="870" customFormat="1" ht="20.25" x14ac:dyDescent="0.3">
      <c r="A29" s="868"/>
      <c r="B29" s="869" t="s">
        <v>1528</v>
      </c>
      <c r="C29" s="943"/>
      <c r="D29" s="945">
        <f t="shared" si="4"/>
        <v>0</v>
      </c>
      <c r="E29" s="943">
        <f t="shared" si="5"/>
        <v>0</v>
      </c>
      <c r="F29" s="944"/>
      <c r="G29" s="943"/>
      <c r="H29" s="943">
        <f t="shared" si="2"/>
        <v>180.54177734296371</v>
      </c>
      <c r="I29" s="943">
        <f t="shared" si="3"/>
        <v>2076.230439444083</v>
      </c>
    </row>
    <row r="30" spans="1:9" s="870" customFormat="1" ht="20.25" x14ac:dyDescent="0.3">
      <c r="A30" s="868"/>
      <c r="B30" s="869" t="s">
        <v>1528</v>
      </c>
      <c r="C30" s="943"/>
      <c r="D30" s="945">
        <f t="shared" si="4"/>
        <v>0</v>
      </c>
      <c r="E30" s="943">
        <f t="shared" si="5"/>
        <v>0</v>
      </c>
      <c r="F30" s="944"/>
      <c r="G30" s="943"/>
      <c r="H30" s="943">
        <f t="shared" si="2"/>
        <v>166.09843515552663</v>
      </c>
      <c r="I30" s="943">
        <f t="shared" si="3"/>
        <v>1910.1320042885563</v>
      </c>
    </row>
    <row r="31" spans="1:9" s="870" customFormat="1" ht="20.25" x14ac:dyDescent="0.3">
      <c r="A31" s="868"/>
      <c r="B31" s="869" t="s">
        <v>1528</v>
      </c>
      <c r="C31" s="943"/>
      <c r="D31" s="945">
        <f t="shared" si="4"/>
        <v>0</v>
      </c>
      <c r="E31" s="943">
        <f t="shared" si="5"/>
        <v>0</v>
      </c>
      <c r="F31" s="944"/>
      <c r="G31" s="943"/>
      <c r="H31" s="943">
        <f t="shared" si="2"/>
        <v>152.81056034308452</v>
      </c>
      <c r="I31" s="943">
        <f t="shared" si="3"/>
        <v>1757.3214439454719</v>
      </c>
    </row>
    <row r="32" spans="1:9" s="870" customFormat="1" ht="21" thickBot="1" x14ac:dyDescent="0.35">
      <c r="A32" s="868"/>
      <c r="B32" s="869" t="s">
        <v>1528</v>
      </c>
      <c r="C32" s="943"/>
      <c r="D32" s="945">
        <f t="shared" si="4"/>
        <v>0</v>
      </c>
      <c r="E32" s="943">
        <f t="shared" si="5"/>
        <v>0</v>
      </c>
      <c r="F32" s="944"/>
      <c r="G32" s="943"/>
      <c r="H32" s="943"/>
      <c r="I32" s="946"/>
    </row>
    <row r="33" spans="1:9" s="870" customFormat="1" ht="21" thickTop="1" x14ac:dyDescent="0.3">
      <c r="B33" s="871" t="s">
        <v>8</v>
      </c>
      <c r="C33" s="947">
        <f>SUM(C8:C32)</f>
        <v>10000</v>
      </c>
      <c r="D33" s="947">
        <f>SUM(D8:D32)</f>
        <v>10000</v>
      </c>
      <c r="E33" s="947">
        <f>C33-D33</f>
        <v>0</v>
      </c>
      <c r="F33" s="944"/>
      <c r="G33" s="947">
        <f>SUM(G8:G32)</f>
        <v>13000</v>
      </c>
      <c r="H33" s="947">
        <f t="shared" ref="H33" si="6">SUM(H8:H32)</f>
        <v>11242.678556054532</v>
      </c>
      <c r="I33" s="947">
        <f>G33-H33</f>
        <v>1757.3214439454678</v>
      </c>
    </row>
    <row r="34" spans="1:9" s="870" customFormat="1" ht="13.5" customHeight="1" x14ac:dyDescent="0.3">
      <c r="A34" s="876" t="s">
        <v>1540</v>
      </c>
      <c r="B34" s="876" t="s">
        <v>1295</v>
      </c>
      <c r="C34" s="877" t="s">
        <v>1396</v>
      </c>
      <c r="D34" s="877" t="s">
        <v>1395</v>
      </c>
      <c r="E34" s="877" t="s">
        <v>1541</v>
      </c>
      <c r="F34" s="878"/>
      <c r="G34" s="877" t="str">
        <f>C34</f>
        <v>Proceeds</v>
      </c>
      <c r="H34" s="877" t="str">
        <f>D34</f>
        <v>Outlays</v>
      </c>
      <c r="I34" s="877" t="str">
        <f>E34</f>
        <v>Gain/Loss</v>
      </c>
    </row>
    <row r="35" spans="1:9" s="870" customFormat="1" ht="20.25" x14ac:dyDescent="0.3">
      <c r="A35" s="868"/>
      <c r="B35" s="869" t="s">
        <v>1528</v>
      </c>
      <c r="C35" s="943"/>
      <c r="D35" s="943"/>
      <c r="E35" s="943">
        <f>C35-E33</f>
        <v>0</v>
      </c>
      <c r="F35" s="944"/>
      <c r="G35" s="943"/>
      <c r="H35" s="943"/>
      <c r="I35" s="943">
        <f>G35-I33</f>
        <v>-1757.3214439454678</v>
      </c>
    </row>
    <row r="36" spans="1:9" s="870" customFormat="1" ht="20.25" x14ac:dyDescent="0.3">
      <c r="A36" s="868"/>
      <c r="B36" s="869" t="s">
        <v>1528</v>
      </c>
      <c r="C36" s="943"/>
      <c r="D36" s="943"/>
      <c r="E36" s="943"/>
      <c r="F36" s="944"/>
      <c r="G36" s="943"/>
      <c r="H36" s="943"/>
      <c r="I36" s="943"/>
    </row>
    <row r="37" spans="1:9" s="870" customFormat="1" ht="20.25" x14ac:dyDescent="0.3">
      <c r="B37" s="871"/>
      <c r="C37" s="871"/>
      <c r="D37" s="871"/>
      <c r="E37" s="871"/>
      <c r="G37" s="871"/>
      <c r="H37" s="871"/>
      <c r="I37" s="871"/>
    </row>
    <row r="38" spans="1:9" s="870" customFormat="1" ht="20.25" x14ac:dyDescent="0.3">
      <c r="B38" s="871"/>
      <c r="C38" s="871"/>
      <c r="D38" s="871"/>
      <c r="E38" s="871"/>
      <c r="G38" s="871"/>
      <c r="H38" s="871"/>
      <c r="I38" s="871"/>
    </row>
    <row r="39" spans="1:9" s="870" customFormat="1" ht="20.25" x14ac:dyDescent="0.3">
      <c r="B39" s="871"/>
      <c r="C39" s="871"/>
      <c r="D39" s="871"/>
      <c r="E39" s="871"/>
      <c r="G39" s="871"/>
      <c r="H39" s="871"/>
      <c r="I39" s="871"/>
    </row>
    <row r="40" spans="1:9" s="870" customFormat="1" ht="20.25" x14ac:dyDescent="0.3">
      <c r="B40" s="871"/>
      <c r="C40" s="871"/>
      <c r="D40" s="871"/>
      <c r="E40" s="871"/>
      <c r="G40" s="871"/>
      <c r="H40" s="871"/>
      <c r="I40" s="871"/>
    </row>
  </sheetData>
  <sheetProtection selectLockedCells="1" selectUnlockedCells="1"/>
  <mergeCells count="12">
    <mergeCell ref="C4:D4"/>
    <mergeCell ref="C6:I6"/>
    <mergeCell ref="A4:B4"/>
    <mergeCell ref="G5:I5"/>
    <mergeCell ref="A6:B6"/>
    <mergeCell ref="A5:B5"/>
    <mergeCell ref="B1:I1"/>
    <mergeCell ref="A2:B2"/>
    <mergeCell ref="C2:E2"/>
    <mergeCell ref="G2:I2"/>
    <mergeCell ref="A3:B3"/>
    <mergeCell ref="C3:D3"/>
  </mergeCells>
  <phoneticPr fontId="32" type="noConversion"/>
  <printOptions horizontalCentered="1"/>
  <pageMargins left="0.23622047244094491" right="0.23622047244094491" top="0.39370078740157483" bottom="0.39370078740157483" header="0.51181102362204722" footer="0.51181102362204722"/>
  <pageSetup firstPageNumber="0" orientation="portrait" r:id="rId1"/>
  <headerFooter alignWithMargins="0">
    <oddFooter>&amp;R&amp;K00-014©Michael Dyer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46CA-5554-463A-8E48-DD60584F3CF2}">
  <sheetPr>
    <tabColor rgb="FF00B050"/>
  </sheetPr>
  <dimension ref="A1:Q118"/>
  <sheetViews>
    <sheetView workbookViewId="0">
      <selection activeCell="O95" sqref="O95"/>
    </sheetView>
  </sheetViews>
  <sheetFormatPr defaultRowHeight="15" x14ac:dyDescent="0.25"/>
  <sheetData>
    <row r="1" spans="1:17" ht="20.25" x14ac:dyDescent="0.3">
      <c r="A1" s="930" t="s">
        <v>1657</v>
      </c>
      <c r="N1" s="870" t="s">
        <v>1701</v>
      </c>
      <c r="P1" s="871"/>
      <c r="Q1" s="871" t="s">
        <v>1553</v>
      </c>
    </row>
    <row r="2" spans="1:17" ht="20.25" x14ac:dyDescent="0.3">
      <c r="A2" t="s">
        <v>1615</v>
      </c>
      <c r="N2" s="870" t="s">
        <v>1702</v>
      </c>
      <c r="O2" s="870"/>
      <c r="Q2" s="871" t="s">
        <v>1554</v>
      </c>
    </row>
    <row r="3" spans="1:17" ht="20.25" x14ac:dyDescent="0.3">
      <c r="B3" t="s">
        <v>1616</v>
      </c>
      <c r="N3" s="870" t="s">
        <v>1703</v>
      </c>
      <c r="O3" s="870"/>
      <c r="Q3" s="871" t="s">
        <v>1555</v>
      </c>
    </row>
    <row r="4" spans="1:17" ht="20.25" x14ac:dyDescent="0.3">
      <c r="B4" t="s">
        <v>1617</v>
      </c>
      <c r="N4" s="870"/>
      <c r="O4" s="870"/>
    </row>
    <row r="5" spans="1:17" ht="20.25" x14ac:dyDescent="0.3">
      <c r="B5" t="s">
        <v>1618</v>
      </c>
      <c r="N5" s="870"/>
    </row>
    <row r="6" spans="1:17" ht="20.25" x14ac:dyDescent="0.3">
      <c r="B6" t="s">
        <v>1619</v>
      </c>
      <c r="N6" s="870"/>
    </row>
    <row r="7" spans="1:17" ht="20.25" x14ac:dyDescent="0.3">
      <c r="N7" s="870"/>
    </row>
    <row r="8" spans="1:17" ht="20.25" x14ac:dyDescent="0.3">
      <c r="A8" t="s">
        <v>1620</v>
      </c>
      <c r="N8" s="870"/>
    </row>
    <row r="9" spans="1:17" ht="20.25" x14ac:dyDescent="0.3">
      <c r="B9" t="s">
        <v>1621</v>
      </c>
      <c r="N9" s="870"/>
    </row>
    <row r="10" spans="1:17" ht="20.25" x14ac:dyDescent="0.3">
      <c r="B10" t="s">
        <v>1622</v>
      </c>
      <c r="N10" s="870"/>
    </row>
    <row r="11" spans="1:17" ht="20.25" x14ac:dyDescent="0.3">
      <c r="B11" t="s">
        <v>1623</v>
      </c>
      <c r="N11" s="870"/>
    </row>
    <row r="12" spans="1:17" ht="20.25" x14ac:dyDescent="0.3">
      <c r="B12" t="s">
        <v>1624</v>
      </c>
      <c r="N12" s="870"/>
    </row>
    <row r="13" spans="1:17" ht="20.25" x14ac:dyDescent="0.3">
      <c r="B13" t="s">
        <v>1625</v>
      </c>
      <c r="N13" s="870"/>
    </row>
    <row r="14" spans="1:17" ht="20.25" x14ac:dyDescent="0.3">
      <c r="B14" t="s">
        <v>1626</v>
      </c>
      <c r="N14" s="870"/>
    </row>
    <row r="15" spans="1:17" ht="20.25" x14ac:dyDescent="0.3">
      <c r="B15" t="s">
        <v>1627</v>
      </c>
      <c r="N15" s="870"/>
    </row>
    <row r="16" spans="1:17" x14ac:dyDescent="0.25">
      <c r="B16" t="s">
        <v>1628</v>
      </c>
    </row>
    <row r="17" spans="1:14" ht="20.25" x14ac:dyDescent="0.3">
      <c r="N17" s="870"/>
    </row>
    <row r="18" spans="1:14" ht="20.25" x14ac:dyDescent="0.3">
      <c r="A18" t="s">
        <v>1629</v>
      </c>
      <c r="N18" s="870"/>
    </row>
    <row r="19" spans="1:14" ht="20.25" x14ac:dyDescent="0.3">
      <c r="B19" t="s">
        <v>1630</v>
      </c>
      <c r="N19" s="870"/>
    </row>
    <row r="20" spans="1:14" ht="20.25" x14ac:dyDescent="0.3">
      <c r="B20" t="s">
        <v>1631</v>
      </c>
      <c r="N20" s="870"/>
    </row>
    <row r="21" spans="1:14" x14ac:dyDescent="0.25">
      <c r="B21" t="s">
        <v>1632</v>
      </c>
    </row>
    <row r="22" spans="1:14" x14ac:dyDescent="0.25">
      <c r="B22" t="s">
        <v>1633</v>
      </c>
    </row>
    <row r="23" spans="1:14" x14ac:dyDescent="0.25">
      <c r="B23" t="s">
        <v>1634</v>
      </c>
    </row>
    <row r="24" spans="1:14" x14ac:dyDescent="0.25">
      <c r="B24" t="s">
        <v>1635</v>
      </c>
    </row>
    <row r="26" spans="1:14" x14ac:dyDescent="0.25">
      <c r="A26" t="s">
        <v>1636</v>
      </c>
    </row>
    <row r="27" spans="1:14" x14ac:dyDescent="0.25">
      <c r="B27" t="s">
        <v>1637</v>
      </c>
    </row>
    <row r="28" spans="1:14" x14ac:dyDescent="0.25">
      <c r="B28" t="s">
        <v>1638</v>
      </c>
    </row>
    <row r="29" spans="1:14" x14ac:dyDescent="0.25">
      <c r="B29" t="s">
        <v>1639</v>
      </c>
    </row>
    <row r="30" spans="1:14" x14ac:dyDescent="0.25">
      <c r="B30" t="s">
        <v>1640</v>
      </c>
    </row>
    <row r="32" spans="1:14" x14ac:dyDescent="0.25">
      <c r="A32" t="s">
        <v>1641</v>
      </c>
    </row>
    <row r="33" spans="1:2" x14ac:dyDescent="0.25">
      <c r="B33" t="s">
        <v>1642</v>
      </c>
    </row>
    <row r="34" spans="1:2" x14ac:dyDescent="0.25">
      <c r="B34" t="s">
        <v>1643</v>
      </c>
    </row>
    <row r="35" spans="1:2" x14ac:dyDescent="0.25">
      <c r="B35" t="s">
        <v>1644</v>
      </c>
    </row>
    <row r="36" spans="1:2" x14ac:dyDescent="0.25">
      <c r="B36" t="s">
        <v>1645</v>
      </c>
    </row>
    <row r="37" spans="1:2" x14ac:dyDescent="0.25">
      <c r="B37" t="s">
        <v>1646</v>
      </c>
    </row>
    <row r="38" spans="1:2" x14ac:dyDescent="0.25">
      <c r="B38" t="s">
        <v>1647</v>
      </c>
    </row>
    <row r="39" spans="1:2" x14ac:dyDescent="0.25">
      <c r="B39" t="s">
        <v>1648</v>
      </c>
    </row>
    <row r="40" spans="1:2" x14ac:dyDescent="0.25">
      <c r="B40" t="s">
        <v>1649</v>
      </c>
    </row>
    <row r="42" spans="1:2" x14ac:dyDescent="0.25">
      <c r="A42" t="s">
        <v>1650</v>
      </c>
    </row>
    <row r="43" spans="1:2" x14ac:dyDescent="0.25">
      <c r="B43" t="s">
        <v>1651</v>
      </c>
    </row>
    <row r="44" spans="1:2" x14ac:dyDescent="0.25">
      <c r="B44" t="s">
        <v>1652</v>
      </c>
    </row>
    <row r="45" spans="1:2" x14ac:dyDescent="0.25">
      <c r="B45" t="s">
        <v>1653</v>
      </c>
    </row>
    <row r="47" spans="1:2" x14ac:dyDescent="0.25">
      <c r="A47" t="s">
        <v>1654</v>
      </c>
    </row>
    <row r="48" spans="1:2" x14ac:dyDescent="0.25">
      <c r="B48" t="s">
        <v>1655</v>
      </c>
    </row>
    <row r="49" spans="1:2" x14ac:dyDescent="0.25">
      <c r="B49" t="s">
        <v>1656</v>
      </c>
    </row>
    <row r="51" spans="1:2" x14ac:dyDescent="0.25">
      <c r="A51" t="s">
        <v>1663</v>
      </c>
    </row>
    <row r="52" spans="1:2" x14ac:dyDescent="0.25">
      <c r="B52" t="s">
        <v>1659</v>
      </c>
    </row>
    <row r="53" spans="1:2" x14ac:dyDescent="0.25">
      <c r="B53" t="s">
        <v>1660</v>
      </c>
    </row>
    <row r="54" spans="1:2" x14ac:dyDescent="0.25">
      <c r="B54" t="s">
        <v>1661</v>
      </c>
    </row>
    <row r="55" spans="1:2" x14ac:dyDescent="0.25">
      <c r="B55" t="s">
        <v>1662</v>
      </c>
    </row>
    <row r="57" spans="1:2" x14ac:dyDescent="0.25">
      <c r="A57" t="s">
        <v>1664</v>
      </c>
    </row>
    <row r="58" spans="1:2" x14ac:dyDescent="0.25">
      <c r="B58" t="s">
        <v>1658</v>
      </c>
    </row>
    <row r="61" spans="1:2" x14ac:dyDescent="0.25">
      <c r="A61" s="930" t="s">
        <v>1665</v>
      </c>
    </row>
    <row r="62" spans="1:2" x14ac:dyDescent="0.25">
      <c r="A62" t="s">
        <v>1666</v>
      </c>
    </row>
    <row r="63" spans="1:2" x14ac:dyDescent="0.25">
      <c r="A63" t="s">
        <v>299</v>
      </c>
      <c r="B63" t="s">
        <v>1667</v>
      </c>
    </row>
    <row r="64" spans="1:2" x14ac:dyDescent="0.25">
      <c r="A64" t="s">
        <v>1668</v>
      </c>
    </row>
    <row r="65" spans="1:2" x14ac:dyDescent="0.25">
      <c r="A65" t="s">
        <v>1670</v>
      </c>
      <c r="B65" t="s">
        <v>1669</v>
      </c>
    </row>
    <row r="66" spans="1:2" x14ac:dyDescent="0.25">
      <c r="A66" t="s">
        <v>1672</v>
      </c>
      <c r="B66" t="s">
        <v>1671</v>
      </c>
    </row>
    <row r="67" spans="1:2" x14ac:dyDescent="0.25">
      <c r="A67" t="s">
        <v>1672</v>
      </c>
      <c r="B67" t="s">
        <v>1673</v>
      </c>
    </row>
    <row r="68" spans="1:2" x14ac:dyDescent="0.25">
      <c r="A68" t="s">
        <v>1672</v>
      </c>
      <c r="B68" t="s">
        <v>1674</v>
      </c>
    </row>
    <row r="69" spans="1:2" x14ac:dyDescent="0.25">
      <c r="A69" t="s">
        <v>1672</v>
      </c>
      <c r="B69" t="s">
        <v>1675</v>
      </c>
    </row>
    <row r="70" spans="1:2" x14ac:dyDescent="0.25">
      <c r="A70" t="s">
        <v>1677</v>
      </c>
      <c r="B70" t="s">
        <v>1676</v>
      </c>
    </row>
    <row r="71" spans="1:2" x14ac:dyDescent="0.25">
      <c r="A71" t="s">
        <v>1679</v>
      </c>
      <c r="B71" t="s">
        <v>1678</v>
      </c>
    </row>
    <row r="72" spans="1:2" x14ac:dyDescent="0.25">
      <c r="A72" t="s">
        <v>1681</v>
      </c>
      <c r="B72" t="s">
        <v>1680</v>
      </c>
    </row>
    <row r="73" spans="1:2" x14ac:dyDescent="0.25">
      <c r="A73" t="s">
        <v>1683</v>
      </c>
      <c r="B73" t="s">
        <v>1682</v>
      </c>
    </row>
    <row r="74" spans="1:2" x14ac:dyDescent="0.25">
      <c r="A74" t="s">
        <v>1683</v>
      </c>
      <c r="B74" t="s">
        <v>1684</v>
      </c>
    </row>
    <row r="75" spans="1:2" x14ac:dyDescent="0.25">
      <c r="A75" t="s">
        <v>1683</v>
      </c>
      <c r="B75" t="s">
        <v>1685</v>
      </c>
    </row>
    <row r="76" spans="1:2" x14ac:dyDescent="0.25">
      <c r="A76" t="s">
        <v>1688</v>
      </c>
      <c r="B76" t="s">
        <v>1684</v>
      </c>
    </row>
    <row r="77" spans="1:2" x14ac:dyDescent="0.25">
      <c r="A77" t="s">
        <v>1688</v>
      </c>
      <c r="B77" t="s">
        <v>1686</v>
      </c>
    </row>
    <row r="78" spans="1:2" x14ac:dyDescent="0.25">
      <c r="A78" t="s">
        <v>1688</v>
      </c>
      <c r="B78" t="s">
        <v>1687</v>
      </c>
    </row>
    <row r="79" spans="1:2" x14ac:dyDescent="0.25">
      <c r="A79" t="s">
        <v>1690</v>
      </c>
      <c r="B79" t="s">
        <v>1689</v>
      </c>
    </row>
    <row r="80" spans="1:2" x14ac:dyDescent="0.25">
      <c r="A80" t="s">
        <v>1692</v>
      </c>
      <c r="B80" t="s">
        <v>1691</v>
      </c>
    </row>
    <row r="81" spans="1:6" x14ac:dyDescent="0.25">
      <c r="A81" t="s">
        <v>1694</v>
      </c>
      <c r="B81" t="s">
        <v>1693</v>
      </c>
    </row>
    <row r="82" spans="1:6" x14ac:dyDescent="0.25">
      <c r="A82" t="s">
        <v>1696</v>
      </c>
      <c r="B82" t="s">
        <v>1695</v>
      </c>
    </row>
    <row r="83" spans="1:6" x14ac:dyDescent="0.25">
      <c r="A83" t="s">
        <v>1694</v>
      </c>
      <c r="B83" t="s">
        <v>1697</v>
      </c>
    </row>
    <row r="84" spans="1:6" x14ac:dyDescent="0.25">
      <c r="A84" t="s">
        <v>1699</v>
      </c>
      <c r="B84" t="s">
        <v>1698</v>
      </c>
    </row>
    <row r="87" spans="1:6" x14ac:dyDescent="0.25">
      <c r="A87" s="930" t="s">
        <v>1700</v>
      </c>
    </row>
    <row r="89" spans="1:6" x14ac:dyDescent="0.25">
      <c r="A89" s="872"/>
      <c r="B89" s="872" t="s">
        <v>848</v>
      </c>
      <c r="C89" s="225" t="s">
        <v>293</v>
      </c>
      <c r="D89" s="872" t="s">
        <v>1579</v>
      </c>
      <c r="E89" s="225" t="s">
        <v>1580</v>
      </c>
      <c r="F89" s="225" t="s">
        <v>1581</v>
      </c>
    </row>
    <row r="90" spans="1:6" x14ac:dyDescent="0.25">
      <c r="A90" s="931" t="s">
        <v>1556</v>
      </c>
      <c r="B90" s="932">
        <v>0.04</v>
      </c>
      <c r="C90" s="225" t="s">
        <v>1587</v>
      </c>
      <c r="D90" s="872"/>
      <c r="E90" s="225" t="s">
        <v>1588</v>
      </c>
      <c r="F90" s="931" t="s">
        <v>1294</v>
      </c>
    </row>
    <row r="91" spans="1:6" x14ac:dyDescent="0.25">
      <c r="A91" s="931" t="s">
        <v>1557</v>
      </c>
      <c r="B91" s="932">
        <v>0.05</v>
      </c>
      <c r="C91" s="225" t="s">
        <v>1587</v>
      </c>
      <c r="D91" s="872"/>
      <c r="E91" s="225" t="s">
        <v>1588</v>
      </c>
      <c r="F91" s="931" t="s">
        <v>1582</v>
      </c>
    </row>
    <row r="92" spans="1:6" x14ac:dyDescent="0.25">
      <c r="A92" s="931" t="s">
        <v>1558</v>
      </c>
      <c r="B92" s="932">
        <v>0.1</v>
      </c>
      <c r="C92" s="225" t="s">
        <v>1587</v>
      </c>
      <c r="D92" s="872"/>
      <c r="E92" s="225" t="s">
        <v>1588</v>
      </c>
      <c r="F92" s="931" t="s">
        <v>1583</v>
      </c>
    </row>
    <row r="93" spans="1:6" x14ac:dyDescent="0.25">
      <c r="A93" s="931" t="s">
        <v>1559</v>
      </c>
      <c r="B93" s="932">
        <v>0.2</v>
      </c>
      <c r="C93" s="225" t="s">
        <v>1587</v>
      </c>
      <c r="D93" s="872"/>
      <c r="E93" s="225"/>
      <c r="F93" s="225" t="s">
        <v>14</v>
      </c>
    </row>
    <row r="94" spans="1:6" x14ac:dyDescent="0.25">
      <c r="A94" s="225"/>
      <c r="B94" s="225"/>
      <c r="C94" s="225"/>
      <c r="D94" s="225"/>
      <c r="E94" s="225"/>
      <c r="F94" s="225" t="s">
        <v>1611</v>
      </c>
    </row>
    <row r="95" spans="1:6" x14ac:dyDescent="0.25">
      <c r="A95" s="225"/>
      <c r="B95" s="225"/>
      <c r="C95" s="225"/>
      <c r="D95" s="225"/>
      <c r="E95" s="225"/>
      <c r="F95" s="225" t="s">
        <v>1612</v>
      </c>
    </row>
    <row r="96" spans="1:6" x14ac:dyDescent="0.25">
      <c r="A96" s="225"/>
      <c r="B96" s="225"/>
      <c r="C96" s="225"/>
      <c r="D96" s="225"/>
      <c r="E96" s="225"/>
      <c r="F96" s="225" t="s">
        <v>1613</v>
      </c>
    </row>
    <row r="97" spans="1:6" x14ac:dyDescent="0.25">
      <c r="A97" s="931" t="s">
        <v>1560</v>
      </c>
      <c r="B97" s="932">
        <v>0.3</v>
      </c>
      <c r="C97" s="225" t="s">
        <v>1587</v>
      </c>
      <c r="D97" s="872"/>
      <c r="E97" s="225"/>
      <c r="F97" s="225" t="s">
        <v>1584</v>
      </c>
    </row>
    <row r="98" spans="1:6" x14ac:dyDescent="0.25">
      <c r="A98" s="931" t="s">
        <v>1567</v>
      </c>
      <c r="B98" s="932">
        <v>0.3</v>
      </c>
      <c r="C98" s="225" t="s">
        <v>1587</v>
      </c>
      <c r="D98" s="872"/>
      <c r="E98" s="225"/>
      <c r="F98" s="225" t="s">
        <v>1585</v>
      </c>
    </row>
    <row r="99" spans="1:6" x14ac:dyDescent="0.25">
      <c r="A99" s="931" t="s">
        <v>1561</v>
      </c>
      <c r="B99" s="932">
        <v>1</v>
      </c>
      <c r="C99" s="225" t="s">
        <v>1588</v>
      </c>
      <c r="D99" s="872"/>
      <c r="E99" s="225"/>
      <c r="F99" s="225" t="s">
        <v>1586</v>
      </c>
    </row>
    <row r="100" spans="1:6" x14ac:dyDescent="0.25">
      <c r="A100" s="931" t="s">
        <v>1562</v>
      </c>
      <c r="B100" s="225" t="s">
        <v>1605</v>
      </c>
      <c r="C100" s="225"/>
      <c r="D100" s="225"/>
      <c r="E100" s="225"/>
      <c r="F100" s="225" t="s">
        <v>1606</v>
      </c>
    </row>
    <row r="101" spans="1:6" x14ac:dyDescent="0.25">
      <c r="A101" s="931" t="s">
        <v>1563</v>
      </c>
      <c r="B101" s="872" t="s">
        <v>1605</v>
      </c>
      <c r="C101" s="225"/>
      <c r="D101" s="872"/>
      <c r="E101" s="225"/>
      <c r="F101" s="225" t="s">
        <v>1604</v>
      </c>
    </row>
    <row r="102" spans="1:6" x14ac:dyDescent="0.25">
      <c r="A102" s="931" t="s">
        <v>1568</v>
      </c>
      <c r="B102" s="932">
        <v>0.05</v>
      </c>
      <c r="C102" s="225"/>
      <c r="D102" s="872"/>
      <c r="E102" s="225" t="s">
        <v>1588</v>
      </c>
      <c r="F102" s="225" t="s">
        <v>1589</v>
      </c>
    </row>
    <row r="103" spans="1:6" x14ac:dyDescent="0.25">
      <c r="A103" s="931" t="s">
        <v>1564</v>
      </c>
      <c r="B103" s="933">
        <v>0.4</v>
      </c>
      <c r="C103" s="225"/>
      <c r="D103" s="872"/>
      <c r="E103" s="225"/>
      <c r="F103" s="931" t="s">
        <v>1610</v>
      </c>
    </row>
    <row r="104" spans="1:6" x14ac:dyDescent="0.25">
      <c r="A104" s="225" t="s">
        <v>1565</v>
      </c>
      <c r="B104" s="933">
        <v>0.08</v>
      </c>
      <c r="C104" s="225"/>
      <c r="D104" s="225"/>
      <c r="E104" s="225" t="s">
        <v>1588</v>
      </c>
      <c r="F104" s="225" t="s">
        <v>1607</v>
      </c>
    </row>
    <row r="105" spans="1:6" x14ac:dyDescent="0.25">
      <c r="A105" s="934" t="s">
        <v>1566</v>
      </c>
      <c r="B105" s="935"/>
      <c r="C105" s="935"/>
      <c r="D105" s="935"/>
      <c r="E105" s="935"/>
      <c r="F105" s="934" t="s">
        <v>1602</v>
      </c>
    </row>
    <row r="106" spans="1:6" x14ac:dyDescent="0.25">
      <c r="A106" s="225" t="s">
        <v>1608</v>
      </c>
      <c r="B106" s="933">
        <v>0.3</v>
      </c>
      <c r="C106" s="225"/>
      <c r="D106" s="225"/>
      <c r="E106" s="225"/>
      <c r="F106" s="225" t="s">
        <v>1609</v>
      </c>
    </row>
    <row r="107" spans="1:6" x14ac:dyDescent="0.25">
      <c r="A107" s="931" t="s">
        <v>1569</v>
      </c>
      <c r="B107" s="932">
        <v>0.3</v>
      </c>
      <c r="C107" s="225"/>
      <c r="D107" s="872" t="s">
        <v>1588</v>
      </c>
      <c r="E107" s="225"/>
      <c r="F107" s="931" t="s">
        <v>1592</v>
      </c>
    </row>
    <row r="108" spans="1:6" x14ac:dyDescent="0.25">
      <c r="A108" s="931" t="s">
        <v>1591</v>
      </c>
      <c r="B108" s="932">
        <v>0.3</v>
      </c>
      <c r="C108" s="225"/>
      <c r="D108" s="872" t="s">
        <v>1588</v>
      </c>
      <c r="E108" s="225"/>
      <c r="F108" s="931" t="s">
        <v>1593</v>
      </c>
    </row>
    <row r="109" spans="1:6" x14ac:dyDescent="0.25">
      <c r="A109" s="931" t="s">
        <v>1590</v>
      </c>
      <c r="B109" s="932">
        <v>0.5</v>
      </c>
      <c r="C109" s="225"/>
      <c r="D109" s="872" t="s">
        <v>1588</v>
      </c>
      <c r="E109" s="225"/>
      <c r="F109" s="931" t="s">
        <v>1594</v>
      </c>
    </row>
    <row r="110" spans="1:6" x14ac:dyDescent="0.25">
      <c r="A110" s="931" t="s">
        <v>1570</v>
      </c>
      <c r="B110" s="932">
        <v>0.25</v>
      </c>
      <c r="C110" s="225"/>
      <c r="D110" s="872"/>
      <c r="E110" s="225"/>
      <c r="F110" s="225" t="s">
        <v>1603</v>
      </c>
    </row>
    <row r="111" spans="1:6" x14ac:dyDescent="0.25">
      <c r="A111" s="931" t="s">
        <v>1571</v>
      </c>
      <c r="B111" s="932">
        <v>0.45</v>
      </c>
      <c r="C111" s="225"/>
      <c r="D111" s="872"/>
      <c r="E111" s="225"/>
      <c r="F111" s="931" t="s">
        <v>1600</v>
      </c>
    </row>
    <row r="112" spans="1:6" x14ac:dyDescent="0.25">
      <c r="A112" s="931" t="s">
        <v>1572</v>
      </c>
      <c r="B112" s="932">
        <v>0.3</v>
      </c>
      <c r="C112" s="225"/>
      <c r="D112" s="872"/>
      <c r="E112" s="225"/>
      <c r="F112" s="931" t="s">
        <v>1601</v>
      </c>
    </row>
    <row r="113" spans="1:6" x14ac:dyDescent="0.25">
      <c r="A113" s="931" t="s">
        <v>1573</v>
      </c>
      <c r="B113" s="932">
        <v>0.55000000000000004</v>
      </c>
      <c r="C113" s="872"/>
      <c r="D113" s="225"/>
      <c r="E113" s="225"/>
      <c r="F113" s="931" t="s">
        <v>1600</v>
      </c>
    </row>
    <row r="114" spans="1:6" x14ac:dyDescent="0.25">
      <c r="A114" s="934" t="s">
        <v>1574</v>
      </c>
      <c r="B114" s="936">
        <v>1</v>
      </c>
      <c r="C114" s="937" t="s">
        <v>1588</v>
      </c>
      <c r="D114" s="935"/>
      <c r="E114" s="935"/>
      <c r="F114" s="934" t="s">
        <v>1599</v>
      </c>
    </row>
    <row r="115" spans="1:6" x14ac:dyDescent="0.25">
      <c r="A115" s="931" t="s">
        <v>1575</v>
      </c>
      <c r="B115" s="932">
        <v>0.5</v>
      </c>
      <c r="C115" s="872"/>
      <c r="D115" s="225" t="s">
        <v>1588</v>
      </c>
      <c r="E115" s="225"/>
      <c r="F115" s="225" t="s">
        <v>1597</v>
      </c>
    </row>
    <row r="116" spans="1:6" x14ac:dyDescent="0.25">
      <c r="A116" s="931" t="s">
        <v>1576</v>
      </c>
      <c r="B116" s="932">
        <v>0.3</v>
      </c>
      <c r="C116" s="872"/>
      <c r="D116" s="225" t="s">
        <v>1588</v>
      </c>
      <c r="E116" s="225"/>
      <c r="F116" s="931" t="s">
        <v>1595</v>
      </c>
    </row>
    <row r="117" spans="1:6" x14ac:dyDescent="0.25">
      <c r="A117" s="931" t="s">
        <v>1577</v>
      </c>
      <c r="B117" s="932">
        <v>0.3</v>
      </c>
      <c r="C117" s="872"/>
      <c r="D117" s="225" t="s">
        <v>1588</v>
      </c>
      <c r="E117" s="225"/>
      <c r="F117" s="931" t="s">
        <v>1596</v>
      </c>
    </row>
    <row r="118" spans="1:6" x14ac:dyDescent="0.25">
      <c r="A118" s="931" t="s">
        <v>1578</v>
      </c>
      <c r="B118" s="932">
        <v>0.4</v>
      </c>
      <c r="C118" s="872"/>
      <c r="D118" s="225" t="s">
        <v>1588</v>
      </c>
      <c r="E118" s="225"/>
      <c r="F118" s="931" t="s">
        <v>1598</v>
      </c>
    </row>
  </sheetData>
  <phoneticPr fontId="3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2ED5-3DA6-4377-B875-8CB3D43AD2F4}">
  <sheetPr codeName="Sheet19">
    <tabColor rgb="FFFFC000"/>
  </sheetPr>
  <dimension ref="A1:O34"/>
  <sheetViews>
    <sheetView zoomScaleNormal="100" workbookViewId="0">
      <selection activeCell="G2" sqref="G2"/>
    </sheetView>
  </sheetViews>
  <sheetFormatPr defaultRowHeight="15" x14ac:dyDescent="0.25"/>
  <cols>
    <col min="1" max="1" width="5.42578125" bestFit="1" customWidth="1"/>
    <col min="2" max="2" width="25" customWidth="1"/>
    <col min="3" max="3" width="10.140625" bestFit="1" customWidth="1"/>
    <col min="4" max="4" width="10.42578125" bestFit="1" customWidth="1"/>
    <col min="5" max="5" width="10.140625" bestFit="1" customWidth="1"/>
    <col min="6" max="6" width="12.28515625" bestFit="1" customWidth="1"/>
    <col min="7" max="7" width="9.140625" bestFit="1" customWidth="1"/>
    <col min="8" max="8" width="8" bestFit="1" customWidth="1"/>
    <col min="9" max="9" width="11" bestFit="1" customWidth="1"/>
    <col min="10" max="10" width="10.140625" bestFit="1" customWidth="1"/>
    <col min="11" max="11" width="10.42578125" bestFit="1" customWidth="1"/>
    <col min="14" max="15" width="10.42578125" bestFit="1" customWidth="1"/>
  </cols>
  <sheetData>
    <row r="1" spans="1:15" x14ac:dyDescent="0.25">
      <c r="A1" t="s">
        <v>1320</v>
      </c>
      <c r="B1" t="s">
        <v>1321</v>
      </c>
      <c r="C1" s="8" t="s">
        <v>282</v>
      </c>
      <c r="D1" s="15" t="s">
        <v>849</v>
      </c>
      <c r="E1" t="s">
        <v>289</v>
      </c>
      <c r="F1" s="19" t="s">
        <v>68</v>
      </c>
      <c r="G1" t="s">
        <v>299</v>
      </c>
      <c r="H1" t="s">
        <v>273</v>
      </c>
      <c r="I1" t="s">
        <v>300</v>
      </c>
      <c r="J1" s="1441" t="s">
        <v>301</v>
      </c>
      <c r="K1" s="1442"/>
    </row>
    <row r="2" spans="1:15" x14ac:dyDescent="0.25">
      <c r="A2" s="610"/>
      <c r="B2" s="611"/>
      <c r="C2" s="612" t="s">
        <v>288</v>
      </c>
      <c r="D2" s="613" t="s">
        <v>287</v>
      </c>
      <c r="E2" s="612" t="s">
        <v>288</v>
      </c>
      <c r="F2" s="613" t="s">
        <v>287</v>
      </c>
      <c r="G2" s="614"/>
      <c r="H2" s="614"/>
      <c r="I2" s="614"/>
      <c r="J2" s="612" t="s">
        <v>288</v>
      </c>
      <c r="K2" s="615" t="s">
        <v>287</v>
      </c>
      <c r="M2" t="s">
        <v>849</v>
      </c>
      <c r="N2" s="161">
        <v>76920</v>
      </c>
    </row>
    <row r="3" spans="1:15" x14ac:dyDescent="0.25">
      <c r="A3" s="616"/>
      <c r="B3" s="617"/>
      <c r="C3" s="618" t="s">
        <v>288</v>
      </c>
      <c r="D3" s="619" t="s">
        <v>287</v>
      </c>
      <c r="E3" s="618" t="s">
        <v>288</v>
      </c>
      <c r="F3" s="619" t="s">
        <v>287</v>
      </c>
      <c r="G3" s="620"/>
      <c r="H3" s="620"/>
      <c r="I3" s="620"/>
      <c r="J3" s="618" t="s">
        <v>288</v>
      </c>
      <c r="K3" s="621" t="s">
        <v>287</v>
      </c>
      <c r="M3" t="s">
        <v>289</v>
      </c>
      <c r="N3" s="629">
        <v>40431</v>
      </c>
    </row>
    <row r="4" spans="1:15" x14ac:dyDescent="0.25">
      <c r="A4" s="616"/>
      <c r="B4" s="617"/>
      <c r="C4" s="618" t="s">
        <v>288</v>
      </c>
      <c r="D4" s="619" t="s">
        <v>287</v>
      </c>
      <c r="E4" s="618" t="s">
        <v>288</v>
      </c>
      <c r="F4" s="619" t="s">
        <v>287</v>
      </c>
      <c r="G4" s="620"/>
      <c r="H4" s="620"/>
      <c r="I4" s="620"/>
      <c r="J4" s="618" t="s">
        <v>288</v>
      </c>
      <c r="K4" s="621" t="s">
        <v>287</v>
      </c>
      <c r="N4">
        <f>YEAR(N3)</f>
        <v>2010</v>
      </c>
      <c r="O4" s="628">
        <f>ROUND(N$2*2*(12-MONTH(N3)+0.5)/(40*24),0)</f>
        <v>561</v>
      </c>
    </row>
    <row r="5" spans="1:15" x14ac:dyDescent="0.25">
      <c r="A5" s="616"/>
      <c r="B5" s="617"/>
      <c r="C5" s="618" t="s">
        <v>288</v>
      </c>
      <c r="D5" s="619" t="s">
        <v>287</v>
      </c>
      <c r="E5" s="618" t="s">
        <v>288</v>
      </c>
      <c r="F5" s="619" t="s">
        <v>287</v>
      </c>
      <c r="G5" s="620"/>
      <c r="H5" s="620"/>
      <c r="I5" s="620"/>
      <c r="J5" s="618" t="s">
        <v>288</v>
      </c>
      <c r="K5" s="621" t="s">
        <v>287</v>
      </c>
      <c r="N5">
        <f>N4+1</f>
        <v>2011</v>
      </c>
      <c r="O5">
        <f>ROUND(N$2/40,0)</f>
        <v>1923</v>
      </c>
    </row>
    <row r="6" spans="1:15" x14ac:dyDescent="0.25">
      <c r="A6" s="616"/>
      <c r="B6" s="617"/>
      <c r="C6" s="618" t="s">
        <v>288</v>
      </c>
      <c r="D6" s="619" t="s">
        <v>287</v>
      </c>
      <c r="E6" s="618" t="s">
        <v>288</v>
      </c>
      <c r="F6" s="619" t="s">
        <v>287</v>
      </c>
      <c r="G6" s="620"/>
      <c r="H6" s="620"/>
      <c r="I6" s="620"/>
      <c r="J6" s="618" t="s">
        <v>288</v>
      </c>
      <c r="K6" s="621" t="s">
        <v>287</v>
      </c>
      <c r="N6">
        <f t="shared" ref="N6:N12" si="0">N5+1</f>
        <v>2012</v>
      </c>
      <c r="O6">
        <f t="shared" ref="O6:O33" si="1">ROUND(N$2/40,0)</f>
        <v>1923</v>
      </c>
    </row>
    <row r="7" spans="1:15" x14ac:dyDescent="0.25">
      <c r="A7" s="616"/>
      <c r="B7" s="617"/>
      <c r="C7" s="618" t="s">
        <v>288</v>
      </c>
      <c r="D7" s="619" t="s">
        <v>287</v>
      </c>
      <c r="E7" s="618" t="s">
        <v>288</v>
      </c>
      <c r="F7" s="619" t="s">
        <v>287</v>
      </c>
      <c r="G7" s="620"/>
      <c r="H7" s="620"/>
      <c r="I7" s="620"/>
      <c r="J7" s="618" t="s">
        <v>288</v>
      </c>
      <c r="K7" s="621" t="s">
        <v>287</v>
      </c>
      <c r="N7">
        <f t="shared" si="0"/>
        <v>2013</v>
      </c>
      <c r="O7">
        <f t="shared" si="1"/>
        <v>1923</v>
      </c>
    </row>
    <row r="8" spans="1:15" x14ac:dyDescent="0.25">
      <c r="A8" s="616"/>
      <c r="B8" s="617"/>
      <c r="C8" s="618" t="s">
        <v>288</v>
      </c>
      <c r="D8" s="619" t="s">
        <v>287</v>
      </c>
      <c r="E8" s="618" t="s">
        <v>288</v>
      </c>
      <c r="F8" s="619" t="s">
        <v>287</v>
      </c>
      <c r="G8" s="620"/>
      <c r="H8" s="620"/>
      <c r="I8" s="620"/>
      <c r="J8" s="618" t="s">
        <v>288</v>
      </c>
      <c r="K8" s="621" t="s">
        <v>287</v>
      </c>
      <c r="N8">
        <f t="shared" si="0"/>
        <v>2014</v>
      </c>
      <c r="O8">
        <f t="shared" si="1"/>
        <v>1923</v>
      </c>
    </row>
    <row r="9" spans="1:15" x14ac:dyDescent="0.25">
      <c r="A9" s="616"/>
      <c r="B9" s="617"/>
      <c r="C9" s="618" t="s">
        <v>288</v>
      </c>
      <c r="D9" s="619" t="s">
        <v>287</v>
      </c>
      <c r="E9" s="618" t="s">
        <v>288</v>
      </c>
      <c r="F9" s="619" t="s">
        <v>287</v>
      </c>
      <c r="G9" s="620"/>
      <c r="H9" s="620"/>
      <c r="I9" s="620"/>
      <c r="J9" s="618" t="s">
        <v>288</v>
      </c>
      <c r="K9" s="621" t="s">
        <v>287</v>
      </c>
      <c r="N9">
        <f t="shared" si="0"/>
        <v>2015</v>
      </c>
      <c r="O9">
        <f t="shared" si="1"/>
        <v>1923</v>
      </c>
    </row>
    <row r="10" spans="1:15" x14ac:dyDescent="0.25">
      <c r="A10" s="616"/>
      <c r="B10" s="617"/>
      <c r="C10" s="618" t="s">
        <v>288</v>
      </c>
      <c r="D10" s="619" t="s">
        <v>287</v>
      </c>
      <c r="E10" s="618" t="s">
        <v>288</v>
      </c>
      <c r="F10" s="619" t="s">
        <v>287</v>
      </c>
      <c r="G10" s="620"/>
      <c r="H10" s="620"/>
      <c r="I10" s="620"/>
      <c r="J10" s="618" t="s">
        <v>288</v>
      </c>
      <c r="K10" s="621" t="s">
        <v>287</v>
      </c>
      <c r="N10">
        <f t="shared" si="0"/>
        <v>2016</v>
      </c>
      <c r="O10">
        <f t="shared" si="1"/>
        <v>1923</v>
      </c>
    </row>
    <row r="11" spans="1:15" x14ac:dyDescent="0.25">
      <c r="A11" s="616"/>
      <c r="B11" s="617"/>
      <c r="C11" s="618" t="s">
        <v>288</v>
      </c>
      <c r="D11" s="619" t="s">
        <v>287</v>
      </c>
      <c r="E11" s="618" t="s">
        <v>288</v>
      </c>
      <c r="F11" s="619" t="s">
        <v>287</v>
      </c>
      <c r="G11" s="620"/>
      <c r="H11" s="620"/>
      <c r="I11" s="620"/>
      <c r="J11" s="618" t="s">
        <v>288</v>
      </c>
      <c r="K11" s="621" t="s">
        <v>287</v>
      </c>
      <c r="N11">
        <f t="shared" si="0"/>
        <v>2017</v>
      </c>
      <c r="O11">
        <f t="shared" si="1"/>
        <v>1923</v>
      </c>
    </row>
    <row r="12" spans="1:15" x14ac:dyDescent="0.25">
      <c r="A12" s="616"/>
      <c r="B12" s="617"/>
      <c r="C12" s="618" t="s">
        <v>288</v>
      </c>
      <c r="D12" s="619" t="s">
        <v>287</v>
      </c>
      <c r="E12" s="618" t="s">
        <v>288</v>
      </c>
      <c r="F12" s="619" t="s">
        <v>287</v>
      </c>
      <c r="G12" s="620"/>
      <c r="H12" s="620"/>
      <c r="I12" s="620"/>
      <c r="J12" s="618" t="s">
        <v>288</v>
      </c>
      <c r="K12" s="621" t="s">
        <v>287</v>
      </c>
      <c r="N12">
        <f t="shared" si="0"/>
        <v>2018</v>
      </c>
      <c r="O12">
        <f t="shared" si="1"/>
        <v>1923</v>
      </c>
    </row>
    <row r="13" spans="1:15" x14ac:dyDescent="0.25">
      <c r="A13" s="616"/>
      <c r="B13" s="617"/>
      <c r="C13" s="618" t="s">
        <v>288</v>
      </c>
      <c r="D13" s="619" t="s">
        <v>287</v>
      </c>
      <c r="E13" s="618" t="s">
        <v>288</v>
      </c>
      <c r="F13" s="619" t="s">
        <v>287</v>
      </c>
      <c r="G13" s="620"/>
      <c r="H13" s="620"/>
      <c r="I13" s="620"/>
      <c r="J13" s="618" t="s">
        <v>288</v>
      </c>
      <c r="K13" s="621" t="s">
        <v>287</v>
      </c>
      <c r="N13">
        <f t="shared" ref="N13:N20" si="2">N12+1</f>
        <v>2019</v>
      </c>
      <c r="O13">
        <f t="shared" si="1"/>
        <v>1923</v>
      </c>
    </row>
    <row r="14" spans="1:15" x14ac:dyDescent="0.25">
      <c r="A14" s="616"/>
      <c r="B14" s="617"/>
      <c r="C14" s="618" t="s">
        <v>288</v>
      </c>
      <c r="D14" s="619" t="s">
        <v>287</v>
      </c>
      <c r="E14" s="618" t="s">
        <v>288</v>
      </c>
      <c r="F14" s="619" t="s">
        <v>287</v>
      </c>
      <c r="G14" s="620"/>
      <c r="H14" s="620"/>
      <c r="I14" s="620"/>
      <c r="J14" s="618" t="s">
        <v>288</v>
      </c>
      <c r="K14" s="621" t="s">
        <v>287</v>
      </c>
      <c r="N14">
        <f t="shared" si="2"/>
        <v>2020</v>
      </c>
      <c r="O14">
        <f t="shared" si="1"/>
        <v>1923</v>
      </c>
    </row>
    <row r="15" spans="1:15" x14ac:dyDescent="0.25">
      <c r="A15" s="616"/>
      <c r="B15" s="617"/>
      <c r="C15" s="618" t="s">
        <v>288</v>
      </c>
      <c r="D15" s="619" t="s">
        <v>287</v>
      </c>
      <c r="E15" s="618" t="s">
        <v>288</v>
      </c>
      <c r="F15" s="619" t="s">
        <v>287</v>
      </c>
      <c r="G15" s="620"/>
      <c r="H15" s="620"/>
      <c r="I15" s="620"/>
      <c r="J15" s="618" t="s">
        <v>288</v>
      </c>
      <c r="K15" s="621" t="s">
        <v>287</v>
      </c>
      <c r="N15">
        <f t="shared" si="2"/>
        <v>2021</v>
      </c>
      <c r="O15">
        <f t="shared" si="1"/>
        <v>1923</v>
      </c>
    </row>
    <row r="16" spans="1:15" x14ac:dyDescent="0.25">
      <c r="A16" s="616"/>
      <c r="B16" s="617"/>
      <c r="C16" s="618" t="s">
        <v>288</v>
      </c>
      <c r="D16" s="619" t="s">
        <v>287</v>
      </c>
      <c r="E16" s="618" t="s">
        <v>288</v>
      </c>
      <c r="F16" s="619" t="s">
        <v>287</v>
      </c>
      <c r="G16" s="620"/>
      <c r="H16" s="620"/>
      <c r="I16" s="620"/>
      <c r="J16" s="618" t="s">
        <v>288</v>
      </c>
      <c r="K16" s="621" t="s">
        <v>287</v>
      </c>
      <c r="N16">
        <f t="shared" si="2"/>
        <v>2022</v>
      </c>
      <c r="O16">
        <f t="shared" si="1"/>
        <v>1923</v>
      </c>
    </row>
    <row r="17" spans="1:15" x14ac:dyDescent="0.25">
      <c r="A17" s="616"/>
      <c r="B17" s="617"/>
      <c r="C17" s="618" t="s">
        <v>288</v>
      </c>
      <c r="D17" s="619" t="s">
        <v>287</v>
      </c>
      <c r="E17" s="618" t="s">
        <v>288</v>
      </c>
      <c r="F17" s="619" t="s">
        <v>287</v>
      </c>
      <c r="G17" s="620"/>
      <c r="H17" s="620"/>
      <c r="I17" s="620"/>
      <c r="J17" s="618" t="s">
        <v>288</v>
      </c>
      <c r="K17" s="621" t="s">
        <v>287</v>
      </c>
      <c r="N17">
        <f t="shared" si="2"/>
        <v>2023</v>
      </c>
      <c r="O17">
        <f t="shared" si="1"/>
        <v>1923</v>
      </c>
    </row>
    <row r="18" spans="1:15" x14ac:dyDescent="0.25">
      <c r="A18" s="616"/>
      <c r="B18" s="617"/>
      <c r="C18" s="618" t="s">
        <v>288</v>
      </c>
      <c r="D18" s="619" t="s">
        <v>287</v>
      </c>
      <c r="E18" s="618" t="s">
        <v>288</v>
      </c>
      <c r="F18" s="619" t="s">
        <v>287</v>
      </c>
      <c r="G18" s="620"/>
      <c r="H18" s="620"/>
      <c r="I18" s="620"/>
      <c r="J18" s="618" t="s">
        <v>288</v>
      </c>
      <c r="K18" s="621" t="s">
        <v>287</v>
      </c>
      <c r="N18">
        <f t="shared" si="2"/>
        <v>2024</v>
      </c>
      <c r="O18">
        <f t="shared" si="1"/>
        <v>1923</v>
      </c>
    </row>
    <row r="19" spans="1:15" x14ac:dyDescent="0.25">
      <c r="A19" s="616"/>
      <c r="B19" s="617"/>
      <c r="C19" s="618" t="s">
        <v>288</v>
      </c>
      <c r="D19" s="619" t="s">
        <v>287</v>
      </c>
      <c r="E19" s="618" t="s">
        <v>288</v>
      </c>
      <c r="F19" s="619" t="s">
        <v>287</v>
      </c>
      <c r="G19" s="620"/>
      <c r="H19" s="620"/>
      <c r="I19" s="620"/>
      <c r="J19" s="618" t="s">
        <v>288</v>
      </c>
      <c r="K19" s="621" t="s">
        <v>287</v>
      </c>
      <c r="N19">
        <f t="shared" si="2"/>
        <v>2025</v>
      </c>
      <c r="O19">
        <f t="shared" si="1"/>
        <v>1923</v>
      </c>
    </row>
    <row r="20" spans="1:15" x14ac:dyDescent="0.25">
      <c r="A20" s="616"/>
      <c r="B20" s="617"/>
      <c r="C20" s="618" t="s">
        <v>288</v>
      </c>
      <c r="D20" s="619" t="s">
        <v>287</v>
      </c>
      <c r="E20" s="618" t="s">
        <v>288</v>
      </c>
      <c r="F20" s="619" t="s">
        <v>287</v>
      </c>
      <c r="G20" s="620"/>
      <c r="H20" s="620"/>
      <c r="I20" s="620"/>
      <c r="J20" s="618" t="s">
        <v>288</v>
      </c>
      <c r="K20" s="621" t="s">
        <v>287</v>
      </c>
      <c r="N20">
        <f t="shared" si="2"/>
        <v>2026</v>
      </c>
      <c r="O20">
        <f t="shared" si="1"/>
        <v>1923</v>
      </c>
    </row>
    <row r="21" spans="1:15" x14ac:dyDescent="0.25">
      <c r="A21" s="616"/>
      <c r="B21" s="617"/>
      <c r="C21" s="618" t="s">
        <v>288</v>
      </c>
      <c r="D21" s="619" t="s">
        <v>287</v>
      </c>
      <c r="E21" s="618" t="s">
        <v>288</v>
      </c>
      <c r="F21" s="619" t="s">
        <v>287</v>
      </c>
      <c r="G21" s="620"/>
      <c r="H21" s="620"/>
      <c r="I21" s="620"/>
      <c r="J21" s="618" t="s">
        <v>288</v>
      </c>
      <c r="K21" s="621" t="s">
        <v>287</v>
      </c>
      <c r="N21">
        <f t="shared" ref="N21:N23" si="3">N20+1</f>
        <v>2027</v>
      </c>
      <c r="O21">
        <f t="shared" si="1"/>
        <v>1923</v>
      </c>
    </row>
    <row r="22" spans="1:15" x14ac:dyDescent="0.25">
      <c r="A22" s="616"/>
      <c r="B22" s="617"/>
      <c r="C22" s="618" t="s">
        <v>288</v>
      </c>
      <c r="D22" s="619" t="s">
        <v>287</v>
      </c>
      <c r="E22" s="618" t="s">
        <v>288</v>
      </c>
      <c r="F22" s="619" t="s">
        <v>287</v>
      </c>
      <c r="G22" s="620"/>
      <c r="H22" s="620"/>
      <c r="I22" s="620"/>
      <c r="J22" s="618" t="s">
        <v>288</v>
      </c>
      <c r="K22" s="621" t="s">
        <v>287</v>
      </c>
      <c r="N22">
        <f t="shared" si="3"/>
        <v>2028</v>
      </c>
      <c r="O22">
        <f t="shared" si="1"/>
        <v>1923</v>
      </c>
    </row>
    <row r="23" spans="1:15" x14ac:dyDescent="0.25">
      <c r="A23" s="616"/>
      <c r="B23" s="617"/>
      <c r="C23" s="618" t="s">
        <v>288</v>
      </c>
      <c r="D23" s="619" t="s">
        <v>287</v>
      </c>
      <c r="E23" s="618" t="s">
        <v>288</v>
      </c>
      <c r="F23" s="619" t="s">
        <v>287</v>
      </c>
      <c r="G23" s="620"/>
      <c r="H23" s="620"/>
      <c r="I23" s="620"/>
      <c r="J23" s="618" t="s">
        <v>288</v>
      </c>
      <c r="K23" s="621" t="s">
        <v>287</v>
      </c>
      <c r="N23">
        <f t="shared" si="3"/>
        <v>2029</v>
      </c>
      <c r="O23">
        <f t="shared" si="1"/>
        <v>1923</v>
      </c>
    </row>
    <row r="24" spans="1:15" x14ac:dyDescent="0.25">
      <c r="A24" s="616"/>
      <c r="B24" s="617"/>
      <c r="C24" s="618" t="s">
        <v>288</v>
      </c>
      <c r="D24" s="619" t="s">
        <v>287</v>
      </c>
      <c r="E24" s="618" t="s">
        <v>288</v>
      </c>
      <c r="F24" s="619" t="s">
        <v>287</v>
      </c>
      <c r="G24" s="620"/>
      <c r="H24" s="620"/>
      <c r="I24" s="620"/>
      <c r="J24" s="618" t="s">
        <v>288</v>
      </c>
      <c r="K24" s="621" t="s">
        <v>287</v>
      </c>
      <c r="N24">
        <f t="shared" ref="N24:N33" si="4">N23+1</f>
        <v>2030</v>
      </c>
      <c r="O24">
        <f t="shared" si="1"/>
        <v>1923</v>
      </c>
    </row>
    <row r="25" spans="1:15" x14ac:dyDescent="0.25">
      <c r="A25" s="616"/>
      <c r="B25" s="617"/>
      <c r="C25" s="618" t="s">
        <v>288</v>
      </c>
      <c r="D25" s="619" t="s">
        <v>287</v>
      </c>
      <c r="E25" s="618" t="s">
        <v>288</v>
      </c>
      <c r="F25" s="619" t="s">
        <v>287</v>
      </c>
      <c r="G25" s="620"/>
      <c r="H25" s="620"/>
      <c r="I25" s="620"/>
      <c r="J25" s="618" t="s">
        <v>288</v>
      </c>
      <c r="K25" s="621" t="s">
        <v>287</v>
      </c>
      <c r="N25">
        <f t="shared" si="4"/>
        <v>2031</v>
      </c>
      <c r="O25">
        <f t="shared" si="1"/>
        <v>1923</v>
      </c>
    </row>
    <row r="26" spans="1:15" x14ac:dyDescent="0.25">
      <c r="A26" s="616"/>
      <c r="B26" s="617"/>
      <c r="C26" s="618" t="s">
        <v>288</v>
      </c>
      <c r="D26" s="619" t="s">
        <v>287</v>
      </c>
      <c r="E26" s="618" t="s">
        <v>288</v>
      </c>
      <c r="F26" s="619" t="s">
        <v>287</v>
      </c>
      <c r="G26" s="620"/>
      <c r="H26" s="620"/>
      <c r="I26" s="620"/>
      <c r="J26" s="618" t="s">
        <v>288</v>
      </c>
      <c r="K26" s="621" t="s">
        <v>287</v>
      </c>
      <c r="N26">
        <f t="shared" si="4"/>
        <v>2032</v>
      </c>
      <c r="O26">
        <f t="shared" si="1"/>
        <v>1923</v>
      </c>
    </row>
    <row r="27" spans="1:15" x14ac:dyDescent="0.25">
      <c r="A27" s="616"/>
      <c r="B27" s="617"/>
      <c r="C27" s="618" t="s">
        <v>288</v>
      </c>
      <c r="D27" s="619" t="s">
        <v>287</v>
      </c>
      <c r="E27" s="618" t="s">
        <v>288</v>
      </c>
      <c r="F27" s="619" t="s">
        <v>287</v>
      </c>
      <c r="G27" s="620"/>
      <c r="H27" s="620"/>
      <c r="I27" s="620"/>
      <c r="J27" s="618" t="s">
        <v>288</v>
      </c>
      <c r="K27" s="621" t="s">
        <v>287</v>
      </c>
      <c r="N27">
        <f t="shared" si="4"/>
        <v>2033</v>
      </c>
      <c r="O27">
        <f t="shared" si="1"/>
        <v>1923</v>
      </c>
    </row>
    <row r="28" spans="1:15" x14ac:dyDescent="0.25">
      <c r="A28" s="616"/>
      <c r="B28" s="617"/>
      <c r="C28" s="618" t="s">
        <v>288</v>
      </c>
      <c r="D28" s="619" t="s">
        <v>287</v>
      </c>
      <c r="E28" s="618" t="s">
        <v>288</v>
      </c>
      <c r="F28" s="619" t="s">
        <v>287</v>
      </c>
      <c r="G28" s="620"/>
      <c r="H28" s="620"/>
      <c r="I28" s="620"/>
      <c r="J28" s="618" t="s">
        <v>288</v>
      </c>
      <c r="K28" s="621" t="s">
        <v>287</v>
      </c>
      <c r="N28">
        <f t="shared" si="4"/>
        <v>2034</v>
      </c>
      <c r="O28">
        <f t="shared" si="1"/>
        <v>1923</v>
      </c>
    </row>
    <row r="29" spans="1:15" x14ac:dyDescent="0.25">
      <c r="A29" s="616"/>
      <c r="B29" s="617"/>
      <c r="C29" s="618" t="s">
        <v>288</v>
      </c>
      <c r="D29" s="619" t="s">
        <v>287</v>
      </c>
      <c r="E29" s="618" t="s">
        <v>288</v>
      </c>
      <c r="F29" s="619" t="s">
        <v>287</v>
      </c>
      <c r="G29" s="620"/>
      <c r="H29" s="620"/>
      <c r="I29" s="620"/>
      <c r="J29" s="618" t="s">
        <v>288</v>
      </c>
      <c r="K29" s="621" t="s">
        <v>287</v>
      </c>
      <c r="N29">
        <f t="shared" si="4"/>
        <v>2035</v>
      </c>
      <c r="O29">
        <f t="shared" si="1"/>
        <v>1923</v>
      </c>
    </row>
    <row r="30" spans="1:15" x14ac:dyDescent="0.25">
      <c r="A30" s="616"/>
      <c r="B30" s="617"/>
      <c r="C30" s="618" t="s">
        <v>288</v>
      </c>
      <c r="D30" s="619" t="s">
        <v>287</v>
      </c>
      <c r="E30" s="618" t="s">
        <v>288</v>
      </c>
      <c r="F30" s="619" t="s">
        <v>287</v>
      </c>
      <c r="G30" s="620"/>
      <c r="H30" s="620"/>
      <c r="I30" s="620"/>
      <c r="J30" s="618" t="s">
        <v>288</v>
      </c>
      <c r="K30" s="621" t="s">
        <v>287</v>
      </c>
      <c r="N30">
        <f t="shared" si="4"/>
        <v>2036</v>
      </c>
      <c r="O30">
        <f t="shared" si="1"/>
        <v>1923</v>
      </c>
    </row>
    <row r="31" spans="1:15" x14ac:dyDescent="0.25">
      <c r="A31" s="616"/>
      <c r="B31" s="617"/>
      <c r="C31" s="618" t="s">
        <v>288</v>
      </c>
      <c r="D31" s="619" t="s">
        <v>287</v>
      </c>
      <c r="E31" s="618" t="s">
        <v>288</v>
      </c>
      <c r="F31" s="619" t="s">
        <v>287</v>
      </c>
      <c r="G31" s="620"/>
      <c r="H31" s="620"/>
      <c r="I31" s="620"/>
      <c r="J31" s="618" t="s">
        <v>288</v>
      </c>
      <c r="K31" s="621" t="s">
        <v>287</v>
      </c>
      <c r="N31">
        <f t="shared" si="4"/>
        <v>2037</v>
      </c>
      <c r="O31">
        <f t="shared" si="1"/>
        <v>1923</v>
      </c>
    </row>
    <row r="32" spans="1:15" x14ac:dyDescent="0.25">
      <c r="A32" s="616"/>
      <c r="B32" s="617"/>
      <c r="C32" s="618" t="s">
        <v>288</v>
      </c>
      <c r="D32" s="619" t="s">
        <v>287</v>
      </c>
      <c r="E32" s="618" t="s">
        <v>288</v>
      </c>
      <c r="F32" s="619" t="s">
        <v>287</v>
      </c>
      <c r="G32" s="620"/>
      <c r="H32" s="620"/>
      <c r="I32" s="620"/>
      <c r="J32" s="618" t="s">
        <v>288</v>
      </c>
      <c r="K32" s="621" t="s">
        <v>287</v>
      </c>
      <c r="N32">
        <f t="shared" si="4"/>
        <v>2038</v>
      </c>
      <c r="O32">
        <f t="shared" si="1"/>
        <v>1923</v>
      </c>
    </row>
    <row r="33" spans="1:15" x14ac:dyDescent="0.25">
      <c r="A33" s="616"/>
      <c r="B33" s="617"/>
      <c r="C33" s="618" t="s">
        <v>288</v>
      </c>
      <c r="D33" s="619" t="s">
        <v>287</v>
      </c>
      <c r="E33" s="618" t="s">
        <v>288</v>
      </c>
      <c r="F33" s="619" t="s">
        <v>287</v>
      </c>
      <c r="G33" s="620"/>
      <c r="H33" s="620"/>
      <c r="I33" s="620"/>
      <c r="J33" s="618" t="s">
        <v>288</v>
      </c>
      <c r="K33" s="621" t="s">
        <v>287</v>
      </c>
      <c r="N33">
        <f t="shared" si="4"/>
        <v>2039</v>
      </c>
      <c r="O33">
        <f t="shared" si="1"/>
        <v>1923</v>
      </c>
    </row>
    <row r="34" spans="1:15" x14ac:dyDescent="0.25">
      <c r="A34" s="622"/>
      <c r="B34" s="623"/>
      <c r="C34" s="624" t="s">
        <v>288</v>
      </c>
      <c r="D34" s="625" t="s">
        <v>287</v>
      </c>
      <c r="E34" s="624" t="s">
        <v>288</v>
      </c>
      <c r="F34" s="625" t="s">
        <v>287</v>
      </c>
      <c r="G34" s="626"/>
      <c r="H34" s="626"/>
      <c r="I34" s="626"/>
      <c r="J34" s="624" t="s">
        <v>288</v>
      </c>
      <c r="K34" s="627" t="s">
        <v>287</v>
      </c>
    </row>
  </sheetData>
  <mergeCells count="1">
    <mergeCell ref="J1:K1"/>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X98"/>
  <sheetViews>
    <sheetView topLeftCell="C1" zoomScaleNormal="100" workbookViewId="0">
      <selection activeCell="O12" sqref="M12:O14"/>
    </sheetView>
  </sheetViews>
  <sheetFormatPr defaultColWidth="9.140625" defaultRowHeight="15" x14ac:dyDescent="0.25"/>
  <cols>
    <col min="1" max="1" width="12.7109375" style="1" customWidth="1"/>
    <col min="2" max="2" width="8.5703125" style="1" customWidth="1"/>
    <col min="3" max="3" width="9.85546875" style="1" customWidth="1"/>
    <col min="4" max="5" width="8.5703125" style="1" customWidth="1"/>
    <col min="6" max="6" width="4.140625" style="1" customWidth="1"/>
    <col min="7" max="8" width="8.5703125" style="1" customWidth="1"/>
    <col min="9" max="9" width="10.140625" style="1" customWidth="1"/>
    <col min="10" max="10" width="8.7109375" style="1" customWidth="1"/>
    <col min="11" max="11" width="13.140625" style="1" bestFit="1" customWidth="1"/>
    <col min="12" max="12" width="0.28515625" style="1" customWidth="1"/>
    <col min="13" max="14" width="5.85546875" style="1" customWidth="1"/>
    <col min="15" max="15" width="12.140625" style="1" customWidth="1"/>
    <col min="16" max="16" width="12" style="1" customWidth="1"/>
    <col min="17" max="17" width="12.28515625" style="1" bestFit="1" customWidth="1"/>
    <col min="18" max="19" width="8.28515625" style="1" customWidth="1"/>
    <col min="20" max="20" width="10.7109375" style="1" customWidth="1"/>
    <col min="21" max="21" width="10.42578125" style="1" customWidth="1"/>
    <col min="22" max="22" width="8.7109375" style="1" customWidth="1"/>
    <col min="23" max="23" width="9" style="1" bestFit="1" customWidth="1"/>
    <col min="24" max="24" width="8.28515625" style="1" customWidth="1"/>
    <col min="25" max="25" width="11" style="1" customWidth="1"/>
    <col min="26" max="16384" width="9.140625" style="1"/>
  </cols>
  <sheetData>
    <row r="1" spans="1:24" s="2" customFormat="1" ht="22.5" customHeight="1" x14ac:dyDescent="0.25">
      <c r="A1" s="1"/>
      <c r="B1" s="1451" t="s">
        <v>36</v>
      </c>
      <c r="C1" s="1451"/>
      <c r="D1" s="1451"/>
      <c r="E1" s="1451"/>
      <c r="F1" s="1451"/>
      <c r="G1" s="1451"/>
      <c r="H1" s="1451"/>
      <c r="I1" s="1451"/>
      <c r="J1" s="1451"/>
      <c r="L1" s="3"/>
      <c r="M1" s="1451" t="s">
        <v>37</v>
      </c>
      <c r="N1" s="1451"/>
      <c r="O1" s="1451"/>
      <c r="S1" s="12"/>
      <c r="T1" s="540" t="s">
        <v>1289</v>
      </c>
      <c r="U1" s="539" t="s">
        <v>1290</v>
      </c>
      <c r="V1" s="538" t="s">
        <v>1291</v>
      </c>
      <c r="W1" s="1443" t="s">
        <v>122</v>
      </c>
      <c r="X1" s="1443"/>
    </row>
    <row r="2" spans="1:24" s="2" customFormat="1" ht="22.5" customHeight="1" x14ac:dyDescent="0.25">
      <c r="A2" s="3" t="s">
        <v>1</v>
      </c>
      <c r="B2" s="11"/>
      <c r="D2" s="1451" t="s">
        <v>220</v>
      </c>
      <c r="E2" s="1451"/>
      <c r="F2" s="12" t="s">
        <v>7</v>
      </c>
      <c r="G2" s="1451" t="s">
        <v>221</v>
      </c>
      <c r="H2" s="1451"/>
      <c r="K2" s="3" t="s">
        <v>1</v>
      </c>
      <c r="L2" s="3"/>
      <c r="M2" s="219" t="s">
        <v>76</v>
      </c>
      <c r="N2" s="220">
        <v>1040</v>
      </c>
      <c r="O2" s="221"/>
      <c r="P2" s="222">
        <v>1040</v>
      </c>
      <c r="Q2" s="212" t="s">
        <v>5</v>
      </c>
      <c r="S2" s="343" t="s">
        <v>1104</v>
      </c>
      <c r="T2" s="336" t="s">
        <v>123</v>
      </c>
      <c r="U2" s="336" t="s">
        <v>124</v>
      </c>
      <c r="V2" s="336" t="s">
        <v>124</v>
      </c>
      <c r="W2" s="337" t="s">
        <v>125</v>
      </c>
      <c r="X2" s="337" t="s">
        <v>126</v>
      </c>
    </row>
    <row r="3" spans="1:24" s="2" customFormat="1" ht="22.5" customHeight="1" x14ac:dyDescent="0.25">
      <c r="A3" s="301">
        <v>0</v>
      </c>
      <c r="B3" s="1465" t="s">
        <v>41</v>
      </c>
      <c r="C3" s="1465"/>
      <c r="F3" s="298">
        <v>150</v>
      </c>
      <c r="I3" s="1455" t="s">
        <v>41</v>
      </c>
      <c r="J3" s="1455"/>
      <c r="K3" s="301">
        <v>0</v>
      </c>
      <c r="L3" s="3"/>
      <c r="M3" s="350">
        <v>22</v>
      </c>
      <c r="N3" s="339" t="s">
        <v>864</v>
      </c>
      <c r="O3" s="351" t="s">
        <v>41</v>
      </c>
      <c r="P3" s="353">
        <v>0</v>
      </c>
      <c r="Q3" s="341">
        <v>0</v>
      </c>
      <c r="R3" s="221"/>
      <c r="S3" s="326"/>
      <c r="T3" s="327"/>
      <c r="U3" s="327"/>
      <c r="V3" s="327"/>
      <c r="W3" s="328"/>
      <c r="X3" s="328"/>
    </row>
    <row r="4" spans="1:24" s="2" customFormat="1" ht="22.5" customHeight="1" x14ac:dyDescent="0.25">
      <c r="A4" s="304">
        <v>0</v>
      </c>
      <c r="B4" s="1466" t="s">
        <v>31</v>
      </c>
      <c r="C4" s="1466"/>
      <c r="F4" s="298">
        <v>233</v>
      </c>
      <c r="I4" s="1456" t="s">
        <v>31</v>
      </c>
      <c r="J4" s="1456"/>
      <c r="K4" s="304">
        <v>0</v>
      </c>
      <c r="L4" s="3"/>
      <c r="M4" s="352">
        <v>36</v>
      </c>
      <c r="N4" s="346" t="s">
        <v>866</v>
      </c>
      <c r="O4" s="347" t="s">
        <v>31</v>
      </c>
      <c r="P4" s="355">
        <v>0</v>
      </c>
      <c r="Q4" s="348">
        <v>0</v>
      </c>
      <c r="R4" s="221"/>
      <c r="S4" s="326"/>
      <c r="T4" s="327"/>
      <c r="U4" s="327"/>
      <c r="V4" s="327"/>
      <c r="W4" s="328"/>
      <c r="X4" s="328"/>
    </row>
    <row r="5" spans="1:24" s="2" customFormat="1" ht="22.5" customHeight="1" x14ac:dyDescent="0.25">
      <c r="A5" s="304">
        <v>0</v>
      </c>
      <c r="B5" s="1466" t="s">
        <v>33</v>
      </c>
      <c r="C5" s="1466"/>
      <c r="F5" s="298">
        <v>235</v>
      </c>
      <c r="I5" s="1456" t="s">
        <v>33</v>
      </c>
      <c r="J5" s="1456"/>
      <c r="K5" s="304">
        <v>0</v>
      </c>
      <c r="L5" s="3"/>
      <c r="M5" s="212" t="s">
        <v>40</v>
      </c>
      <c r="N5" s="214" t="s">
        <v>865</v>
      </c>
      <c r="O5" s="349" t="s">
        <v>39</v>
      </c>
      <c r="P5" s="223">
        <f>P3-P4</f>
        <v>0</v>
      </c>
      <c r="Q5" s="223">
        <f>Q3-Q4</f>
        <v>0</v>
      </c>
      <c r="R5" s="221"/>
      <c r="S5" s="329" t="s">
        <v>1217</v>
      </c>
      <c r="T5" s="331">
        <v>0.90539999999999998</v>
      </c>
      <c r="U5" s="331">
        <f t="shared" ref="U5:U11" si="0">1/T5</f>
        <v>1.1044842058758559</v>
      </c>
      <c r="V5" s="330">
        <v>1.1579999999999999</v>
      </c>
      <c r="W5" s="332">
        <v>43101</v>
      </c>
      <c r="X5" s="332">
        <v>43465</v>
      </c>
    </row>
    <row r="6" spans="1:24" s="2" customFormat="1" ht="22.5" customHeight="1" x14ac:dyDescent="0.25">
      <c r="A6" s="305">
        <v>0</v>
      </c>
      <c r="B6" s="1467" t="s">
        <v>31</v>
      </c>
      <c r="C6" s="1467"/>
      <c r="F6" s="298">
        <v>257</v>
      </c>
      <c r="I6" s="1457" t="s">
        <v>31</v>
      </c>
      <c r="J6" s="1457"/>
      <c r="K6" s="305">
        <v>0</v>
      </c>
      <c r="L6" s="3"/>
      <c r="M6" s="338">
        <v>48</v>
      </c>
      <c r="N6" s="339" t="s">
        <v>530</v>
      </c>
      <c r="O6" s="340" t="s">
        <v>531</v>
      </c>
      <c r="P6" s="353">
        <v>0</v>
      </c>
      <c r="Q6" s="341">
        <v>0</v>
      </c>
      <c r="R6" s="221"/>
      <c r="S6" s="329" t="s">
        <v>130</v>
      </c>
      <c r="T6" s="331">
        <v>0.78200000000000003</v>
      </c>
      <c r="U6" s="331">
        <f t="shared" si="0"/>
        <v>1.2787723785166241</v>
      </c>
      <c r="V6" s="331">
        <v>1.3859999999999999</v>
      </c>
      <c r="W6" s="332">
        <v>43101</v>
      </c>
      <c r="X6" s="332">
        <v>43465</v>
      </c>
    </row>
    <row r="7" spans="1:24" s="2" customFormat="1" ht="22.5" customHeight="1" x14ac:dyDescent="0.25">
      <c r="A7" s="308">
        <f>A3-SUM(A4:A6)</f>
        <v>0</v>
      </c>
      <c r="B7" s="1468" t="s">
        <v>134</v>
      </c>
      <c r="C7" s="1469"/>
      <c r="F7" s="298">
        <v>260</v>
      </c>
      <c r="I7" s="1458" t="s">
        <v>134</v>
      </c>
      <c r="J7" s="1459"/>
      <c r="K7" s="307">
        <f>K3-SUM(K4:K6)</f>
        <v>0</v>
      </c>
      <c r="L7" s="3"/>
      <c r="M7" s="342">
        <v>56</v>
      </c>
      <c r="N7" s="212">
        <v>14</v>
      </c>
      <c r="O7" s="343" t="s">
        <v>38</v>
      </c>
      <c r="P7" s="354">
        <v>0</v>
      </c>
      <c r="Q7" s="344">
        <v>0</v>
      </c>
      <c r="R7" s="221"/>
      <c r="S7" s="329" t="s">
        <v>128</v>
      </c>
      <c r="T7" s="331">
        <v>0.75480000000000003</v>
      </c>
      <c r="U7" s="331">
        <f t="shared" si="0"/>
        <v>1.3248542660307365</v>
      </c>
      <c r="V7" s="331">
        <v>1.3460000000000001</v>
      </c>
      <c r="W7" s="332">
        <v>43101</v>
      </c>
      <c r="X7" s="332">
        <v>43465</v>
      </c>
    </row>
    <row r="8" spans="1:24" s="2" customFormat="1" ht="22.5" customHeight="1" x14ac:dyDescent="0.25">
      <c r="A8" s="301">
        <v>0</v>
      </c>
      <c r="B8" s="1470" t="s">
        <v>219</v>
      </c>
      <c r="C8" s="1470"/>
      <c r="F8" s="280">
        <v>405</v>
      </c>
      <c r="I8" s="1460" t="s">
        <v>219</v>
      </c>
      <c r="J8" s="1460"/>
      <c r="K8" s="301">
        <v>0</v>
      </c>
      <c r="L8" s="3"/>
      <c r="M8" s="345" t="s">
        <v>532</v>
      </c>
      <c r="N8" s="346">
        <v>15</v>
      </c>
      <c r="O8" s="347" t="s">
        <v>10</v>
      </c>
      <c r="P8" s="355">
        <v>0</v>
      </c>
      <c r="Q8" s="348">
        <v>0</v>
      </c>
      <c r="R8" s="221"/>
      <c r="S8" s="333" t="s">
        <v>131</v>
      </c>
      <c r="T8" s="334">
        <v>0.77080000000000004</v>
      </c>
      <c r="U8" s="331">
        <f t="shared" si="0"/>
        <v>1.2973533990659054</v>
      </c>
      <c r="V8" s="334">
        <v>1.2549999999999999</v>
      </c>
      <c r="W8" s="335">
        <v>43101</v>
      </c>
      <c r="X8" s="335">
        <v>43465</v>
      </c>
    </row>
    <row r="9" spans="1:24" s="2" customFormat="1" ht="22.5" customHeight="1" x14ac:dyDescent="0.25">
      <c r="A9" s="302">
        <v>0</v>
      </c>
      <c r="B9" s="1471" t="s">
        <v>218</v>
      </c>
      <c r="C9" s="1471"/>
      <c r="F9" s="299"/>
      <c r="I9" s="1461" t="s">
        <v>218</v>
      </c>
      <c r="J9" s="1461"/>
      <c r="K9" s="302">
        <v>0</v>
      </c>
      <c r="M9" s="212">
        <v>63</v>
      </c>
      <c r="N9" s="212">
        <v>19</v>
      </c>
      <c r="O9" s="221" t="s">
        <v>3</v>
      </c>
      <c r="P9" s="223">
        <f>P6+P7-P8</f>
        <v>0</v>
      </c>
      <c r="Q9" s="223">
        <f>Q6+Q7-Q8</f>
        <v>0</v>
      </c>
      <c r="R9" s="221"/>
      <c r="S9" s="333" t="s">
        <v>533</v>
      </c>
      <c r="T9" s="334">
        <v>0.77210000000000001</v>
      </c>
      <c r="U9" s="331">
        <f t="shared" si="0"/>
        <v>1.2951690195570522</v>
      </c>
      <c r="V9" s="334">
        <v>1.3620000000000001</v>
      </c>
      <c r="W9" s="335">
        <v>43101</v>
      </c>
      <c r="X9" s="335">
        <v>43465</v>
      </c>
    </row>
    <row r="10" spans="1:24" s="2" customFormat="1" ht="22.5" customHeight="1" x14ac:dyDescent="0.25">
      <c r="A10" s="302">
        <v>0</v>
      </c>
      <c r="B10" s="1472" t="s">
        <v>132</v>
      </c>
      <c r="C10" s="1472"/>
      <c r="F10" s="299" t="s">
        <v>133</v>
      </c>
      <c r="I10" s="1462" t="s">
        <v>132</v>
      </c>
      <c r="J10" s="1462"/>
      <c r="K10" s="302">
        <v>0</v>
      </c>
      <c r="R10" s="221"/>
      <c r="S10" s="417" t="s">
        <v>863</v>
      </c>
      <c r="T10" s="541">
        <v>0.75370000000000004</v>
      </c>
      <c r="U10" s="331">
        <f t="shared" si="0"/>
        <v>1.3267878466233249</v>
      </c>
      <c r="V10" s="334">
        <v>1.3</v>
      </c>
      <c r="W10" s="418">
        <v>43101</v>
      </c>
      <c r="X10" s="418">
        <v>43465</v>
      </c>
    </row>
    <row r="11" spans="1:24" s="2" customFormat="1" ht="22.5" customHeight="1" x14ac:dyDescent="0.25">
      <c r="A11" s="303">
        <f>A5</f>
        <v>0</v>
      </c>
      <c r="B11" s="1466" t="s">
        <v>33</v>
      </c>
      <c r="C11" s="1466"/>
      <c r="F11" s="298">
        <v>422</v>
      </c>
      <c r="I11" s="1456" t="s">
        <v>33</v>
      </c>
      <c r="J11" s="1456"/>
      <c r="K11" s="303">
        <f>K5</f>
        <v>0</v>
      </c>
      <c r="R11" s="221"/>
      <c r="S11" s="417" t="s">
        <v>1288</v>
      </c>
      <c r="T11" s="541">
        <v>0.74609999999999999</v>
      </c>
      <c r="U11" s="331">
        <f t="shared" si="0"/>
        <v>1.3403029084573115</v>
      </c>
      <c r="V11" s="334">
        <v>1.2749999999999999</v>
      </c>
      <c r="W11" s="418">
        <v>43101</v>
      </c>
      <c r="X11" s="418">
        <v>43465</v>
      </c>
    </row>
    <row r="12" spans="1:24" s="2" customFormat="1" ht="22.5" customHeight="1" x14ac:dyDescent="0.25">
      <c r="A12" s="304">
        <v>0</v>
      </c>
      <c r="B12" s="1473" t="s">
        <v>867</v>
      </c>
      <c r="C12" s="1473"/>
      <c r="F12" s="300" t="s">
        <v>43</v>
      </c>
      <c r="I12" s="1463" t="s">
        <v>867</v>
      </c>
      <c r="J12" s="1463"/>
      <c r="K12" s="304">
        <v>0</v>
      </c>
      <c r="S12" s="417" t="s">
        <v>1309</v>
      </c>
      <c r="T12" s="541"/>
      <c r="U12" s="331" t="e">
        <f t="shared" ref="U12" si="1">1/T12</f>
        <v>#DIV/0!</v>
      </c>
      <c r="V12" s="334"/>
      <c r="W12" s="418">
        <v>43101</v>
      </c>
      <c r="X12" s="418">
        <v>43465</v>
      </c>
    </row>
    <row r="13" spans="1:24" s="2" customFormat="1" ht="22.5" customHeight="1" x14ac:dyDescent="0.25">
      <c r="A13" s="305">
        <v>0</v>
      </c>
      <c r="B13" s="1474" t="s">
        <v>45</v>
      </c>
      <c r="C13" s="1474"/>
      <c r="F13" s="300" t="s">
        <v>44</v>
      </c>
      <c r="I13" s="1464" t="s">
        <v>45</v>
      </c>
      <c r="J13" s="1464"/>
      <c r="K13" s="305">
        <v>0</v>
      </c>
      <c r="R13" s="1447" t="s">
        <v>127</v>
      </c>
      <c r="S13" s="1449"/>
      <c r="T13" s="1449"/>
      <c r="U13" s="1450"/>
      <c r="W13" s="1447" t="s">
        <v>120</v>
      </c>
      <c r="X13" s="1448"/>
    </row>
    <row r="14" spans="1:24" s="2" customFormat="1" ht="22.5" customHeight="1" x14ac:dyDescent="0.25">
      <c r="A14" s="306">
        <f>SUM(A8:A11)-SUM(A12:A13)</f>
        <v>0</v>
      </c>
      <c r="B14" s="42"/>
      <c r="E14" s="2" t="s">
        <v>3</v>
      </c>
      <c r="G14" s="2" t="s">
        <v>3</v>
      </c>
      <c r="K14" s="306">
        <f>SUM(K8:K11)-SUM(K12:K13)</f>
        <v>0</v>
      </c>
      <c r="M14" s="1453" t="s">
        <v>6</v>
      </c>
      <c r="N14" s="1453"/>
      <c r="O14" s="1453"/>
      <c r="P14" s="5" t="s">
        <v>2</v>
      </c>
      <c r="Q14" s="12" t="s">
        <v>225</v>
      </c>
      <c r="R14" s="321" t="s">
        <v>535</v>
      </c>
      <c r="S14" s="322" t="s">
        <v>534</v>
      </c>
      <c r="T14" s="323" t="s">
        <v>4</v>
      </c>
      <c r="U14" s="324" t="s">
        <v>5</v>
      </c>
      <c r="V14" s="12" t="s">
        <v>121</v>
      </c>
      <c r="W14" s="321" t="s">
        <v>2</v>
      </c>
      <c r="X14" s="325" t="s">
        <v>0</v>
      </c>
    </row>
    <row r="15" spans="1:24" s="2" customFormat="1" ht="22.5" customHeight="1" x14ac:dyDescent="0.25">
      <c r="A15" s="212" t="s">
        <v>2</v>
      </c>
      <c r="B15" s="214" t="s">
        <v>225</v>
      </c>
      <c r="C15" s="214" t="s">
        <v>223</v>
      </c>
      <c r="D15" s="212" t="s">
        <v>32</v>
      </c>
      <c r="E15" s="215" t="s">
        <v>222</v>
      </c>
      <c r="F15" s="1452" t="s">
        <v>28</v>
      </c>
      <c r="G15" s="215" t="s">
        <v>222</v>
      </c>
      <c r="H15" s="212" t="s">
        <v>32</v>
      </c>
      <c r="I15" s="214" t="s">
        <v>223</v>
      </c>
      <c r="J15" s="214" t="s">
        <v>225</v>
      </c>
      <c r="K15" s="212" t="s">
        <v>2</v>
      </c>
      <c r="M15" s="1446" t="s">
        <v>118</v>
      </c>
      <c r="N15" s="1446"/>
      <c r="O15" s="1444"/>
      <c r="P15" s="294"/>
      <c r="Q15" s="296"/>
      <c r="R15" s="313">
        <f>IF(ISBLANK(P15),0,ROUND((P15)*6.2%,2))</f>
        <v>0</v>
      </c>
      <c r="S15" s="314">
        <f>IF(ISBLANK(P15),0,ROUND((P15)*1.45%,2))</f>
        <v>0</v>
      </c>
      <c r="T15" s="314">
        <f>IF(ISBLANK(P15),0,ROUND((($P15-Q15)/P$5)*P$9,2))</f>
        <v>0</v>
      </c>
      <c r="U15" s="315">
        <f>IF(ISBLANK(P15),0,ROUND((($P15-Q15)/Q$5)*Q$9,2))</f>
        <v>0</v>
      </c>
      <c r="V15" s="419">
        <f>U11</f>
        <v>1.3403029084573115</v>
      </c>
      <c r="W15" s="313">
        <f>ROUND((P15)*V15,2)</f>
        <v>0</v>
      </c>
      <c r="X15" s="315">
        <f>ROUND(SUM(R15:U15)*V15,2)</f>
        <v>0</v>
      </c>
    </row>
    <row r="16" spans="1:24" s="2" customFormat="1" ht="22.5" customHeight="1" x14ac:dyDescent="0.25">
      <c r="A16" s="294"/>
      <c r="B16" s="294"/>
      <c r="C16" s="294"/>
      <c r="D16" s="420">
        <f>D$19</f>
        <v>0.74609999999999999</v>
      </c>
      <c r="E16" s="212">
        <f>ROUND((A16-B16)*D16,0)</f>
        <v>0</v>
      </c>
      <c r="F16" s="1452"/>
      <c r="G16" s="212">
        <f>ROUND((K16-J16)*H16,0)</f>
        <v>0</v>
      </c>
      <c r="H16" s="420">
        <f>H$19</f>
        <v>0.74609999999999999</v>
      </c>
      <c r="I16" s="294"/>
      <c r="J16" s="295"/>
      <c r="K16" s="295"/>
      <c r="M16" s="1446"/>
      <c r="N16" s="1446"/>
      <c r="O16" s="1444"/>
      <c r="P16" s="294"/>
      <c r="Q16" s="296"/>
      <c r="R16" s="316">
        <f t="shared" ref="R16:R30" si="2">IF(ISBLANK(P16),0,ROUND((P16)*6.2%,2))</f>
        <v>0</v>
      </c>
      <c r="S16" s="309">
        <f t="shared" ref="S16:S30" si="3">IF(ISBLANK(P16),0,ROUND((P16)*1.45%,2))</f>
        <v>0</v>
      </c>
      <c r="T16" s="309">
        <f t="shared" ref="T16:T24" si="4">IF(ISBLANK(P16),0,ROUND((($P16-Q16)/P$5)*P$9,2))</f>
        <v>0</v>
      </c>
      <c r="U16" s="317">
        <f t="shared" ref="U16:U24" si="5">IF(ISBLANK(P16),0,ROUND((($P16-Q16)/Q$5)*Q$9,2))</f>
        <v>0</v>
      </c>
      <c r="V16" s="419">
        <f>V15</f>
        <v>1.3403029084573115</v>
      </c>
      <c r="W16" s="316">
        <f t="shared" ref="W16:W30" si="6">ROUND((P16)*V16,2)</f>
        <v>0</v>
      </c>
      <c r="X16" s="317">
        <f t="shared" ref="X16:X30" si="7">ROUND(SUM(R16:U16)*V16,2)</f>
        <v>0</v>
      </c>
    </row>
    <row r="17" spans="1:24" s="2" customFormat="1" ht="22.5" customHeight="1" x14ac:dyDescent="0.25">
      <c r="A17" s="294"/>
      <c r="B17" s="294"/>
      <c r="C17" s="296"/>
      <c r="D17" s="420">
        <f>D$19</f>
        <v>0.74609999999999999</v>
      </c>
      <c r="E17" s="212">
        <f>ROUND((A17-B17)*D17,0)</f>
        <v>0</v>
      </c>
      <c r="F17" s="1452"/>
      <c r="G17" s="212">
        <f>ROUND((K17-J17)*H17,0)</f>
        <v>0</v>
      </c>
      <c r="H17" s="420">
        <f t="shared" ref="H17:H37" si="8">H$19</f>
        <v>0.74609999999999999</v>
      </c>
      <c r="I17" s="297"/>
      <c r="J17" s="295"/>
      <c r="K17" s="295"/>
      <c r="M17" s="1446"/>
      <c r="N17" s="1446"/>
      <c r="O17" s="1444"/>
      <c r="P17" s="294"/>
      <c r="Q17" s="296"/>
      <c r="R17" s="316">
        <f t="shared" si="2"/>
        <v>0</v>
      </c>
      <c r="S17" s="309">
        <f t="shared" si="3"/>
        <v>0</v>
      </c>
      <c r="T17" s="309">
        <f t="shared" si="4"/>
        <v>0</v>
      </c>
      <c r="U17" s="317">
        <f t="shared" si="5"/>
        <v>0</v>
      </c>
      <c r="V17" s="419">
        <f t="shared" ref="V17:V30" si="9">V16</f>
        <v>1.3403029084573115</v>
      </c>
      <c r="W17" s="316">
        <f t="shared" si="6"/>
        <v>0</v>
      </c>
      <c r="X17" s="317">
        <f t="shared" si="7"/>
        <v>0</v>
      </c>
    </row>
    <row r="18" spans="1:24" s="2" customFormat="1" ht="22.5" customHeight="1" x14ac:dyDescent="0.25">
      <c r="A18" s="294"/>
      <c r="B18" s="294"/>
      <c r="C18" s="296"/>
      <c r="D18" s="420">
        <f>D$19</f>
        <v>0.74609999999999999</v>
      </c>
      <c r="E18" s="212">
        <f>ROUND((A18-B18)*D18,0)</f>
        <v>0</v>
      </c>
      <c r="F18" s="1452"/>
      <c r="G18" s="212">
        <f>ROUND((K18-J18)*H18,0)</f>
        <v>0</v>
      </c>
      <c r="H18" s="420">
        <f t="shared" si="8"/>
        <v>0.74609999999999999</v>
      </c>
      <c r="I18" s="297"/>
      <c r="J18" s="295"/>
      <c r="K18" s="295"/>
      <c r="M18" s="1446"/>
      <c r="N18" s="1446"/>
      <c r="O18" s="1444"/>
      <c r="P18" s="294"/>
      <c r="Q18" s="296"/>
      <c r="R18" s="316">
        <f t="shared" si="2"/>
        <v>0</v>
      </c>
      <c r="S18" s="309">
        <f t="shared" si="3"/>
        <v>0</v>
      </c>
      <c r="T18" s="309">
        <f t="shared" si="4"/>
        <v>0</v>
      </c>
      <c r="U18" s="317">
        <f t="shared" si="5"/>
        <v>0</v>
      </c>
      <c r="V18" s="419">
        <f t="shared" si="9"/>
        <v>1.3403029084573115</v>
      </c>
      <c r="W18" s="316">
        <f t="shared" si="6"/>
        <v>0</v>
      </c>
      <c r="X18" s="317">
        <f t="shared" si="7"/>
        <v>0</v>
      </c>
    </row>
    <row r="19" spans="1:24" s="2" customFormat="1" ht="22.5" customHeight="1" x14ac:dyDescent="0.25">
      <c r="A19" s="213">
        <f>SUM(A16:A18)</f>
        <v>0</v>
      </c>
      <c r="B19" s="213">
        <f>SUM(B16:B18)</f>
        <v>0</v>
      </c>
      <c r="C19" s="216">
        <f>IF(A19=0,0,ROUND((A19-B19)*(A$14/A$7)+SUM(C16:C18),0))</f>
        <v>0</v>
      </c>
      <c r="D19" s="420">
        <f>T11</f>
        <v>0.74609999999999999</v>
      </c>
      <c r="E19" s="216">
        <f>ROUND(C19*D19,0)</f>
        <v>0</v>
      </c>
      <c r="F19" s="217" t="s">
        <v>224</v>
      </c>
      <c r="G19" s="216">
        <f>ROUND(I19*H19,0)</f>
        <v>0</v>
      </c>
      <c r="H19" s="420">
        <f>T11</f>
        <v>0.74609999999999999</v>
      </c>
      <c r="I19" s="216">
        <f>IF(K19=0,0,ROUND((K19-J19)*(K$14/K$7)+SUM(I16:I18),0))</f>
        <v>0</v>
      </c>
      <c r="J19" s="213">
        <f>SUM(J16:J18)</f>
        <v>0</v>
      </c>
      <c r="K19" s="213">
        <f>SUM(K16:K18)</f>
        <v>0</v>
      </c>
      <c r="M19" s="1444"/>
      <c r="N19" s="1444"/>
      <c r="O19" s="1444"/>
      <c r="P19" s="294"/>
      <c r="Q19" s="296"/>
      <c r="R19" s="316">
        <f t="shared" si="2"/>
        <v>0</v>
      </c>
      <c r="S19" s="309">
        <f t="shared" si="3"/>
        <v>0</v>
      </c>
      <c r="T19" s="309">
        <f t="shared" si="4"/>
        <v>0</v>
      </c>
      <c r="U19" s="317">
        <f t="shared" si="5"/>
        <v>0</v>
      </c>
      <c r="V19" s="419">
        <f t="shared" si="9"/>
        <v>1.3403029084573115</v>
      </c>
      <c r="W19" s="316">
        <f t="shared" si="6"/>
        <v>0</v>
      </c>
      <c r="X19" s="317">
        <f t="shared" si="7"/>
        <v>0</v>
      </c>
    </row>
    <row r="20" spans="1:24" s="2" customFormat="1" ht="22.5" customHeight="1" x14ac:dyDescent="0.25">
      <c r="A20" s="294"/>
      <c r="B20" s="294"/>
      <c r="C20" s="294"/>
      <c r="D20" s="420">
        <f>D$19</f>
        <v>0.74609999999999999</v>
      </c>
      <c r="E20" s="212">
        <f>ROUND((A20-B20)*D20,0)</f>
        <v>0</v>
      </c>
      <c r="F20" s="1452" t="s">
        <v>29</v>
      </c>
      <c r="G20" s="212">
        <f>ROUND((K20-J20)*H20,0)</f>
        <v>0</v>
      </c>
      <c r="H20" s="420">
        <f t="shared" si="8"/>
        <v>0.74609999999999999</v>
      </c>
      <c r="I20" s="294"/>
      <c r="J20" s="295"/>
      <c r="K20" s="295"/>
      <c r="M20" s="1444"/>
      <c r="N20" s="1444"/>
      <c r="O20" s="1444"/>
      <c r="P20" s="294"/>
      <c r="Q20" s="296"/>
      <c r="R20" s="316">
        <f t="shared" si="2"/>
        <v>0</v>
      </c>
      <c r="S20" s="309">
        <f t="shared" si="3"/>
        <v>0</v>
      </c>
      <c r="T20" s="309">
        <f t="shared" si="4"/>
        <v>0</v>
      </c>
      <c r="U20" s="317">
        <f t="shared" si="5"/>
        <v>0</v>
      </c>
      <c r="V20" s="419">
        <f t="shared" si="9"/>
        <v>1.3403029084573115</v>
      </c>
      <c r="W20" s="316">
        <f t="shared" si="6"/>
        <v>0</v>
      </c>
      <c r="X20" s="317">
        <f t="shared" si="7"/>
        <v>0</v>
      </c>
    </row>
    <row r="21" spans="1:24" s="2" customFormat="1" ht="22.5" customHeight="1" x14ac:dyDescent="0.25">
      <c r="A21" s="294"/>
      <c r="B21" s="294"/>
      <c r="C21" s="294"/>
      <c r="D21" s="420">
        <f t="shared" ref="D21:D37" si="10">D$19</f>
        <v>0.74609999999999999</v>
      </c>
      <c r="E21" s="212">
        <f>ROUND((A21-B21)*D21,0)</f>
        <v>0</v>
      </c>
      <c r="F21" s="1452"/>
      <c r="G21" s="212">
        <f>ROUND((K21-J21)*H21,0)</f>
        <v>0</v>
      </c>
      <c r="H21" s="420">
        <f t="shared" si="8"/>
        <v>0.74609999999999999</v>
      </c>
      <c r="I21" s="294"/>
      <c r="J21" s="295"/>
      <c r="K21" s="295"/>
      <c r="M21" s="1444"/>
      <c r="N21" s="1444"/>
      <c r="O21" s="1444"/>
      <c r="P21" s="294"/>
      <c r="Q21" s="296"/>
      <c r="R21" s="316">
        <f t="shared" si="2"/>
        <v>0</v>
      </c>
      <c r="S21" s="309">
        <f t="shared" si="3"/>
        <v>0</v>
      </c>
      <c r="T21" s="309">
        <f t="shared" si="4"/>
        <v>0</v>
      </c>
      <c r="U21" s="317">
        <f t="shared" si="5"/>
        <v>0</v>
      </c>
      <c r="V21" s="419">
        <f t="shared" si="9"/>
        <v>1.3403029084573115</v>
      </c>
      <c r="W21" s="316">
        <f t="shared" si="6"/>
        <v>0</v>
      </c>
      <c r="X21" s="317">
        <f t="shared" si="7"/>
        <v>0</v>
      </c>
    </row>
    <row r="22" spans="1:24" s="2" customFormat="1" ht="22.5" customHeight="1" x14ac:dyDescent="0.25">
      <c r="A22" s="213">
        <f>SUM(A20:A21)</f>
        <v>0</v>
      </c>
      <c r="B22" s="213">
        <f>SUM(B20:B21)</f>
        <v>0</v>
      </c>
      <c r="C22" s="216">
        <f>IF(A22=0,0,ROUND((A22-B22)*(A$14/A$7)+SUM(C20:C21),0))</f>
        <v>0</v>
      </c>
      <c r="D22" s="420">
        <f t="shared" si="10"/>
        <v>0.74609999999999999</v>
      </c>
      <c r="E22" s="216">
        <f>ROUND(C22*D22,0)</f>
        <v>0</v>
      </c>
      <c r="F22" s="217" t="s">
        <v>224</v>
      </c>
      <c r="G22" s="216">
        <f>ROUND(I22*H22,0)</f>
        <v>0</v>
      </c>
      <c r="H22" s="420">
        <f t="shared" si="8"/>
        <v>0.74609999999999999</v>
      </c>
      <c r="I22" s="216">
        <f>IF(K22=0,0,ROUND((K22-J22)*(K$14/K$7)+SUM(I20:I21),0))</f>
        <v>0</v>
      </c>
      <c r="J22" s="213">
        <f>SUM(J20:J21)</f>
        <v>0</v>
      </c>
      <c r="K22" s="213">
        <f>SUM(K20:K21)</f>
        <v>0</v>
      </c>
      <c r="M22" s="1444"/>
      <c r="N22" s="1444"/>
      <c r="O22" s="1444"/>
      <c r="P22" s="294"/>
      <c r="Q22" s="296"/>
      <c r="R22" s="316">
        <f t="shared" si="2"/>
        <v>0</v>
      </c>
      <c r="S22" s="309">
        <f t="shared" si="3"/>
        <v>0</v>
      </c>
      <c r="T22" s="309">
        <f t="shared" si="4"/>
        <v>0</v>
      </c>
      <c r="U22" s="317">
        <f t="shared" si="5"/>
        <v>0</v>
      </c>
      <c r="V22" s="419">
        <f t="shared" si="9"/>
        <v>1.3403029084573115</v>
      </c>
      <c r="W22" s="316">
        <f t="shared" si="6"/>
        <v>0</v>
      </c>
      <c r="X22" s="317">
        <f t="shared" si="7"/>
        <v>0</v>
      </c>
    </row>
    <row r="23" spans="1:24" s="2" customFormat="1" ht="22.5" customHeight="1" x14ac:dyDescent="0.25">
      <c r="A23" s="294"/>
      <c r="B23" s="294"/>
      <c r="C23" s="294"/>
      <c r="D23" s="420">
        <f t="shared" si="10"/>
        <v>0.74609999999999999</v>
      </c>
      <c r="E23" s="212">
        <f>ROUND((A23-B23)*D23,0)</f>
        <v>0</v>
      </c>
      <c r="F23" s="1452" t="s">
        <v>35</v>
      </c>
      <c r="G23" s="212">
        <f>ROUND((K23-J23)*H23,0)</f>
        <v>0</v>
      </c>
      <c r="H23" s="420">
        <f t="shared" si="8"/>
        <v>0.74609999999999999</v>
      </c>
      <c r="I23" s="294"/>
      <c r="J23" s="295"/>
      <c r="K23" s="295"/>
      <c r="M23" s="1444"/>
      <c r="N23" s="1444"/>
      <c r="O23" s="1444"/>
      <c r="P23" s="294"/>
      <c r="Q23" s="296"/>
      <c r="R23" s="316">
        <f t="shared" si="2"/>
        <v>0</v>
      </c>
      <c r="S23" s="309">
        <f t="shared" si="3"/>
        <v>0</v>
      </c>
      <c r="T23" s="309">
        <f t="shared" si="4"/>
        <v>0</v>
      </c>
      <c r="U23" s="317">
        <f t="shared" si="5"/>
        <v>0</v>
      </c>
      <c r="V23" s="419">
        <f t="shared" si="9"/>
        <v>1.3403029084573115</v>
      </c>
      <c r="W23" s="316">
        <f t="shared" si="6"/>
        <v>0</v>
      </c>
      <c r="X23" s="317">
        <f t="shared" si="7"/>
        <v>0</v>
      </c>
    </row>
    <row r="24" spans="1:24" s="2" customFormat="1" ht="22.5" customHeight="1" x14ac:dyDescent="0.25">
      <c r="A24" s="294"/>
      <c r="B24" s="294"/>
      <c r="C24" s="294"/>
      <c r="D24" s="420">
        <f t="shared" si="10"/>
        <v>0.74609999999999999</v>
      </c>
      <c r="E24" s="212">
        <f>ROUND((A24-B24)*D24,0)</f>
        <v>0</v>
      </c>
      <c r="F24" s="1452"/>
      <c r="G24" s="212">
        <f>ROUND((K24-J24)*H24,0)</f>
        <v>0</v>
      </c>
      <c r="H24" s="420">
        <f t="shared" si="8"/>
        <v>0.74609999999999999</v>
      </c>
      <c r="I24" s="294"/>
      <c r="J24" s="295"/>
      <c r="K24" s="295"/>
      <c r="M24" s="1444"/>
      <c r="N24" s="1444"/>
      <c r="O24" s="1444"/>
      <c r="P24" s="294"/>
      <c r="Q24" s="296"/>
      <c r="R24" s="316">
        <f t="shared" si="2"/>
        <v>0</v>
      </c>
      <c r="S24" s="309">
        <f t="shared" si="3"/>
        <v>0</v>
      </c>
      <c r="T24" s="309">
        <f t="shared" si="4"/>
        <v>0</v>
      </c>
      <c r="U24" s="317">
        <f t="shared" si="5"/>
        <v>0</v>
      </c>
      <c r="V24" s="419">
        <f t="shared" si="9"/>
        <v>1.3403029084573115</v>
      </c>
      <c r="W24" s="316">
        <f t="shared" si="6"/>
        <v>0</v>
      </c>
      <c r="X24" s="317">
        <f t="shared" si="7"/>
        <v>0</v>
      </c>
    </row>
    <row r="25" spans="1:24" ht="22.5" customHeight="1" x14ac:dyDescent="0.25">
      <c r="A25" s="213">
        <f>SUM(A23:A24)</f>
        <v>0</v>
      </c>
      <c r="B25" s="213">
        <f>SUM(B23:B24)</f>
        <v>0</v>
      </c>
      <c r="C25" s="216">
        <f>IF(A25=0,0,ROUND((A25-B25)*(A$14/A$7)+SUM(C23:C24),0))</f>
        <v>0</v>
      </c>
      <c r="D25" s="420">
        <f t="shared" si="10"/>
        <v>0.74609999999999999</v>
      </c>
      <c r="E25" s="216">
        <f>ROUND(C25*D25,0)</f>
        <v>0</v>
      </c>
      <c r="F25" s="217" t="s">
        <v>224</v>
      </c>
      <c r="G25" s="216">
        <f>ROUND(I25*H25,0)</f>
        <v>0</v>
      </c>
      <c r="H25" s="420">
        <f t="shared" si="8"/>
        <v>0.74609999999999999</v>
      </c>
      <c r="I25" s="216">
        <f>IF(K25=0,0,ROUND((K25-J25)*(K$14/K$7)+SUM(I23:I24),0))</f>
        <v>0</v>
      </c>
      <c r="J25" s="213">
        <f>SUM(J23:J24)</f>
        <v>0</v>
      </c>
      <c r="K25" s="213">
        <f>SUM(K23:K24)</f>
        <v>0</v>
      </c>
      <c r="L25" s="5"/>
      <c r="M25" s="1446" t="s">
        <v>79</v>
      </c>
      <c r="N25" s="1446"/>
      <c r="O25" s="1446"/>
      <c r="P25" s="294"/>
      <c r="Q25" s="296"/>
      <c r="R25" s="316">
        <f t="shared" si="2"/>
        <v>0</v>
      </c>
      <c r="S25" s="309">
        <f t="shared" si="3"/>
        <v>0</v>
      </c>
      <c r="T25" s="309">
        <f t="shared" ref="T25:T30" si="11">IF(ISBLANK(P25),0,ROUND((($P25-Q25)/P$5)*P$9,2))</f>
        <v>0</v>
      </c>
      <c r="U25" s="317">
        <f t="shared" ref="U25:U30" si="12">IF(ISBLANK(P25),0,ROUND((($P25-Q25)/Q$5)*Q$9,2))</f>
        <v>0</v>
      </c>
      <c r="V25" s="419">
        <f t="shared" si="9"/>
        <v>1.3403029084573115</v>
      </c>
      <c r="W25" s="316">
        <f t="shared" si="6"/>
        <v>0</v>
      </c>
      <c r="X25" s="317">
        <f t="shared" si="7"/>
        <v>0</v>
      </c>
    </row>
    <row r="26" spans="1:24" ht="22.5" customHeight="1" x14ac:dyDescent="0.25">
      <c r="A26" s="294"/>
      <c r="B26" s="294"/>
      <c r="C26" s="294"/>
      <c r="D26" s="420">
        <f t="shared" si="10"/>
        <v>0.74609999999999999</v>
      </c>
      <c r="E26" s="212">
        <f>ROUND((A26-B26)*D26,0)</f>
        <v>0</v>
      </c>
      <c r="F26" s="1454" t="s">
        <v>129</v>
      </c>
      <c r="G26" s="212">
        <f>ROUND((K26-J26)*H26,0)</f>
        <v>0</v>
      </c>
      <c r="H26" s="420">
        <f t="shared" si="8"/>
        <v>0.74609999999999999</v>
      </c>
      <c r="I26" s="294"/>
      <c r="J26" s="295"/>
      <c r="K26" s="295"/>
      <c r="M26" s="1444" t="s">
        <v>119</v>
      </c>
      <c r="N26" s="1444"/>
      <c r="O26" s="1444"/>
      <c r="P26" s="294"/>
      <c r="Q26" s="312"/>
      <c r="R26" s="316">
        <f t="shared" si="2"/>
        <v>0</v>
      </c>
      <c r="S26" s="309">
        <f t="shared" si="3"/>
        <v>0</v>
      </c>
      <c r="T26" s="309">
        <f t="shared" si="11"/>
        <v>0</v>
      </c>
      <c r="U26" s="317">
        <f t="shared" si="12"/>
        <v>0</v>
      </c>
      <c r="V26" s="419">
        <f t="shared" si="9"/>
        <v>1.3403029084573115</v>
      </c>
      <c r="W26" s="316">
        <f t="shared" si="6"/>
        <v>0</v>
      </c>
      <c r="X26" s="317">
        <f t="shared" si="7"/>
        <v>0</v>
      </c>
    </row>
    <row r="27" spans="1:24" ht="22.5" customHeight="1" x14ac:dyDescent="0.25">
      <c r="A27" s="294"/>
      <c r="B27" s="294"/>
      <c r="C27" s="294"/>
      <c r="D27" s="420">
        <f t="shared" si="10"/>
        <v>0.74609999999999999</v>
      </c>
      <c r="E27" s="212">
        <f>ROUND((A27-B27)*D27,0)</f>
        <v>0</v>
      </c>
      <c r="F27" s="1454"/>
      <c r="G27" s="212">
        <f>ROUND((K27-J27)*H27,0)</f>
        <v>0</v>
      </c>
      <c r="H27" s="420">
        <f t="shared" si="8"/>
        <v>0.74609999999999999</v>
      </c>
      <c r="I27" s="294"/>
      <c r="J27" s="295"/>
      <c r="K27" s="295"/>
      <c r="M27" s="1446" t="s">
        <v>536</v>
      </c>
      <c r="N27" s="1444"/>
      <c r="O27" s="1444"/>
      <c r="P27" s="294"/>
      <c r="Q27" s="311">
        <f>P26</f>
        <v>0</v>
      </c>
      <c r="R27" s="316">
        <f t="shared" si="2"/>
        <v>0</v>
      </c>
      <c r="S27" s="309">
        <f t="shared" si="3"/>
        <v>0</v>
      </c>
      <c r="T27" s="309">
        <f t="shared" si="11"/>
        <v>0</v>
      </c>
      <c r="U27" s="317">
        <f t="shared" si="12"/>
        <v>0</v>
      </c>
      <c r="V27" s="419">
        <f t="shared" si="9"/>
        <v>1.3403029084573115</v>
      </c>
      <c r="W27" s="316">
        <f t="shared" si="6"/>
        <v>0</v>
      </c>
      <c r="X27" s="317">
        <f t="shared" si="7"/>
        <v>0</v>
      </c>
    </row>
    <row r="28" spans="1:24" ht="22.5" customHeight="1" x14ac:dyDescent="0.25">
      <c r="A28" s="294"/>
      <c r="B28" s="294"/>
      <c r="C28" s="294"/>
      <c r="D28" s="420">
        <f t="shared" si="10"/>
        <v>0.74609999999999999</v>
      </c>
      <c r="E28" s="212">
        <f>ROUND((A28-B28)*D28,0)</f>
        <v>0</v>
      </c>
      <c r="F28" s="1454"/>
      <c r="G28" s="212">
        <f>ROUND((K28-J28)*H28,0)</f>
        <v>0</v>
      </c>
      <c r="H28" s="420">
        <f t="shared" si="8"/>
        <v>0.74609999999999999</v>
      </c>
      <c r="I28" s="294"/>
      <c r="J28" s="295"/>
      <c r="K28" s="295"/>
      <c r="M28" s="1446" t="s">
        <v>217</v>
      </c>
      <c r="N28" s="1446"/>
      <c r="O28" s="1444"/>
      <c r="P28" s="294"/>
      <c r="Q28" s="311">
        <f>ROUND(P28/2-0.001,2)</f>
        <v>0</v>
      </c>
      <c r="R28" s="316">
        <f t="shared" si="2"/>
        <v>0</v>
      </c>
      <c r="S28" s="309">
        <f t="shared" si="3"/>
        <v>0</v>
      </c>
      <c r="T28" s="309">
        <f t="shared" si="11"/>
        <v>0</v>
      </c>
      <c r="U28" s="317">
        <f t="shared" si="12"/>
        <v>0</v>
      </c>
      <c r="V28" s="419">
        <f t="shared" si="9"/>
        <v>1.3403029084573115</v>
      </c>
      <c r="W28" s="316">
        <f t="shared" si="6"/>
        <v>0</v>
      </c>
      <c r="X28" s="317">
        <f t="shared" si="7"/>
        <v>0</v>
      </c>
    </row>
    <row r="29" spans="1:24" ht="22.5" customHeight="1" x14ac:dyDescent="0.25">
      <c r="A29" s="294"/>
      <c r="B29" s="294"/>
      <c r="C29" s="294"/>
      <c r="D29" s="420">
        <f t="shared" si="10"/>
        <v>0.74609999999999999</v>
      </c>
      <c r="E29" s="212">
        <f>ROUND((A29-B29)*D29,0)</f>
        <v>0</v>
      </c>
      <c r="F29" s="1454"/>
      <c r="G29" s="212">
        <f>ROUND((K29-J29)*H29,0)</f>
        <v>0</v>
      </c>
      <c r="H29" s="420">
        <f t="shared" si="8"/>
        <v>0.74609999999999999</v>
      </c>
      <c r="I29" s="294"/>
      <c r="J29" s="295"/>
      <c r="K29" s="295"/>
      <c r="M29" s="1444" t="s">
        <v>20</v>
      </c>
      <c r="N29" s="1444"/>
      <c r="O29" s="1444"/>
      <c r="P29" s="294"/>
      <c r="Q29" s="311"/>
      <c r="R29" s="316">
        <f t="shared" si="2"/>
        <v>0</v>
      </c>
      <c r="S29" s="309">
        <f t="shared" si="3"/>
        <v>0</v>
      </c>
      <c r="T29" s="309">
        <f t="shared" si="11"/>
        <v>0</v>
      </c>
      <c r="U29" s="317">
        <f t="shared" si="12"/>
        <v>0</v>
      </c>
      <c r="V29" s="419">
        <f t="shared" si="9"/>
        <v>1.3403029084573115</v>
      </c>
      <c r="W29" s="316">
        <f t="shared" si="6"/>
        <v>0</v>
      </c>
      <c r="X29" s="317">
        <f t="shared" si="7"/>
        <v>0</v>
      </c>
    </row>
    <row r="30" spans="1:24" ht="22.5" customHeight="1" x14ac:dyDescent="0.25">
      <c r="A30" s="294"/>
      <c r="B30" s="294"/>
      <c r="C30" s="294"/>
      <c r="D30" s="420">
        <f t="shared" si="10"/>
        <v>0.74609999999999999</v>
      </c>
      <c r="E30" s="212">
        <f>ROUND((A30-B30)*D30,0)</f>
        <v>0</v>
      </c>
      <c r="F30" s="1454"/>
      <c r="G30" s="212">
        <f>ROUND((K30-J30)*H30,0)</f>
        <v>0</v>
      </c>
      <c r="H30" s="420">
        <f t="shared" si="8"/>
        <v>0.74609999999999999</v>
      </c>
      <c r="I30" s="294"/>
      <c r="J30" s="295"/>
      <c r="K30" s="295"/>
      <c r="M30" s="1446" t="s">
        <v>216</v>
      </c>
      <c r="N30" s="1446"/>
      <c r="O30" s="1444"/>
      <c r="P30" s="294"/>
      <c r="Q30" s="311"/>
      <c r="R30" s="318">
        <f t="shared" si="2"/>
        <v>0</v>
      </c>
      <c r="S30" s="319">
        <f t="shared" si="3"/>
        <v>0</v>
      </c>
      <c r="T30" s="319">
        <f t="shared" si="11"/>
        <v>0</v>
      </c>
      <c r="U30" s="320">
        <f t="shared" si="12"/>
        <v>0</v>
      </c>
      <c r="V30" s="419">
        <f t="shared" si="9"/>
        <v>1.3403029084573115</v>
      </c>
      <c r="W30" s="318">
        <f t="shared" si="6"/>
        <v>0</v>
      </c>
      <c r="X30" s="320">
        <f t="shared" si="7"/>
        <v>0</v>
      </c>
    </row>
    <row r="31" spans="1:24" ht="22.5" customHeight="1" x14ac:dyDescent="0.25">
      <c r="A31" s="213">
        <f>SUM(A26:A30)</f>
        <v>0</v>
      </c>
      <c r="B31" s="213">
        <f>SUM(B26:B30)</f>
        <v>0</v>
      </c>
      <c r="C31" s="216">
        <f>IF(A31=0,0,ROUND((A31-B31)*(A$14/A$7)+SUM(C26:C30),0))</f>
        <v>0</v>
      </c>
      <c r="D31" s="420">
        <f t="shared" si="10"/>
        <v>0.74609999999999999</v>
      </c>
      <c r="E31" s="216">
        <f>ROUND(C31*D31,0)</f>
        <v>0</v>
      </c>
      <c r="F31" s="217" t="s">
        <v>224</v>
      </c>
      <c r="G31" s="216">
        <f>ROUND(I31*H31,0)</f>
        <v>0</v>
      </c>
      <c r="H31" s="420">
        <f t="shared" si="8"/>
        <v>0.74609999999999999</v>
      </c>
      <c r="I31" s="216">
        <f>IF(K31=0,0,ROUND((K31-J31)*(K$14/K$7)+SUM(I26:I30),0))</f>
        <v>0</v>
      </c>
      <c r="J31" s="213">
        <f>SUM(J26:J30)</f>
        <v>0</v>
      </c>
      <c r="K31" s="213">
        <f>SUM(K26:K30)</f>
        <v>0</v>
      </c>
      <c r="M31" s="1445" t="s">
        <v>8</v>
      </c>
      <c r="N31" s="1445"/>
      <c r="O31" s="1445"/>
      <c r="P31" s="310">
        <f>SUM(P15:P29)-Q27</f>
        <v>0</v>
      </c>
      <c r="Q31" s="310"/>
      <c r="R31" s="310">
        <f>SUM(R15:R30)</f>
        <v>0</v>
      </c>
      <c r="S31" s="310">
        <f>SUM(S15:S30)</f>
        <v>0</v>
      </c>
      <c r="T31" s="310">
        <f>SUM(T15:T30)</f>
        <v>0</v>
      </c>
      <c r="U31" s="310">
        <f>SUM(U15:U30)</f>
        <v>0</v>
      </c>
      <c r="V31" s="356"/>
      <c r="W31" s="310">
        <f>SUM(W15:W30)</f>
        <v>0</v>
      </c>
      <c r="X31" s="310">
        <f>SUM(X15:X30)</f>
        <v>0</v>
      </c>
    </row>
    <row r="32" spans="1:24" ht="22.5" customHeight="1" x14ac:dyDescent="0.25">
      <c r="A32" s="294"/>
      <c r="B32" s="294"/>
      <c r="C32" s="294"/>
      <c r="D32" s="420">
        <f t="shared" si="10"/>
        <v>0.74609999999999999</v>
      </c>
      <c r="E32" s="212">
        <f>ROUND((A32-B32)*D32,0)</f>
        <v>0</v>
      </c>
      <c r="F32" s="1452" t="s">
        <v>34</v>
      </c>
      <c r="G32" s="212">
        <f>ROUND((K32-J32)*H32,0)</f>
        <v>0</v>
      </c>
      <c r="H32" s="420">
        <f t="shared" si="8"/>
        <v>0.74609999999999999</v>
      </c>
      <c r="I32" s="294"/>
      <c r="J32" s="295"/>
      <c r="K32" s="295"/>
    </row>
    <row r="33" spans="1:19" ht="22.5" customHeight="1" x14ac:dyDescent="0.25">
      <c r="A33" s="294"/>
      <c r="B33" s="294"/>
      <c r="C33" s="294"/>
      <c r="D33" s="420">
        <f t="shared" si="10"/>
        <v>0.74609999999999999</v>
      </c>
      <c r="E33" s="212">
        <f>ROUND((A33-B33)*D33,0)</f>
        <v>0</v>
      </c>
      <c r="F33" s="1452"/>
      <c r="G33" s="212">
        <f>ROUND((K33-J33)*H33,0)</f>
        <v>0</v>
      </c>
      <c r="H33" s="420">
        <f t="shared" si="8"/>
        <v>0.74609999999999999</v>
      </c>
      <c r="I33" s="294"/>
      <c r="J33" s="295"/>
      <c r="K33" s="295"/>
    </row>
    <row r="34" spans="1:19" ht="22.5" customHeight="1" x14ac:dyDescent="0.25">
      <c r="A34" s="213">
        <f>SUM(A32:A33)</f>
        <v>0</v>
      </c>
      <c r="B34" s="213">
        <f>SUM(B32:B33)</f>
        <v>0</v>
      </c>
      <c r="C34" s="216">
        <f>IF(A34=0,0,ROUND((A34-B34)*(A$14/A$7)+SUM(C32:C33),0))</f>
        <v>0</v>
      </c>
      <c r="D34" s="420">
        <f t="shared" si="10"/>
        <v>0.74609999999999999</v>
      </c>
      <c r="E34" s="216">
        <f>ROUND(C34*D34,0)</f>
        <v>0</v>
      </c>
      <c r="F34" s="217" t="s">
        <v>224</v>
      </c>
      <c r="G34" s="216">
        <f>ROUND(I34*H34,0)</f>
        <v>0</v>
      </c>
      <c r="H34" s="420">
        <f t="shared" si="8"/>
        <v>0.74609999999999999</v>
      </c>
      <c r="I34" s="216">
        <f>IF(K34=0,0,ROUND((K34-J34)*(K$14/K$7)+SUM(I32:I33),0))</f>
        <v>0</v>
      </c>
      <c r="J34" s="213">
        <f>SUM(J32:J33)</f>
        <v>0</v>
      </c>
      <c r="K34" s="213">
        <f>SUM(K32:K33)</f>
        <v>0</v>
      </c>
    </row>
    <row r="35" spans="1:19" ht="22.5" customHeight="1" x14ac:dyDescent="0.25">
      <c r="A35" s="294"/>
      <c r="B35" s="294"/>
      <c r="C35" s="294"/>
      <c r="D35" s="420">
        <f t="shared" si="10"/>
        <v>0.74609999999999999</v>
      </c>
      <c r="E35" s="212">
        <f>ROUND((A35-B35)*D35,0)</f>
        <v>0</v>
      </c>
      <c r="F35" s="1452" t="s">
        <v>30</v>
      </c>
      <c r="G35" s="212">
        <f>ROUND((K35-J35)*H35,0)</f>
        <v>0</v>
      </c>
      <c r="H35" s="420">
        <f t="shared" si="8"/>
        <v>0.74609999999999999</v>
      </c>
      <c r="I35" s="294"/>
      <c r="J35" s="295"/>
      <c r="K35" s="295"/>
    </row>
    <row r="36" spans="1:19" ht="22.5" customHeight="1" x14ac:dyDescent="0.25">
      <c r="A36" s="294"/>
      <c r="B36" s="294"/>
      <c r="C36" s="294"/>
      <c r="D36" s="420">
        <f t="shared" si="10"/>
        <v>0.74609999999999999</v>
      </c>
      <c r="E36" s="212">
        <f>ROUND((A36-B36)*D36,0)</f>
        <v>0</v>
      </c>
      <c r="F36" s="1452"/>
      <c r="G36" s="212">
        <f>ROUND((K36-J36)*H36,0)</f>
        <v>0</v>
      </c>
      <c r="H36" s="420">
        <f t="shared" si="8"/>
        <v>0.74609999999999999</v>
      </c>
      <c r="I36" s="294"/>
      <c r="J36" s="295"/>
      <c r="K36" s="295"/>
    </row>
    <row r="37" spans="1:19" ht="22.5" customHeight="1" x14ac:dyDescent="0.25">
      <c r="A37" s="213">
        <f>SUM(A35:A36)</f>
        <v>0</v>
      </c>
      <c r="B37" s="213">
        <f>SUM(B35:B36)</f>
        <v>0</v>
      </c>
      <c r="C37" s="216">
        <f>IF(A37=0,0,ROUND((A37-B37)*(A$14/A$7)+SUM(C35:C36),0))</f>
        <v>0</v>
      </c>
      <c r="D37" s="420">
        <f t="shared" si="10"/>
        <v>0.74609999999999999</v>
      </c>
      <c r="E37" s="216">
        <f>ROUND(C37*D37,0)</f>
        <v>0</v>
      </c>
      <c r="F37" s="217" t="s">
        <v>224</v>
      </c>
      <c r="G37" s="216">
        <f>ROUND(I37*H37,0)</f>
        <v>0</v>
      </c>
      <c r="H37" s="420">
        <f t="shared" si="8"/>
        <v>0.74609999999999999</v>
      </c>
      <c r="I37" s="216">
        <f>IF(K37=0,0,ROUND((K37-J37)*(K$14/K$7)+SUM(I35:I36),0))</f>
        <v>0</v>
      </c>
      <c r="J37" s="213">
        <f>SUM(J35:J36)</f>
        <v>0</v>
      </c>
      <c r="K37" s="213">
        <f>SUM(K35:K36)</f>
        <v>0</v>
      </c>
    </row>
    <row r="38" spans="1:19" ht="22.5" customHeight="1" x14ac:dyDescent="0.25">
      <c r="A38" s="218"/>
      <c r="B38" s="218"/>
      <c r="C38" s="218"/>
      <c r="D38" s="218"/>
      <c r="E38" s="218"/>
      <c r="F38" s="218"/>
      <c r="G38" s="218"/>
      <c r="H38" s="218"/>
      <c r="I38" s="218"/>
      <c r="J38" s="218"/>
      <c r="K38" s="218"/>
    </row>
    <row r="39" spans="1:19" ht="22.5" customHeight="1" x14ac:dyDescent="0.25">
      <c r="A39" s="218"/>
      <c r="B39" s="218"/>
      <c r="C39" s="218"/>
      <c r="D39" s="218"/>
      <c r="E39" s="218"/>
      <c r="F39" s="218"/>
      <c r="G39" s="218"/>
      <c r="H39" s="218"/>
      <c r="I39" s="218"/>
      <c r="J39" s="218"/>
      <c r="K39" s="218"/>
    </row>
    <row r="40" spans="1:19" ht="22.5" customHeight="1" x14ac:dyDescent="0.25">
      <c r="A40" s="218"/>
      <c r="B40" s="218"/>
      <c r="C40" s="218"/>
      <c r="D40" s="218"/>
      <c r="E40" s="218"/>
      <c r="F40" s="218"/>
      <c r="G40" s="218"/>
      <c r="H40" s="218"/>
      <c r="I40" s="218"/>
      <c r="J40" s="218"/>
      <c r="K40" s="218"/>
      <c r="Q40" s="4"/>
      <c r="R40" s="4"/>
      <c r="S40" s="4"/>
    </row>
    <row r="41" spans="1:19" ht="22.5" customHeight="1" x14ac:dyDescent="0.25">
      <c r="A41" s="218"/>
      <c r="B41" s="218"/>
      <c r="C41" s="218"/>
      <c r="D41" s="218"/>
      <c r="E41" s="218"/>
      <c r="F41" s="218"/>
      <c r="G41" s="218"/>
      <c r="H41" s="218"/>
      <c r="I41" s="218"/>
      <c r="J41" s="218"/>
      <c r="K41" s="218"/>
      <c r="Q41" s="4"/>
      <c r="R41" s="4"/>
      <c r="S41" s="4"/>
    </row>
    <row r="42" spans="1:19" ht="22.5" customHeight="1" x14ac:dyDescent="0.25">
      <c r="A42" s="218"/>
      <c r="B42" s="218"/>
      <c r="C42" s="218"/>
      <c r="D42" s="218"/>
      <c r="E42" s="218"/>
      <c r="F42" s="218"/>
      <c r="G42" s="218"/>
      <c r="H42" s="218"/>
      <c r="I42" s="218"/>
      <c r="J42" s="218"/>
      <c r="K42" s="218"/>
      <c r="Q42" s="4"/>
      <c r="R42" s="4"/>
      <c r="S42" s="4"/>
    </row>
    <row r="43" spans="1:19" ht="18.75" x14ac:dyDescent="0.25">
      <c r="Q43" s="4"/>
      <c r="R43" s="4"/>
      <c r="S43" s="4"/>
    </row>
    <row r="44" spans="1:19" ht="18.75" x14ac:dyDescent="0.25">
      <c r="M44" s="5"/>
      <c r="N44" s="5"/>
      <c r="O44" s="2"/>
      <c r="P44" s="6"/>
      <c r="Q44" s="6"/>
      <c r="R44" s="6"/>
      <c r="S44" s="6"/>
    </row>
    <row r="47" spans="1:19" x14ac:dyDescent="0.25">
      <c r="A47" s="1480" t="s">
        <v>1059</v>
      </c>
      <c r="B47" s="363" t="s">
        <v>1060</v>
      </c>
      <c r="E47" t="s">
        <v>28</v>
      </c>
    </row>
    <row r="48" spans="1:19" x14ac:dyDescent="0.25">
      <c r="A48" s="1476"/>
      <c r="B48" s="364" t="s">
        <v>1061</v>
      </c>
      <c r="E48" t="s">
        <v>28</v>
      </c>
    </row>
    <row r="49" spans="1:7" x14ac:dyDescent="0.25">
      <c r="A49" s="1476"/>
      <c r="B49" s="364" t="s">
        <v>1062</v>
      </c>
      <c r="E49" t="s">
        <v>28</v>
      </c>
    </row>
    <row r="50" spans="1:7" x14ac:dyDescent="0.25">
      <c r="A50" s="1476"/>
      <c r="B50" s="364" t="s">
        <v>1063</v>
      </c>
      <c r="E50" t="s">
        <v>28</v>
      </c>
    </row>
    <row r="51" spans="1:7" x14ac:dyDescent="0.25">
      <c r="A51" s="1476"/>
      <c r="B51" s="364" t="s">
        <v>1064</v>
      </c>
      <c r="E51" t="s">
        <v>28</v>
      </c>
      <c r="G51" t="s">
        <v>1105</v>
      </c>
    </row>
    <row r="52" spans="1:7" x14ac:dyDescent="0.25">
      <c r="A52" s="1476"/>
      <c r="B52" s="364" t="s">
        <v>1065</v>
      </c>
    </row>
    <row r="53" spans="1:7" x14ac:dyDescent="0.25">
      <c r="A53" s="1476"/>
      <c r="B53" s="364" t="s">
        <v>1066</v>
      </c>
      <c r="G53" s="1">
        <v>8833</v>
      </c>
    </row>
    <row r="54" spans="1:7" x14ac:dyDescent="0.25">
      <c r="A54" s="1476"/>
      <c r="B54" s="365" t="s">
        <v>1067</v>
      </c>
      <c r="G54" t="s">
        <v>1100</v>
      </c>
    </row>
    <row r="55" spans="1:7" x14ac:dyDescent="0.25">
      <c r="A55" s="1476"/>
      <c r="B55" s="365" t="s">
        <v>1068</v>
      </c>
    </row>
    <row r="56" spans="1:7" x14ac:dyDescent="0.25">
      <c r="A56" s="1476"/>
      <c r="B56" s="365" t="s">
        <v>1069</v>
      </c>
    </row>
    <row r="57" spans="1:7" x14ac:dyDescent="0.25">
      <c r="A57" s="1476"/>
      <c r="B57" s="364" t="s">
        <v>1070</v>
      </c>
    </row>
    <row r="58" spans="1:7" x14ac:dyDescent="0.25">
      <c r="A58" s="1476"/>
      <c r="B58" s="364" t="s">
        <v>1071</v>
      </c>
    </row>
    <row r="59" spans="1:7" x14ac:dyDescent="0.25">
      <c r="A59" s="1476"/>
      <c r="B59" s="364" t="s">
        <v>1072</v>
      </c>
    </row>
    <row r="60" spans="1:7" x14ac:dyDescent="0.25">
      <c r="A60" s="1476"/>
      <c r="B60" s="365" t="s">
        <v>1073</v>
      </c>
    </row>
    <row r="61" spans="1:7" x14ac:dyDescent="0.25">
      <c r="A61" s="1477"/>
      <c r="B61" s="364" t="s">
        <v>1074</v>
      </c>
    </row>
    <row r="62" spans="1:7" x14ac:dyDescent="0.25">
      <c r="A62" s="1481" t="s">
        <v>610</v>
      </c>
      <c r="B62" s="365" t="s">
        <v>611</v>
      </c>
      <c r="E62" t="s">
        <v>1103</v>
      </c>
    </row>
    <row r="63" spans="1:7" x14ac:dyDescent="0.25">
      <c r="A63" s="1482"/>
      <c r="B63" s="365" t="s">
        <v>1075</v>
      </c>
      <c r="E63" t="s">
        <v>1103</v>
      </c>
    </row>
    <row r="64" spans="1:7" x14ac:dyDescent="0.25">
      <c r="A64" s="1482"/>
      <c r="B64" s="365" t="s">
        <v>1076</v>
      </c>
      <c r="E64" t="s">
        <v>1103</v>
      </c>
    </row>
    <row r="65" spans="1:7" x14ac:dyDescent="0.25">
      <c r="A65" s="1482"/>
      <c r="B65" s="365" t="s">
        <v>20</v>
      </c>
      <c r="E65" t="s">
        <v>1103</v>
      </c>
    </row>
    <row r="66" spans="1:7" x14ac:dyDescent="0.25">
      <c r="A66" s="1482"/>
      <c r="B66" s="364" t="s">
        <v>1077</v>
      </c>
      <c r="G66" t="s">
        <v>1102</v>
      </c>
    </row>
    <row r="67" spans="1:7" x14ac:dyDescent="0.25">
      <c r="A67" s="1482"/>
      <c r="B67" s="364" t="s">
        <v>208</v>
      </c>
      <c r="E67" t="s">
        <v>1101</v>
      </c>
    </row>
    <row r="68" spans="1:7" x14ac:dyDescent="0.25">
      <c r="A68" s="1482"/>
      <c r="B68" s="364" t="s">
        <v>62</v>
      </c>
      <c r="E68" t="s">
        <v>1103</v>
      </c>
    </row>
    <row r="69" spans="1:7" x14ac:dyDescent="0.25">
      <c r="A69" s="1482"/>
      <c r="B69" s="365" t="s">
        <v>1078</v>
      </c>
    </row>
    <row r="70" spans="1:7" x14ac:dyDescent="0.25">
      <c r="A70" s="1483"/>
      <c r="B70" s="365" t="s">
        <v>1079</v>
      </c>
    </row>
    <row r="71" spans="1:7" x14ac:dyDescent="0.25">
      <c r="A71" s="1481" t="s">
        <v>612</v>
      </c>
      <c r="B71" s="365" t="s">
        <v>1080</v>
      </c>
    </row>
    <row r="72" spans="1:7" x14ac:dyDescent="0.25">
      <c r="A72" s="1482"/>
      <c r="B72" s="365" t="s">
        <v>1081</v>
      </c>
      <c r="E72" t="s">
        <v>1103</v>
      </c>
    </row>
    <row r="73" spans="1:7" x14ac:dyDescent="0.25">
      <c r="A73" s="1482"/>
      <c r="B73" s="365" t="s">
        <v>502</v>
      </c>
      <c r="E73" t="s">
        <v>28</v>
      </c>
    </row>
    <row r="74" spans="1:7" x14ac:dyDescent="0.25">
      <c r="A74" s="1482"/>
      <c r="B74" s="365" t="s">
        <v>1082</v>
      </c>
      <c r="E74" t="s">
        <v>28</v>
      </c>
    </row>
    <row r="75" spans="1:7" x14ac:dyDescent="0.25">
      <c r="A75" s="1482"/>
      <c r="B75" s="365" t="s">
        <v>1083</v>
      </c>
      <c r="E75" t="s">
        <v>28</v>
      </c>
    </row>
    <row r="76" spans="1:7" x14ac:dyDescent="0.25">
      <c r="A76" s="1482"/>
      <c r="B76" s="365" t="s">
        <v>1084</v>
      </c>
    </row>
    <row r="77" spans="1:7" x14ac:dyDescent="0.25">
      <c r="A77" s="1483"/>
      <c r="B77" s="365" t="s">
        <v>1085</v>
      </c>
    </row>
    <row r="78" spans="1:7" x14ac:dyDescent="0.25">
      <c r="A78" s="1481" t="s">
        <v>609</v>
      </c>
      <c r="B78" s="365" t="s">
        <v>1086</v>
      </c>
      <c r="G78" s="1">
        <v>8833</v>
      </c>
    </row>
    <row r="79" spans="1:7" x14ac:dyDescent="0.25">
      <c r="A79" s="1482"/>
      <c r="B79" s="365" t="s">
        <v>1087</v>
      </c>
      <c r="G79" s="1">
        <v>8833</v>
      </c>
    </row>
    <row r="80" spans="1:7" x14ac:dyDescent="0.25">
      <c r="A80" s="1482"/>
      <c r="B80" s="364" t="s">
        <v>1088</v>
      </c>
      <c r="E80" t="s">
        <v>1103</v>
      </c>
    </row>
    <row r="81" spans="1:7" x14ac:dyDescent="0.25">
      <c r="A81" s="1482"/>
      <c r="B81" s="365" t="s">
        <v>1089</v>
      </c>
      <c r="E81" t="s">
        <v>1103</v>
      </c>
    </row>
    <row r="82" spans="1:7" x14ac:dyDescent="0.25">
      <c r="A82" s="1482"/>
      <c r="B82" s="365" t="s">
        <v>1089</v>
      </c>
      <c r="E82" t="s">
        <v>1103</v>
      </c>
    </row>
    <row r="83" spans="1:7" x14ac:dyDescent="0.25">
      <c r="A83" s="1483"/>
      <c r="B83" s="365" t="s">
        <v>1090</v>
      </c>
      <c r="G83" s="1">
        <v>8833</v>
      </c>
    </row>
    <row r="84" spans="1:7" x14ac:dyDescent="0.25">
      <c r="A84" s="1481" t="s">
        <v>818</v>
      </c>
      <c r="B84" s="364" t="s">
        <v>1091</v>
      </c>
      <c r="E84" t="s">
        <v>1101</v>
      </c>
    </row>
    <row r="85" spans="1:7" x14ac:dyDescent="0.25">
      <c r="A85" s="1482"/>
      <c r="B85" s="364" t="s">
        <v>1092</v>
      </c>
      <c r="E85" t="s">
        <v>1101</v>
      </c>
    </row>
    <row r="86" spans="1:7" x14ac:dyDescent="0.25">
      <c r="A86" s="1482"/>
      <c r="B86" s="365" t="s">
        <v>1093</v>
      </c>
    </row>
    <row r="87" spans="1:7" x14ac:dyDescent="0.25">
      <c r="A87" s="1482"/>
      <c r="B87" s="365" t="s">
        <v>1094</v>
      </c>
    </row>
    <row r="88" spans="1:7" ht="15.75" thickBot="1" x14ac:dyDescent="0.3">
      <c r="A88" s="1484"/>
      <c r="B88" s="366" t="s">
        <v>62</v>
      </c>
    </row>
    <row r="89" spans="1:7" ht="15.75" thickTop="1" x14ac:dyDescent="0.25">
      <c r="A89" s="151"/>
      <c r="B89" s="152" t="s">
        <v>3</v>
      </c>
    </row>
    <row r="90" spans="1:7" x14ac:dyDescent="0.25">
      <c r="A90" s="1475" t="s">
        <v>818</v>
      </c>
      <c r="B90" s="367" t="s">
        <v>1095</v>
      </c>
    </row>
    <row r="91" spans="1:7" x14ac:dyDescent="0.25">
      <c r="A91" s="1476"/>
      <c r="B91" s="364" t="s">
        <v>1096</v>
      </c>
    </row>
    <row r="92" spans="1:7" x14ac:dyDescent="0.25">
      <c r="A92" s="1477"/>
      <c r="B92" s="364" t="s">
        <v>1097</v>
      </c>
    </row>
    <row r="93" spans="1:7" x14ac:dyDescent="0.25">
      <c r="A93" s="1478" t="s">
        <v>9</v>
      </c>
      <c r="B93" s="365" t="s">
        <v>46</v>
      </c>
      <c r="G93" t="s">
        <v>1100</v>
      </c>
    </row>
    <row r="94" spans="1:7" x14ac:dyDescent="0.25">
      <c r="A94" s="1478"/>
      <c r="B94" s="365" t="s">
        <v>71</v>
      </c>
    </row>
    <row r="95" spans="1:7" x14ac:dyDescent="0.25">
      <c r="A95" s="1478"/>
      <c r="B95" s="365" t="s">
        <v>332</v>
      </c>
    </row>
    <row r="96" spans="1:7" x14ac:dyDescent="0.25">
      <c r="A96" s="1478"/>
      <c r="B96" s="364" t="s">
        <v>1098</v>
      </c>
      <c r="G96" t="s">
        <v>1100</v>
      </c>
    </row>
    <row r="97" spans="1:2" ht="15.75" thickBot="1" x14ac:dyDescent="0.3">
      <c r="A97" s="1479"/>
      <c r="B97" s="368" t="s">
        <v>1099</v>
      </c>
    </row>
    <row r="98" spans="1:2" ht="15.75" thickTop="1" x14ac:dyDescent="0.25"/>
  </sheetData>
  <mergeCells count="60">
    <mergeCell ref="A90:A92"/>
    <mergeCell ref="A93:A97"/>
    <mergeCell ref="A47:A61"/>
    <mergeCell ref="A62:A70"/>
    <mergeCell ref="A71:A77"/>
    <mergeCell ref="A78:A83"/>
    <mergeCell ref="A84:A88"/>
    <mergeCell ref="B9:C9"/>
    <mergeCell ref="B10:C10"/>
    <mergeCell ref="B11:C11"/>
    <mergeCell ref="B12:C12"/>
    <mergeCell ref="B13:C13"/>
    <mergeCell ref="B4:C4"/>
    <mergeCell ref="B5:C5"/>
    <mergeCell ref="B6:C6"/>
    <mergeCell ref="B7:C7"/>
    <mergeCell ref="B8:C8"/>
    <mergeCell ref="F35:F36"/>
    <mergeCell ref="F32:F33"/>
    <mergeCell ref="F23:F24"/>
    <mergeCell ref="B1:J1"/>
    <mergeCell ref="I3:J3"/>
    <mergeCell ref="I4:J4"/>
    <mergeCell ref="I5:J5"/>
    <mergeCell ref="I6:J6"/>
    <mergeCell ref="I7:J7"/>
    <mergeCell ref="I8:J8"/>
    <mergeCell ref="I9:J9"/>
    <mergeCell ref="I10:J10"/>
    <mergeCell ref="I11:J11"/>
    <mergeCell ref="I12:J12"/>
    <mergeCell ref="I13:J13"/>
    <mergeCell ref="B3:C3"/>
    <mergeCell ref="G2:H2"/>
    <mergeCell ref="D2:E2"/>
    <mergeCell ref="F15:F18"/>
    <mergeCell ref="M30:O30"/>
    <mergeCell ref="M16:O16"/>
    <mergeCell ref="M14:O14"/>
    <mergeCell ref="M24:O24"/>
    <mergeCell ref="M25:O25"/>
    <mergeCell ref="M21:O21"/>
    <mergeCell ref="M22:O22"/>
    <mergeCell ref="M15:O15"/>
    <mergeCell ref="F20:F21"/>
    <mergeCell ref="F26:F30"/>
    <mergeCell ref="W1:X1"/>
    <mergeCell ref="M23:O23"/>
    <mergeCell ref="M31:O31"/>
    <mergeCell ref="M17:O17"/>
    <mergeCell ref="M18:O18"/>
    <mergeCell ref="M19:O19"/>
    <mergeCell ref="W13:X13"/>
    <mergeCell ref="M28:O28"/>
    <mergeCell ref="R13:U13"/>
    <mergeCell ref="M26:O26"/>
    <mergeCell ref="M27:O27"/>
    <mergeCell ref="M20:O20"/>
    <mergeCell ref="M29:O29"/>
    <mergeCell ref="M1:O1"/>
  </mergeCells>
  <printOptions horizontalCentered="1" verticalCentered="1"/>
  <pageMargins left="0.19685039370078741" right="0.19685039370078741" top="0.74803149606299213" bottom="0.74803149606299213" header="0.31496062992125984" footer="0.31496062992125984"/>
  <pageSetup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8372" r:id="rId4" name="Check Box 4">
              <controlPr defaultSize="0" autoFill="0" autoLine="0" autoPict="0">
                <anchor moveWithCells="1">
                  <from>
                    <xdr:col>1</xdr:col>
                    <xdr:colOff>1209675</xdr:colOff>
                    <xdr:row>91</xdr:row>
                    <xdr:rowOff>19050</xdr:rowOff>
                  </from>
                  <to>
                    <xdr:col>2</xdr:col>
                    <xdr:colOff>628650</xdr:colOff>
                    <xdr:row>91</xdr:row>
                    <xdr:rowOff>171450</xdr:rowOff>
                  </to>
                </anchor>
              </controlPr>
            </control>
          </mc:Choice>
        </mc:AlternateContent>
        <mc:AlternateContent xmlns:mc="http://schemas.openxmlformats.org/markup-compatibility/2006">
          <mc:Choice Requires="x14">
            <control shapeId="58373" r:id="rId5" name="Check Box 5">
              <controlPr defaultSize="0" autoFill="0" autoLine="0" autoPict="0">
                <anchor moveWithCells="1">
                  <from>
                    <xdr:col>1</xdr:col>
                    <xdr:colOff>657225</xdr:colOff>
                    <xdr:row>89</xdr:row>
                    <xdr:rowOff>0</xdr:rowOff>
                  </from>
                  <to>
                    <xdr:col>2</xdr:col>
                    <xdr:colOff>466725</xdr:colOff>
                    <xdr:row>89</xdr:row>
                    <xdr:rowOff>180975</xdr:rowOff>
                  </to>
                </anchor>
              </controlPr>
            </control>
          </mc:Choice>
        </mc:AlternateContent>
        <mc:AlternateContent xmlns:mc="http://schemas.openxmlformats.org/markup-compatibility/2006">
          <mc:Choice Requires="x14">
            <control shapeId="58374" r:id="rId6" name="Check Box 6">
              <controlPr defaultSize="0" autoFill="0" autoLine="0" autoPict="0">
                <anchor moveWithCells="1">
                  <from>
                    <xdr:col>1</xdr:col>
                    <xdr:colOff>657225</xdr:colOff>
                    <xdr:row>89</xdr:row>
                    <xdr:rowOff>171450</xdr:rowOff>
                  </from>
                  <to>
                    <xdr:col>2</xdr:col>
                    <xdr:colOff>466725</xdr:colOff>
                    <xdr:row>90</xdr:row>
                    <xdr:rowOff>161925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788C-B67E-47DA-B941-47B28086B0F5}">
  <sheetPr codeName="Sheet20"/>
  <dimension ref="A1:U10"/>
  <sheetViews>
    <sheetView zoomScaleNormal="100" workbookViewId="0">
      <selection activeCell="S21" sqref="S21"/>
    </sheetView>
  </sheetViews>
  <sheetFormatPr defaultRowHeight="15" x14ac:dyDescent="0.25"/>
  <cols>
    <col min="1" max="1" width="12.42578125" bestFit="1" customWidth="1"/>
    <col min="3" max="4" width="7.28515625" customWidth="1"/>
    <col min="5" max="5" width="7.140625" customWidth="1"/>
    <col min="6" max="7" width="6.42578125" customWidth="1"/>
    <col min="8" max="8" width="7.140625" customWidth="1"/>
    <col min="9" max="12" width="6.42578125" customWidth="1"/>
    <col min="14" max="15" width="6.42578125" customWidth="1"/>
    <col min="16" max="17" width="5" customWidth="1"/>
    <col min="18" max="21" width="7.140625" customWidth="1"/>
  </cols>
  <sheetData>
    <row r="1" spans="1:21" ht="15" customHeight="1" x14ac:dyDescent="0.25">
      <c r="A1" s="1309" t="s">
        <v>2</v>
      </c>
      <c r="B1" s="1309"/>
      <c r="C1" s="1309"/>
      <c r="D1" s="1309"/>
      <c r="E1" s="1309"/>
      <c r="F1" s="1309"/>
      <c r="G1" s="1309"/>
      <c r="H1" s="1309" t="s">
        <v>31</v>
      </c>
      <c r="I1" s="1309"/>
      <c r="J1" s="1309"/>
      <c r="K1" s="1309"/>
      <c r="L1" s="1309"/>
      <c r="M1" s="1309" t="s">
        <v>0</v>
      </c>
      <c r="N1" s="1309"/>
      <c r="O1" s="1309"/>
      <c r="P1" s="1309"/>
      <c r="Q1" s="1309"/>
      <c r="R1" s="1309"/>
      <c r="S1" s="1309"/>
      <c r="T1" s="1309"/>
      <c r="U1" s="1309"/>
    </row>
    <row r="2" spans="1:21" ht="30" x14ac:dyDescent="0.25">
      <c r="A2" t="s">
        <v>290</v>
      </c>
      <c r="B2" t="s">
        <v>6</v>
      </c>
      <c r="C2" t="s">
        <v>845</v>
      </c>
      <c r="D2" t="s">
        <v>846</v>
      </c>
      <c r="E2" s="630" t="s">
        <v>121</v>
      </c>
      <c r="F2" s="1485" t="s">
        <v>41</v>
      </c>
      <c r="G2" s="1485"/>
      <c r="H2" t="s">
        <v>1332</v>
      </c>
      <c r="I2" s="1309" t="s">
        <v>1333</v>
      </c>
      <c r="J2" s="1309"/>
      <c r="K2" s="1485" t="s">
        <v>1339</v>
      </c>
      <c r="L2" s="1485"/>
      <c r="M2" t="s">
        <v>1332</v>
      </c>
      <c r="N2" s="1309" t="s">
        <v>1333</v>
      </c>
      <c r="O2" s="1309"/>
      <c r="P2" s="630" t="s">
        <v>1341</v>
      </c>
      <c r="Q2" s="630" t="s">
        <v>1342</v>
      </c>
      <c r="R2" t="s">
        <v>1331</v>
      </c>
      <c r="S2" t="s">
        <v>29</v>
      </c>
      <c r="T2" t="s">
        <v>62</v>
      </c>
      <c r="U2" t="s">
        <v>846</v>
      </c>
    </row>
    <row r="3" spans="1:21" x14ac:dyDescent="0.25">
      <c r="A3" s="161"/>
      <c r="B3" t="s">
        <v>1331</v>
      </c>
      <c r="C3">
        <v>1</v>
      </c>
      <c r="D3" s="161"/>
      <c r="E3">
        <v>1.1000000000000001</v>
      </c>
      <c r="F3" s="378"/>
      <c r="G3" s="378"/>
      <c r="H3" s="161"/>
      <c r="I3" s="378">
        <v>1</v>
      </c>
      <c r="J3" s="378"/>
      <c r="K3" s="378"/>
      <c r="L3" s="378"/>
      <c r="N3" s="378">
        <v>6</v>
      </c>
      <c r="O3" s="378"/>
      <c r="P3" s="378"/>
      <c r="R3" s="378"/>
      <c r="S3" s="378"/>
      <c r="T3" s="378"/>
      <c r="U3" s="378"/>
    </row>
    <row r="4" spans="1:21" x14ac:dyDescent="0.25">
      <c r="A4" s="161"/>
      <c r="B4" t="s">
        <v>1331</v>
      </c>
      <c r="C4">
        <v>2</v>
      </c>
      <c r="D4" s="161"/>
      <c r="E4">
        <v>1.3</v>
      </c>
      <c r="F4" s="378"/>
      <c r="G4" s="378"/>
      <c r="H4" s="161">
        <v>2</v>
      </c>
      <c r="I4" s="378"/>
      <c r="J4" s="378"/>
      <c r="K4" s="378"/>
      <c r="L4" s="378"/>
      <c r="N4" s="378">
        <v>2</v>
      </c>
      <c r="O4" s="378"/>
      <c r="P4" s="378"/>
      <c r="R4" s="378"/>
      <c r="S4" s="378"/>
      <c r="T4" s="378"/>
      <c r="U4" s="378"/>
    </row>
    <row r="5" spans="1:21" x14ac:dyDescent="0.25">
      <c r="A5" s="161"/>
      <c r="B5" t="s">
        <v>29</v>
      </c>
      <c r="C5">
        <v>3</v>
      </c>
      <c r="D5" s="161"/>
      <c r="F5" s="378"/>
      <c r="G5" s="378"/>
      <c r="H5" s="161"/>
      <c r="I5" s="378"/>
      <c r="J5" s="378"/>
      <c r="K5" s="378"/>
      <c r="L5" s="378"/>
      <c r="M5">
        <v>2</v>
      </c>
      <c r="N5" s="378">
        <v>4</v>
      </c>
      <c r="O5" s="378"/>
      <c r="P5" s="378"/>
      <c r="R5" s="378"/>
      <c r="S5" s="378"/>
      <c r="T5" s="378"/>
      <c r="U5" s="378"/>
    </row>
    <row r="6" spans="1:21" x14ac:dyDescent="0.25">
      <c r="A6" s="161"/>
      <c r="B6" t="s">
        <v>62</v>
      </c>
      <c r="C6">
        <v>4</v>
      </c>
      <c r="D6" s="161"/>
      <c r="F6" s="378"/>
      <c r="G6" s="378"/>
      <c r="H6" s="161"/>
      <c r="I6" s="378"/>
      <c r="J6" s="378"/>
      <c r="K6" s="378"/>
      <c r="L6" s="378"/>
      <c r="N6" s="378">
        <v>45</v>
      </c>
      <c r="O6" s="378"/>
      <c r="P6" s="378"/>
      <c r="R6" s="378"/>
      <c r="S6" s="378"/>
      <c r="T6" s="378"/>
      <c r="U6" s="378"/>
    </row>
    <row r="7" spans="1:21" x14ac:dyDescent="0.25">
      <c r="A7" s="161"/>
      <c r="B7" t="s">
        <v>1343</v>
      </c>
      <c r="D7" s="161">
        <v>5</v>
      </c>
      <c r="F7" s="378"/>
      <c r="G7" s="378"/>
      <c r="H7" s="161"/>
      <c r="I7" s="378"/>
      <c r="J7" s="378"/>
      <c r="K7" s="378"/>
      <c r="L7" s="378"/>
      <c r="N7" s="378"/>
      <c r="O7" s="378"/>
      <c r="P7" s="378"/>
      <c r="R7" s="378"/>
      <c r="S7" s="378"/>
      <c r="T7" s="378"/>
      <c r="U7" s="378"/>
    </row>
    <row r="8" spans="1:21" x14ac:dyDescent="0.25">
      <c r="A8" s="161"/>
      <c r="D8" s="161"/>
      <c r="F8" s="378"/>
      <c r="G8" s="378"/>
      <c r="H8" s="161"/>
      <c r="I8" s="378"/>
      <c r="J8" s="378"/>
      <c r="K8" s="378"/>
      <c r="L8" s="378"/>
      <c r="N8" s="378"/>
      <c r="O8" s="378"/>
      <c r="P8" s="378"/>
      <c r="R8" s="378"/>
      <c r="S8" s="378"/>
      <c r="T8" s="378"/>
      <c r="U8" s="378"/>
    </row>
    <row r="9" spans="1:21" x14ac:dyDescent="0.25">
      <c r="A9" s="161"/>
      <c r="D9" s="161"/>
      <c r="F9" s="378"/>
      <c r="G9" s="378"/>
      <c r="H9" s="161"/>
      <c r="I9" s="378"/>
      <c r="J9" s="378"/>
      <c r="K9" s="378"/>
      <c r="L9" s="378"/>
      <c r="N9" s="378"/>
      <c r="O9" s="378"/>
      <c r="P9" s="378"/>
      <c r="R9" s="378"/>
      <c r="S9" s="378"/>
      <c r="T9" s="378"/>
      <c r="U9" s="378"/>
    </row>
    <row r="10" spans="1:21" x14ac:dyDescent="0.25">
      <c r="A10" t="s">
        <v>1340</v>
      </c>
      <c r="C10" s="378"/>
      <c r="D10" s="378"/>
      <c r="E10" s="632">
        <v>1.2</v>
      </c>
      <c r="F10" s="378" t="s">
        <v>1338</v>
      </c>
      <c r="G10" s="378" t="s">
        <v>1337</v>
      </c>
      <c r="H10" s="378"/>
      <c r="I10" s="631" t="s">
        <v>1338</v>
      </c>
      <c r="J10" s="631" t="s">
        <v>1337</v>
      </c>
      <c r="K10" s="631" t="s">
        <v>1338</v>
      </c>
      <c r="L10" s="631" t="s">
        <v>1337</v>
      </c>
      <c r="M10" s="378"/>
      <c r="N10" s="631" t="s">
        <v>1338</v>
      </c>
      <c r="O10" s="631" t="s">
        <v>1337</v>
      </c>
      <c r="P10" s="378"/>
      <c r="Q10" s="633">
        <v>0.15</v>
      </c>
      <c r="R10" s="378"/>
      <c r="S10" s="378"/>
      <c r="T10" s="378"/>
      <c r="U10" s="378"/>
    </row>
  </sheetData>
  <mergeCells count="7">
    <mergeCell ref="K2:L2"/>
    <mergeCell ref="M1:U1"/>
    <mergeCell ref="H1:L1"/>
    <mergeCell ref="F2:G2"/>
    <mergeCell ref="A1:G1"/>
    <mergeCell ref="I2:J2"/>
    <mergeCell ref="N2:O2"/>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5E421-AC08-4195-B07E-A94F3B376CBD}">
  <sheetPr codeName="Sheet21">
    <tabColor rgb="FF00B0F0"/>
  </sheetPr>
  <dimension ref="A1:M48"/>
  <sheetViews>
    <sheetView zoomScaleNormal="100" workbookViewId="0">
      <selection activeCell="N14" sqref="N14"/>
    </sheetView>
  </sheetViews>
  <sheetFormatPr defaultColWidth="12.5703125" defaultRowHeight="12.75" x14ac:dyDescent="0.2"/>
  <cols>
    <col min="1" max="1" width="10.28515625" style="593" bestFit="1" customWidth="1"/>
    <col min="2" max="2" width="5" style="593" bestFit="1" customWidth="1"/>
    <col min="3" max="5" width="10.28515625" style="594" customWidth="1"/>
    <col min="6" max="6" width="7" style="594" bestFit="1" customWidth="1"/>
    <col min="7" max="7" width="6.85546875" style="594" customWidth="1"/>
    <col min="8" max="8" width="7" style="594" bestFit="1" customWidth="1"/>
    <col min="9" max="9" width="7" style="594" customWidth="1"/>
    <col min="10" max="10" width="9.28515625" style="594" bestFit="1" customWidth="1"/>
    <col min="11" max="11" width="7" style="594" bestFit="1" customWidth="1"/>
    <col min="12" max="12" width="6" style="594" bestFit="1" customWidth="1"/>
    <col min="13" max="13" width="7.42578125" style="593" bestFit="1" customWidth="1"/>
    <col min="14" max="233" width="12.5703125" style="593"/>
    <col min="234" max="234" width="17.42578125" style="593" customWidth="1"/>
    <col min="235" max="235" width="14.140625" style="593" customWidth="1"/>
    <col min="236" max="236" width="7.7109375" style="593" customWidth="1"/>
    <col min="237" max="237" width="9.7109375" style="593" customWidth="1"/>
    <col min="238" max="238" width="6.85546875" style="593" customWidth="1"/>
    <col min="239" max="239" width="9.42578125" style="593" customWidth="1"/>
    <col min="240" max="240" width="7.5703125" style="593" customWidth="1"/>
    <col min="241" max="241" width="11.5703125" style="593" customWidth="1"/>
    <col min="242" max="242" width="11.42578125" style="593" customWidth="1"/>
    <col min="243" max="243" width="10.5703125" style="593" customWidth="1"/>
    <col min="244" max="244" width="8.28515625" style="593" customWidth="1"/>
    <col min="245" max="489" width="12.5703125" style="593"/>
    <col min="490" max="490" width="17.42578125" style="593" customWidth="1"/>
    <col min="491" max="491" width="14.140625" style="593" customWidth="1"/>
    <col min="492" max="492" width="7.7109375" style="593" customWidth="1"/>
    <col min="493" max="493" width="9.7109375" style="593" customWidth="1"/>
    <col min="494" max="494" width="6.85546875" style="593" customWidth="1"/>
    <col min="495" max="495" width="9.42578125" style="593" customWidth="1"/>
    <col min="496" max="496" width="7.5703125" style="593" customWidth="1"/>
    <col min="497" max="497" width="11.5703125" style="593" customWidth="1"/>
    <col min="498" max="498" width="11.42578125" style="593" customWidth="1"/>
    <col min="499" max="499" width="10.5703125" style="593" customWidth="1"/>
    <col min="500" max="500" width="8.28515625" style="593" customWidth="1"/>
    <col min="501" max="745" width="12.5703125" style="593"/>
    <col min="746" max="746" width="17.42578125" style="593" customWidth="1"/>
    <col min="747" max="747" width="14.140625" style="593" customWidth="1"/>
    <col min="748" max="748" width="7.7109375" style="593" customWidth="1"/>
    <col min="749" max="749" width="9.7109375" style="593" customWidth="1"/>
    <col min="750" max="750" width="6.85546875" style="593" customWidth="1"/>
    <col min="751" max="751" width="9.42578125" style="593" customWidth="1"/>
    <col min="752" max="752" width="7.5703125" style="593" customWidth="1"/>
    <col min="753" max="753" width="11.5703125" style="593" customWidth="1"/>
    <col min="754" max="754" width="11.42578125" style="593" customWidth="1"/>
    <col min="755" max="755" width="10.5703125" style="593" customWidth="1"/>
    <col min="756" max="756" width="8.28515625" style="593" customWidth="1"/>
    <col min="757" max="1001" width="12.5703125" style="593"/>
    <col min="1002" max="1002" width="17.42578125" style="593" customWidth="1"/>
    <col min="1003" max="1003" width="14.140625" style="593" customWidth="1"/>
    <col min="1004" max="1004" width="7.7109375" style="593" customWidth="1"/>
    <col min="1005" max="1005" width="9.7109375" style="593" customWidth="1"/>
    <col min="1006" max="1006" width="6.85546875" style="593" customWidth="1"/>
    <col min="1007" max="1007" width="9.42578125" style="593" customWidth="1"/>
    <col min="1008" max="1008" width="7.5703125" style="593" customWidth="1"/>
    <col min="1009" max="1009" width="11.5703125" style="593" customWidth="1"/>
    <col min="1010" max="1010" width="11.42578125" style="593" customWidth="1"/>
    <col min="1011" max="1011" width="10.5703125" style="593" customWidth="1"/>
    <col min="1012" max="1012" width="8.28515625" style="593" customWidth="1"/>
    <col min="1013" max="1257" width="12.5703125" style="593"/>
    <col min="1258" max="1258" width="17.42578125" style="593" customWidth="1"/>
    <col min="1259" max="1259" width="14.140625" style="593" customWidth="1"/>
    <col min="1260" max="1260" width="7.7109375" style="593" customWidth="1"/>
    <col min="1261" max="1261" width="9.7109375" style="593" customWidth="1"/>
    <col min="1262" max="1262" width="6.85546875" style="593" customWidth="1"/>
    <col min="1263" max="1263" width="9.42578125" style="593" customWidth="1"/>
    <col min="1264" max="1264" width="7.5703125" style="593" customWidth="1"/>
    <col min="1265" max="1265" width="11.5703125" style="593" customWidth="1"/>
    <col min="1266" max="1266" width="11.42578125" style="593" customWidth="1"/>
    <col min="1267" max="1267" width="10.5703125" style="593" customWidth="1"/>
    <col min="1268" max="1268" width="8.28515625" style="593" customWidth="1"/>
    <col min="1269" max="1513" width="12.5703125" style="593"/>
    <col min="1514" max="1514" width="17.42578125" style="593" customWidth="1"/>
    <col min="1515" max="1515" width="14.140625" style="593" customWidth="1"/>
    <col min="1516" max="1516" width="7.7109375" style="593" customWidth="1"/>
    <col min="1517" max="1517" width="9.7109375" style="593" customWidth="1"/>
    <col min="1518" max="1518" width="6.85546875" style="593" customWidth="1"/>
    <col min="1519" max="1519" width="9.42578125" style="593" customWidth="1"/>
    <col min="1520" max="1520" width="7.5703125" style="593" customWidth="1"/>
    <col min="1521" max="1521" width="11.5703125" style="593" customWidth="1"/>
    <col min="1522" max="1522" width="11.42578125" style="593" customWidth="1"/>
    <col min="1523" max="1523" width="10.5703125" style="593" customWidth="1"/>
    <col min="1524" max="1524" width="8.28515625" style="593" customWidth="1"/>
    <col min="1525" max="1769" width="12.5703125" style="593"/>
    <col min="1770" max="1770" width="17.42578125" style="593" customWidth="1"/>
    <col min="1771" max="1771" width="14.140625" style="593" customWidth="1"/>
    <col min="1772" max="1772" width="7.7109375" style="593" customWidth="1"/>
    <col min="1773" max="1773" width="9.7109375" style="593" customWidth="1"/>
    <col min="1774" max="1774" width="6.85546875" style="593" customWidth="1"/>
    <col min="1775" max="1775" width="9.42578125" style="593" customWidth="1"/>
    <col min="1776" max="1776" width="7.5703125" style="593" customWidth="1"/>
    <col min="1777" max="1777" width="11.5703125" style="593" customWidth="1"/>
    <col min="1778" max="1778" width="11.42578125" style="593" customWidth="1"/>
    <col min="1779" max="1779" width="10.5703125" style="593" customWidth="1"/>
    <col min="1780" max="1780" width="8.28515625" style="593" customWidth="1"/>
    <col min="1781" max="2025" width="12.5703125" style="593"/>
    <col min="2026" max="2026" width="17.42578125" style="593" customWidth="1"/>
    <col min="2027" max="2027" width="14.140625" style="593" customWidth="1"/>
    <col min="2028" max="2028" width="7.7109375" style="593" customWidth="1"/>
    <col min="2029" max="2029" width="9.7109375" style="593" customWidth="1"/>
    <col min="2030" max="2030" width="6.85546875" style="593" customWidth="1"/>
    <col min="2031" max="2031" width="9.42578125" style="593" customWidth="1"/>
    <col min="2032" max="2032" width="7.5703125" style="593" customWidth="1"/>
    <col min="2033" max="2033" width="11.5703125" style="593" customWidth="1"/>
    <col min="2034" max="2034" width="11.42578125" style="593" customWidth="1"/>
    <col min="2035" max="2035" width="10.5703125" style="593" customWidth="1"/>
    <col min="2036" max="2036" width="8.28515625" style="593" customWidth="1"/>
    <col min="2037" max="2281" width="12.5703125" style="593"/>
    <col min="2282" max="2282" width="17.42578125" style="593" customWidth="1"/>
    <col min="2283" max="2283" width="14.140625" style="593" customWidth="1"/>
    <col min="2284" max="2284" width="7.7109375" style="593" customWidth="1"/>
    <col min="2285" max="2285" width="9.7109375" style="593" customWidth="1"/>
    <col min="2286" max="2286" width="6.85546875" style="593" customWidth="1"/>
    <col min="2287" max="2287" width="9.42578125" style="593" customWidth="1"/>
    <col min="2288" max="2288" width="7.5703125" style="593" customWidth="1"/>
    <col min="2289" max="2289" width="11.5703125" style="593" customWidth="1"/>
    <col min="2290" max="2290" width="11.42578125" style="593" customWidth="1"/>
    <col min="2291" max="2291" width="10.5703125" style="593" customWidth="1"/>
    <col min="2292" max="2292" width="8.28515625" style="593" customWidth="1"/>
    <col min="2293" max="2537" width="12.5703125" style="593"/>
    <col min="2538" max="2538" width="17.42578125" style="593" customWidth="1"/>
    <col min="2539" max="2539" width="14.140625" style="593" customWidth="1"/>
    <col min="2540" max="2540" width="7.7109375" style="593" customWidth="1"/>
    <col min="2541" max="2541" width="9.7109375" style="593" customWidth="1"/>
    <col min="2542" max="2542" width="6.85546875" style="593" customWidth="1"/>
    <col min="2543" max="2543" width="9.42578125" style="593" customWidth="1"/>
    <col min="2544" max="2544" width="7.5703125" style="593" customWidth="1"/>
    <col min="2545" max="2545" width="11.5703125" style="593" customWidth="1"/>
    <col min="2546" max="2546" width="11.42578125" style="593" customWidth="1"/>
    <col min="2547" max="2547" width="10.5703125" style="593" customWidth="1"/>
    <col min="2548" max="2548" width="8.28515625" style="593" customWidth="1"/>
    <col min="2549" max="2793" width="12.5703125" style="593"/>
    <col min="2794" max="2794" width="17.42578125" style="593" customWidth="1"/>
    <col min="2795" max="2795" width="14.140625" style="593" customWidth="1"/>
    <col min="2796" max="2796" width="7.7109375" style="593" customWidth="1"/>
    <col min="2797" max="2797" width="9.7109375" style="593" customWidth="1"/>
    <col min="2798" max="2798" width="6.85546875" style="593" customWidth="1"/>
    <col min="2799" max="2799" width="9.42578125" style="593" customWidth="1"/>
    <col min="2800" max="2800" width="7.5703125" style="593" customWidth="1"/>
    <col min="2801" max="2801" width="11.5703125" style="593" customWidth="1"/>
    <col min="2802" max="2802" width="11.42578125" style="593" customWidth="1"/>
    <col min="2803" max="2803" width="10.5703125" style="593" customWidth="1"/>
    <col min="2804" max="2804" width="8.28515625" style="593" customWidth="1"/>
    <col min="2805" max="3049" width="12.5703125" style="593"/>
    <col min="3050" max="3050" width="17.42578125" style="593" customWidth="1"/>
    <col min="3051" max="3051" width="14.140625" style="593" customWidth="1"/>
    <col min="3052" max="3052" width="7.7109375" style="593" customWidth="1"/>
    <col min="3053" max="3053" width="9.7109375" style="593" customWidth="1"/>
    <col min="3054" max="3054" width="6.85546875" style="593" customWidth="1"/>
    <col min="3055" max="3055" width="9.42578125" style="593" customWidth="1"/>
    <col min="3056" max="3056" width="7.5703125" style="593" customWidth="1"/>
    <col min="3057" max="3057" width="11.5703125" style="593" customWidth="1"/>
    <col min="3058" max="3058" width="11.42578125" style="593" customWidth="1"/>
    <col min="3059" max="3059" width="10.5703125" style="593" customWidth="1"/>
    <col min="3060" max="3060" width="8.28515625" style="593" customWidth="1"/>
    <col min="3061" max="3305" width="12.5703125" style="593"/>
    <col min="3306" max="3306" width="17.42578125" style="593" customWidth="1"/>
    <col min="3307" max="3307" width="14.140625" style="593" customWidth="1"/>
    <col min="3308" max="3308" width="7.7109375" style="593" customWidth="1"/>
    <col min="3309" max="3309" width="9.7109375" style="593" customWidth="1"/>
    <col min="3310" max="3310" width="6.85546875" style="593" customWidth="1"/>
    <col min="3311" max="3311" width="9.42578125" style="593" customWidth="1"/>
    <col min="3312" max="3312" width="7.5703125" style="593" customWidth="1"/>
    <col min="3313" max="3313" width="11.5703125" style="593" customWidth="1"/>
    <col min="3314" max="3314" width="11.42578125" style="593" customWidth="1"/>
    <col min="3315" max="3315" width="10.5703125" style="593" customWidth="1"/>
    <col min="3316" max="3316" width="8.28515625" style="593" customWidth="1"/>
    <col min="3317" max="3561" width="12.5703125" style="593"/>
    <col min="3562" max="3562" width="17.42578125" style="593" customWidth="1"/>
    <col min="3563" max="3563" width="14.140625" style="593" customWidth="1"/>
    <col min="3564" max="3564" width="7.7109375" style="593" customWidth="1"/>
    <col min="3565" max="3565" width="9.7109375" style="593" customWidth="1"/>
    <col min="3566" max="3566" width="6.85546875" style="593" customWidth="1"/>
    <col min="3567" max="3567" width="9.42578125" style="593" customWidth="1"/>
    <col min="3568" max="3568" width="7.5703125" style="593" customWidth="1"/>
    <col min="3569" max="3569" width="11.5703125" style="593" customWidth="1"/>
    <col min="3570" max="3570" width="11.42578125" style="593" customWidth="1"/>
    <col min="3571" max="3571" width="10.5703125" style="593" customWidth="1"/>
    <col min="3572" max="3572" width="8.28515625" style="593" customWidth="1"/>
    <col min="3573" max="3817" width="12.5703125" style="593"/>
    <col min="3818" max="3818" width="17.42578125" style="593" customWidth="1"/>
    <col min="3819" max="3819" width="14.140625" style="593" customWidth="1"/>
    <col min="3820" max="3820" width="7.7109375" style="593" customWidth="1"/>
    <col min="3821" max="3821" width="9.7109375" style="593" customWidth="1"/>
    <col min="3822" max="3822" width="6.85546875" style="593" customWidth="1"/>
    <col min="3823" max="3823" width="9.42578125" style="593" customWidth="1"/>
    <col min="3824" max="3824" width="7.5703125" style="593" customWidth="1"/>
    <col min="3825" max="3825" width="11.5703125" style="593" customWidth="1"/>
    <col min="3826" max="3826" width="11.42578125" style="593" customWidth="1"/>
    <col min="3827" max="3827" width="10.5703125" style="593" customWidth="1"/>
    <col min="3828" max="3828" width="8.28515625" style="593" customWidth="1"/>
    <col min="3829" max="4073" width="12.5703125" style="593"/>
    <col min="4074" max="4074" width="17.42578125" style="593" customWidth="1"/>
    <col min="4075" max="4075" width="14.140625" style="593" customWidth="1"/>
    <col min="4076" max="4076" width="7.7109375" style="593" customWidth="1"/>
    <col min="4077" max="4077" width="9.7109375" style="593" customWidth="1"/>
    <col min="4078" max="4078" width="6.85546875" style="593" customWidth="1"/>
    <col min="4079" max="4079" width="9.42578125" style="593" customWidth="1"/>
    <col min="4080" max="4080" width="7.5703125" style="593" customWidth="1"/>
    <col min="4081" max="4081" width="11.5703125" style="593" customWidth="1"/>
    <col min="4082" max="4082" width="11.42578125" style="593" customWidth="1"/>
    <col min="4083" max="4083" width="10.5703125" style="593" customWidth="1"/>
    <col min="4084" max="4084" width="8.28515625" style="593" customWidth="1"/>
    <col min="4085" max="4329" width="12.5703125" style="593"/>
    <col min="4330" max="4330" width="17.42578125" style="593" customWidth="1"/>
    <col min="4331" max="4331" width="14.140625" style="593" customWidth="1"/>
    <col min="4332" max="4332" width="7.7109375" style="593" customWidth="1"/>
    <col min="4333" max="4333" width="9.7109375" style="593" customWidth="1"/>
    <col min="4334" max="4334" width="6.85546875" style="593" customWidth="1"/>
    <col min="4335" max="4335" width="9.42578125" style="593" customWidth="1"/>
    <col min="4336" max="4336" width="7.5703125" style="593" customWidth="1"/>
    <col min="4337" max="4337" width="11.5703125" style="593" customWidth="1"/>
    <col min="4338" max="4338" width="11.42578125" style="593" customWidth="1"/>
    <col min="4339" max="4339" width="10.5703125" style="593" customWidth="1"/>
    <col min="4340" max="4340" width="8.28515625" style="593" customWidth="1"/>
    <col min="4341" max="4585" width="12.5703125" style="593"/>
    <col min="4586" max="4586" width="17.42578125" style="593" customWidth="1"/>
    <col min="4587" max="4587" width="14.140625" style="593" customWidth="1"/>
    <col min="4588" max="4588" width="7.7109375" style="593" customWidth="1"/>
    <col min="4589" max="4589" width="9.7109375" style="593" customWidth="1"/>
    <col min="4590" max="4590" width="6.85546875" style="593" customWidth="1"/>
    <col min="4591" max="4591" width="9.42578125" style="593" customWidth="1"/>
    <col min="4592" max="4592" width="7.5703125" style="593" customWidth="1"/>
    <col min="4593" max="4593" width="11.5703125" style="593" customWidth="1"/>
    <col min="4594" max="4594" width="11.42578125" style="593" customWidth="1"/>
    <col min="4595" max="4595" width="10.5703125" style="593" customWidth="1"/>
    <col min="4596" max="4596" width="8.28515625" style="593" customWidth="1"/>
    <col min="4597" max="4841" width="12.5703125" style="593"/>
    <col min="4842" max="4842" width="17.42578125" style="593" customWidth="1"/>
    <col min="4843" max="4843" width="14.140625" style="593" customWidth="1"/>
    <col min="4844" max="4844" width="7.7109375" style="593" customWidth="1"/>
    <col min="4845" max="4845" width="9.7109375" style="593" customWidth="1"/>
    <col min="4846" max="4846" width="6.85546875" style="593" customWidth="1"/>
    <col min="4847" max="4847" width="9.42578125" style="593" customWidth="1"/>
    <col min="4848" max="4848" width="7.5703125" style="593" customWidth="1"/>
    <col min="4849" max="4849" width="11.5703125" style="593" customWidth="1"/>
    <col min="4850" max="4850" width="11.42578125" style="593" customWidth="1"/>
    <col min="4851" max="4851" width="10.5703125" style="593" customWidth="1"/>
    <col min="4852" max="4852" width="8.28515625" style="593" customWidth="1"/>
    <col min="4853" max="5097" width="12.5703125" style="593"/>
    <col min="5098" max="5098" width="17.42578125" style="593" customWidth="1"/>
    <col min="5099" max="5099" width="14.140625" style="593" customWidth="1"/>
    <col min="5100" max="5100" width="7.7109375" style="593" customWidth="1"/>
    <col min="5101" max="5101" width="9.7109375" style="593" customWidth="1"/>
    <col min="5102" max="5102" width="6.85546875" style="593" customWidth="1"/>
    <col min="5103" max="5103" width="9.42578125" style="593" customWidth="1"/>
    <col min="5104" max="5104" width="7.5703125" style="593" customWidth="1"/>
    <col min="5105" max="5105" width="11.5703125" style="593" customWidth="1"/>
    <col min="5106" max="5106" width="11.42578125" style="593" customWidth="1"/>
    <col min="5107" max="5107" width="10.5703125" style="593" customWidth="1"/>
    <col min="5108" max="5108" width="8.28515625" style="593" customWidth="1"/>
    <col min="5109" max="5353" width="12.5703125" style="593"/>
    <col min="5354" max="5354" width="17.42578125" style="593" customWidth="1"/>
    <col min="5355" max="5355" width="14.140625" style="593" customWidth="1"/>
    <col min="5356" max="5356" width="7.7109375" style="593" customWidth="1"/>
    <col min="5357" max="5357" width="9.7109375" style="593" customWidth="1"/>
    <col min="5358" max="5358" width="6.85546875" style="593" customWidth="1"/>
    <col min="5359" max="5359" width="9.42578125" style="593" customWidth="1"/>
    <col min="5360" max="5360" width="7.5703125" style="593" customWidth="1"/>
    <col min="5361" max="5361" width="11.5703125" style="593" customWidth="1"/>
    <col min="5362" max="5362" width="11.42578125" style="593" customWidth="1"/>
    <col min="5363" max="5363" width="10.5703125" style="593" customWidth="1"/>
    <col min="5364" max="5364" width="8.28515625" style="593" customWidth="1"/>
    <col min="5365" max="5609" width="12.5703125" style="593"/>
    <col min="5610" max="5610" width="17.42578125" style="593" customWidth="1"/>
    <col min="5611" max="5611" width="14.140625" style="593" customWidth="1"/>
    <col min="5612" max="5612" width="7.7109375" style="593" customWidth="1"/>
    <col min="5613" max="5613" width="9.7109375" style="593" customWidth="1"/>
    <col min="5614" max="5614" width="6.85546875" style="593" customWidth="1"/>
    <col min="5615" max="5615" width="9.42578125" style="593" customWidth="1"/>
    <col min="5616" max="5616" width="7.5703125" style="593" customWidth="1"/>
    <col min="5617" max="5617" width="11.5703125" style="593" customWidth="1"/>
    <col min="5618" max="5618" width="11.42578125" style="593" customWidth="1"/>
    <col min="5619" max="5619" width="10.5703125" style="593" customWidth="1"/>
    <col min="5620" max="5620" width="8.28515625" style="593" customWidth="1"/>
    <col min="5621" max="5865" width="12.5703125" style="593"/>
    <col min="5866" max="5866" width="17.42578125" style="593" customWidth="1"/>
    <col min="5867" max="5867" width="14.140625" style="593" customWidth="1"/>
    <col min="5868" max="5868" width="7.7109375" style="593" customWidth="1"/>
    <col min="5869" max="5869" width="9.7109375" style="593" customWidth="1"/>
    <col min="5870" max="5870" width="6.85546875" style="593" customWidth="1"/>
    <col min="5871" max="5871" width="9.42578125" style="593" customWidth="1"/>
    <col min="5872" max="5872" width="7.5703125" style="593" customWidth="1"/>
    <col min="5873" max="5873" width="11.5703125" style="593" customWidth="1"/>
    <col min="5874" max="5874" width="11.42578125" style="593" customWidth="1"/>
    <col min="5875" max="5875" width="10.5703125" style="593" customWidth="1"/>
    <col min="5876" max="5876" width="8.28515625" style="593" customWidth="1"/>
    <col min="5877" max="6121" width="12.5703125" style="593"/>
    <col min="6122" max="6122" width="17.42578125" style="593" customWidth="1"/>
    <col min="6123" max="6123" width="14.140625" style="593" customWidth="1"/>
    <col min="6124" max="6124" width="7.7109375" style="593" customWidth="1"/>
    <col min="6125" max="6125" width="9.7109375" style="593" customWidth="1"/>
    <col min="6126" max="6126" width="6.85546875" style="593" customWidth="1"/>
    <col min="6127" max="6127" width="9.42578125" style="593" customWidth="1"/>
    <col min="6128" max="6128" width="7.5703125" style="593" customWidth="1"/>
    <col min="6129" max="6129" width="11.5703125" style="593" customWidth="1"/>
    <col min="6130" max="6130" width="11.42578125" style="593" customWidth="1"/>
    <col min="6131" max="6131" width="10.5703125" style="593" customWidth="1"/>
    <col min="6132" max="6132" width="8.28515625" style="593" customWidth="1"/>
    <col min="6133" max="6377" width="12.5703125" style="593"/>
    <col min="6378" max="6378" width="17.42578125" style="593" customWidth="1"/>
    <col min="6379" max="6379" width="14.140625" style="593" customWidth="1"/>
    <col min="6380" max="6380" width="7.7109375" style="593" customWidth="1"/>
    <col min="6381" max="6381" width="9.7109375" style="593" customWidth="1"/>
    <col min="6382" max="6382" width="6.85546875" style="593" customWidth="1"/>
    <col min="6383" max="6383" width="9.42578125" style="593" customWidth="1"/>
    <col min="6384" max="6384" width="7.5703125" style="593" customWidth="1"/>
    <col min="6385" max="6385" width="11.5703125" style="593" customWidth="1"/>
    <col min="6386" max="6386" width="11.42578125" style="593" customWidth="1"/>
    <col min="6387" max="6387" width="10.5703125" style="593" customWidth="1"/>
    <col min="6388" max="6388" width="8.28515625" style="593" customWidth="1"/>
    <col min="6389" max="6633" width="12.5703125" style="593"/>
    <col min="6634" max="6634" width="17.42578125" style="593" customWidth="1"/>
    <col min="6635" max="6635" width="14.140625" style="593" customWidth="1"/>
    <col min="6636" max="6636" width="7.7109375" style="593" customWidth="1"/>
    <col min="6637" max="6637" width="9.7109375" style="593" customWidth="1"/>
    <col min="6638" max="6638" width="6.85546875" style="593" customWidth="1"/>
    <col min="6639" max="6639" width="9.42578125" style="593" customWidth="1"/>
    <col min="6640" max="6640" width="7.5703125" style="593" customWidth="1"/>
    <col min="6641" max="6641" width="11.5703125" style="593" customWidth="1"/>
    <col min="6642" max="6642" width="11.42578125" style="593" customWidth="1"/>
    <col min="6643" max="6643" width="10.5703125" style="593" customWidth="1"/>
    <col min="6644" max="6644" width="8.28515625" style="593" customWidth="1"/>
    <col min="6645" max="6889" width="12.5703125" style="593"/>
    <col min="6890" max="6890" width="17.42578125" style="593" customWidth="1"/>
    <col min="6891" max="6891" width="14.140625" style="593" customWidth="1"/>
    <col min="6892" max="6892" width="7.7109375" style="593" customWidth="1"/>
    <col min="6893" max="6893" width="9.7109375" style="593" customWidth="1"/>
    <col min="6894" max="6894" width="6.85546875" style="593" customWidth="1"/>
    <col min="6895" max="6895" width="9.42578125" style="593" customWidth="1"/>
    <col min="6896" max="6896" width="7.5703125" style="593" customWidth="1"/>
    <col min="6897" max="6897" width="11.5703125" style="593" customWidth="1"/>
    <col min="6898" max="6898" width="11.42578125" style="593" customWidth="1"/>
    <col min="6899" max="6899" width="10.5703125" style="593" customWidth="1"/>
    <col min="6900" max="6900" width="8.28515625" style="593" customWidth="1"/>
    <col min="6901" max="7145" width="12.5703125" style="593"/>
    <col min="7146" max="7146" width="17.42578125" style="593" customWidth="1"/>
    <col min="7147" max="7147" width="14.140625" style="593" customWidth="1"/>
    <col min="7148" max="7148" width="7.7109375" style="593" customWidth="1"/>
    <col min="7149" max="7149" width="9.7109375" style="593" customWidth="1"/>
    <col min="7150" max="7150" width="6.85546875" style="593" customWidth="1"/>
    <col min="7151" max="7151" width="9.42578125" style="593" customWidth="1"/>
    <col min="7152" max="7152" width="7.5703125" style="593" customWidth="1"/>
    <col min="7153" max="7153" width="11.5703125" style="593" customWidth="1"/>
    <col min="7154" max="7154" width="11.42578125" style="593" customWidth="1"/>
    <col min="7155" max="7155" width="10.5703125" style="593" customWidth="1"/>
    <col min="7156" max="7156" width="8.28515625" style="593" customWidth="1"/>
    <col min="7157" max="7401" width="12.5703125" style="593"/>
    <col min="7402" max="7402" width="17.42578125" style="593" customWidth="1"/>
    <col min="7403" max="7403" width="14.140625" style="593" customWidth="1"/>
    <col min="7404" max="7404" width="7.7109375" style="593" customWidth="1"/>
    <col min="7405" max="7405" width="9.7109375" style="593" customWidth="1"/>
    <col min="7406" max="7406" width="6.85546875" style="593" customWidth="1"/>
    <col min="7407" max="7407" width="9.42578125" style="593" customWidth="1"/>
    <col min="7408" max="7408" width="7.5703125" style="593" customWidth="1"/>
    <col min="7409" max="7409" width="11.5703125" style="593" customWidth="1"/>
    <col min="7410" max="7410" width="11.42578125" style="593" customWidth="1"/>
    <col min="7411" max="7411" width="10.5703125" style="593" customWidth="1"/>
    <col min="7412" max="7412" width="8.28515625" style="593" customWidth="1"/>
    <col min="7413" max="7657" width="12.5703125" style="593"/>
    <col min="7658" max="7658" width="17.42578125" style="593" customWidth="1"/>
    <col min="7659" max="7659" width="14.140625" style="593" customWidth="1"/>
    <col min="7660" max="7660" width="7.7109375" style="593" customWidth="1"/>
    <col min="7661" max="7661" width="9.7109375" style="593" customWidth="1"/>
    <col min="7662" max="7662" width="6.85546875" style="593" customWidth="1"/>
    <col min="7663" max="7663" width="9.42578125" style="593" customWidth="1"/>
    <col min="7664" max="7664" width="7.5703125" style="593" customWidth="1"/>
    <col min="7665" max="7665" width="11.5703125" style="593" customWidth="1"/>
    <col min="7666" max="7666" width="11.42578125" style="593" customWidth="1"/>
    <col min="7667" max="7667" width="10.5703125" style="593" customWidth="1"/>
    <col min="7668" max="7668" width="8.28515625" style="593" customWidth="1"/>
    <col min="7669" max="7913" width="12.5703125" style="593"/>
    <col min="7914" max="7914" width="17.42578125" style="593" customWidth="1"/>
    <col min="7915" max="7915" width="14.140625" style="593" customWidth="1"/>
    <col min="7916" max="7916" width="7.7109375" style="593" customWidth="1"/>
    <col min="7917" max="7917" width="9.7109375" style="593" customWidth="1"/>
    <col min="7918" max="7918" width="6.85546875" style="593" customWidth="1"/>
    <col min="7919" max="7919" width="9.42578125" style="593" customWidth="1"/>
    <col min="7920" max="7920" width="7.5703125" style="593" customWidth="1"/>
    <col min="7921" max="7921" width="11.5703125" style="593" customWidth="1"/>
    <col min="7922" max="7922" width="11.42578125" style="593" customWidth="1"/>
    <col min="7923" max="7923" width="10.5703125" style="593" customWidth="1"/>
    <col min="7924" max="7924" width="8.28515625" style="593" customWidth="1"/>
    <col min="7925" max="8169" width="12.5703125" style="593"/>
    <col min="8170" max="8170" width="17.42578125" style="593" customWidth="1"/>
    <col min="8171" max="8171" width="14.140625" style="593" customWidth="1"/>
    <col min="8172" max="8172" width="7.7109375" style="593" customWidth="1"/>
    <col min="8173" max="8173" width="9.7109375" style="593" customWidth="1"/>
    <col min="8174" max="8174" width="6.85546875" style="593" customWidth="1"/>
    <col min="8175" max="8175" width="9.42578125" style="593" customWidth="1"/>
    <col min="8176" max="8176" width="7.5703125" style="593" customWidth="1"/>
    <col min="8177" max="8177" width="11.5703125" style="593" customWidth="1"/>
    <col min="8178" max="8178" width="11.42578125" style="593" customWidth="1"/>
    <col min="8179" max="8179" width="10.5703125" style="593" customWidth="1"/>
    <col min="8180" max="8180" width="8.28515625" style="593" customWidth="1"/>
    <col min="8181" max="8425" width="12.5703125" style="593"/>
    <col min="8426" max="8426" width="17.42578125" style="593" customWidth="1"/>
    <col min="8427" max="8427" width="14.140625" style="593" customWidth="1"/>
    <col min="8428" max="8428" width="7.7109375" style="593" customWidth="1"/>
    <col min="8429" max="8429" width="9.7109375" style="593" customWidth="1"/>
    <col min="8430" max="8430" width="6.85546875" style="593" customWidth="1"/>
    <col min="8431" max="8431" width="9.42578125" style="593" customWidth="1"/>
    <col min="8432" max="8432" width="7.5703125" style="593" customWidth="1"/>
    <col min="8433" max="8433" width="11.5703125" style="593" customWidth="1"/>
    <col min="8434" max="8434" width="11.42578125" style="593" customWidth="1"/>
    <col min="8435" max="8435" width="10.5703125" style="593" customWidth="1"/>
    <col min="8436" max="8436" width="8.28515625" style="593" customWidth="1"/>
    <col min="8437" max="8681" width="12.5703125" style="593"/>
    <col min="8682" max="8682" width="17.42578125" style="593" customWidth="1"/>
    <col min="8683" max="8683" width="14.140625" style="593" customWidth="1"/>
    <col min="8684" max="8684" width="7.7109375" style="593" customWidth="1"/>
    <col min="8685" max="8685" width="9.7109375" style="593" customWidth="1"/>
    <col min="8686" max="8686" width="6.85546875" style="593" customWidth="1"/>
    <col min="8687" max="8687" width="9.42578125" style="593" customWidth="1"/>
    <col min="8688" max="8688" width="7.5703125" style="593" customWidth="1"/>
    <col min="8689" max="8689" width="11.5703125" style="593" customWidth="1"/>
    <col min="8690" max="8690" width="11.42578125" style="593" customWidth="1"/>
    <col min="8691" max="8691" width="10.5703125" style="593" customWidth="1"/>
    <col min="8692" max="8692" width="8.28515625" style="593" customWidth="1"/>
    <col min="8693" max="8937" width="12.5703125" style="593"/>
    <col min="8938" max="8938" width="17.42578125" style="593" customWidth="1"/>
    <col min="8939" max="8939" width="14.140625" style="593" customWidth="1"/>
    <col min="8940" max="8940" width="7.7109375" style="593" customWidth="1"/>
    <col min="8941" max="8941" width="9.7109375" style="593" customWidth="1"/>
    <col min="8942" max="8942" width="6.85546875" style="593" customWidth="1"/>
    <col min="8943" max="8943" width="9.42578125" style="593" customWidth="1"/>
    <col min="8944" max="8944" width="7.5703125" style="593" customWidth="1"/>
    <col min="8945" max="8945" width="11.5703125" style="593" customWidth="1"/>
    <col min="8946" max="8946" width="11.42578125" style="593" customWidth="1"/>
    <col min="8947" max="8947" width="10.5703125" style="593" customWidth="1"/>
    <col min="8948" max="8948" width="8.28515625" style="593" customWidth="1"/>
    <col min="8949" max="9193" width="12.5703125" style="593"/>
    <col min="9194" max="9194" width="17.42578125" style="593" customWidth="1"/>
    <col min="9195" max="9195" width="14.140625" style="593" customWidth="1"/>
    <col min="9196" max="9196" width="7.7109375" style="593" customWidth="1"/>
    <col min="9197" max="9197" width="9.7109375" style="593" customWidth="1"/>
    <col min="9198" max="9198" width="6.85546875" style="593" customWidth="1"/>
    <col min="9199" max="9199" width="9.42578125" style="593" customWidth="1"/>
    <col min="9200" max="9200" width="7.5703125" style="593" customWidth="1"/>
    <col min="9201" max="9201" width="11.5703125" style="593" customWidth="1"/>
    <col min="9202" max="9202" width="11.42578125" style="593" customWidth="1"/>
    <col min="9203" max="9203" width="10.5703125" style="593" customWidth="1"/>
    <col min="9204" max="9204" width="8.28515625" style="593" customWidth="1"/>
    <col min="9205" max="9449" width="12.5703125" style="593"/>
    <col min="9450" max="9450" width="17.42578125" style="593" customWidth="1"/>
    <col min="9451" max="9451" width="14.140625" style="593" customWidth="1"/>
    <col min="9452" max="9452" width="7.7109375" style="593" customWidth="1"/>
    <col min="9453" max="9453" width="9.7109375" style="593" customWidth="1"/>
    <col min="9454" max="9454" width="6.85546875" style="593" customWidth="1"/>
    <col min="9455" max="9455" width="9.42578125" style="593" customWidth="1"/>
    <col min="9456" max="9456" width="7.5703125" style="593" customWidth="1"/>
    <col min="9457" max="9457" width="11.5703125" style="593" customWidth="1"/>
    <col min="9458" max="9458" width="11.42578125" style="593" customWidth="1"/>
    <col min="9459" max="9459" width="10.5703125" style="593" customWidth="1"/>
    <col min="9460" max="9460" width="8.28515625" style="593" customWidth="1"/>
    <col min="9461" max="9705" width="12.5703125" style="593"/>
    <col min="9706" max="9706" width="17.42578125" style="593" customWidth="1"/>
    <col min="9707" max="9707" width="14.140625" style="593" customWidth="1"/>
    <col min="9708" max="9708" width="7.7109375" style="593" customWidth="1"/>
    <col min="9709" max="9709" width="9.7109375" style="593" customWidth="1"/>
    <col min="9710" max="9710" width="6.85546875" style="593" customWidth="1"/>
    <col min="9711" max="9711" width="9.42578125" style="593" customWidth="1"/>
    <col min="9712" max="9712" width="7.5703125" style="593" customWidth="1"/>
    <col min="9713" max="9713" width="11.5703125" style="593" customWidth="1"/>
    <col min="9714" max="9714" width="11.42578125" style="593" customWidth="1"/>
    <col min="9715" max="9715" width="10.5703125" style="593" customWidth="1"/>
    <col min="9716" max="9716" width="8.28515625" style="593" customWidth="1"/>
    <col min="9717" max="9961" width="12.5703125" style="593"/>
    <col min="9962" max="9962" width="17.42578125" style="593" customWidth="1"/>
    <col min="9963" max="9963" width="14.140625" style="593" customWidth="1"/>
    <col min="9964" max="9964" width="7.7109375" style="593" customWidth="1"/>
    <col min="9965" max="9965" width="9.7109375" style="593" customWidth="1"/>
    <col min="9966" max="9966" width="6.85546875" style="593" customWidth="1"/>
    <col min="9967" max="9967" width="9.42578125" style="593" customWidth="1"/>
    <col min="9968" max="9968" width="7.5703125" style="593" customWidth="1"/>
    <col min="9969" max="9969" width="11.5703125" style="593" customWidth="1"/>
    <col min="9970" max="9970" width="11.42578125" style="593" customWidth="1"/>
    <col min="9971" max="9971" width="10.5703125" style="593" customWidth="1"/>
    <col min="9972" max="9972" width="8.28515625" style="593" customWidth="1"/>
    <col min="9973" max="10217" width="12.5703125" style="593"/>
    <col min="10218" max="10218" width="17.42578125" style="593" customWidth="1"/>
    <col min="10219" max="10219" width="14.140625" style="593" customWidth="1"/>
    <col min="10220" max="10220" width="7.7109375" style="593" customWidth="1"/>
    <col min="10221" max="10221" width="9.7109375" style="593" customWidth="1"/>
    <col min="10222" max="10222" width="6.85546875" style="593" customWidth="1"/>
    <col min="10223" max="10223" width="9.42578125" style="593" customWidth="1"/>
    <col min="10224" max="10224" width="7.5703125" style="593" customWidth="1"/>
    <col min="10225" max="10225" width="11.5703125" style="593" customWidth="1"/>
    <col min="10226" max="10226" width="11.42578125" style="593" customWidth="1"/>
    <col min="10227" max="10227" width="10.5703125" style="593" customWidth="1"/>
    <col min="10228" max="10228" width="8.28515625" style="593" customWidth="1"/>
    <col min="10229" max="10473" width="12.5703125" style="593"/>
    <col min="10474" max="10474" width="17.42578125" style="593" customWidth="1"/>
    <col min="10475" max="10475" width="14.140625" style="593" customWidth="1"/>
    <col min="10476" max="10476" width="7.7109375" style="593" customWidth="1"/>
    <col min="10477" max="10477" width="9.7109375" style="593" customWidth="1"/>
    <col min="10478" max="10478" width="6.85546875" style="593" customWidth="1"/>
    <col min="10479" max="10479" width="9.42578125" style="593" customWidth="1"/>
    <col min="10480" max="10480" width="7.5703125" style="593" customWidth="1"/>
    <col min="10481" max="10481" width="11.5703125" style="593" customWidth="1"/>
    <col min="10482" max="10482" width="11.42578125" style="593" customWidth="1"/>
    <col min="10483" max="10483" width="10.5703125" style="593" customWidth="1"/>
    <col min="10484" max="10484" width="8.28515625" style="593" customWidth="1"/>
    <col min="10485" max="10729" width="12.5703125" style="593"/>
    <col min="10730" max="10730" width="17.42578125" style="593" customWidth="1"/>
    <col min="10731" max="10731" width="14.140625" style="593" customWidth="1"/>
    <col min="10732" max="10732" width="7.7109375" style="593" customWidth="1"/>
    <col min="10733" max="10733" width="9.7109375" style="593" customWidth="1"/>
    <col min="10734" max="10734" width="6.85546875" style="593" customWidth="1"/>
    <col min="10735" max="10735" width="9.42578125" style="593" customWidth="1"/>
    <col min="10736" max="10736" width="7.5703125" style="593" customWidth="1"/>
    <col min="10737" max="10737" width="11.5703125" style="593" customWidth="1"/>
    <col min="10738" max="10738" width="11.42578125" style="593" customWidth="1"/>
    <col min="10739" max="10739" width="10.5703125" style="593" customWidth="1"/>
    <col min="10740" max="10740" width="8.28515625" style="593" customWidth="1"/>
    <col min="10741" max="10985" width="12.5703125" style="593"/>
    <col min="10986" max="10986" width="17.42578125" style="593" customWidth="1"/>
    <col min="10987" max="10987" width="14.140625" style="593" customWidth="1"/>
    <col min="10988" max="10988" width="7.7109375" style="593" customWidth="1"/>
    <col min="10989" max="10989" width="9.7109375" style="593" customWidth="1"/>
    <col min="10990" max="10990" width="6.85546875" style="593" customWidth="1"/>
    <col min="10991" max="10991" width="9.42578125" style="593" customWidth="1"/>
    <col min="10992" max="10992" width="7.5703125" style="593" customWidth="1"/>
    <col min="10993" max="10993" width="11.5703125" style="593" customWidth="1"/>
    <col min="10994" max="10994" width="11.42578125" style="593" customWidth="1"/>
    <col min="10995" max="10995" width="10.5703125" style="593" customWidth="1"/>
    <col min="10996" max="10996" width="8.28515625" style="593" customWidth="1"/>
    <col min="10997" max="11241" width="12.5703125" style="593"/>
    <col min="11242" max="11242" width="17.42578125" style="593" customWidth="1"/>
    <col min="11243" max="11243" width="14.140625" style="593" customWidth="1"/>
    <col min="11244" max="11244" width="7.7109375" style="593" customWidth="1"/>
    <col min="11245" max="11245" width="9.7109375" style="593" customWidth="1"/>
    <col min="11246" max="11246" width="6.85546875" style="593" customWidth="1"/>
    <col min="11247" max="11247" width="9.42578125" style="593" customWidth="1"/>
    <col min="11248" max="11248" width="7.5703125" style="593" customWidth="1"/>
    <col min="11249" max="11249" width="11.5703125" style="593" customWidth="1"/>
    <col min="11250" max="11250" width="11.42578125" style="593" customWidth="1"/>
    <col min="11251" max="11251" width="10.5703125" style="593" customWidth="1"/>
    <col min="11252" max="11252" width="8.28515625" style="593" customWidth="1"/>
    <col min="11253" max="11497" width="12.5703125" style="593"/>
    <col min="11498" max="11498" width="17.42578125" style="593" customWidth="1"/>
    <col min="11499" max="11499" width="14.140625" style="593" customWidth="1"/>
    <col min="11500" max="11500" width="7.7109375" style="593" customWidth="1"/>
    <col min="11501" max="11501" width="9.7109375" style="593" customWidth="1"/>
    <col min="11502" max="11502" width="6.85546875" style="593" customWidth="1"/>
    <col min="11503" max="11503" width="9.42578125" style="593" customWidth="1"/>
    <col min="11504" max="11504" width="7.5703125" style="593" customWidth="1"/>
    <col min="11505" max="11505" width="11.5703125" style="593" customWidth="1"/>
    <col min="11506" max="11506" width="11.42578125" style="593" customWidth="1"/>
    <col min="11507" max="11507" width="10.5703125" style="593" customWidth="1"/>
    <col min="11508" max="11508" width="8.28515625" style="593" customWidth="1"/>
    <col min="11509" max="11753" width="12.5703125" style="593"/>
    <col min="11754" max="11754" width="17.42578125" style="593" customWidth="1"/>
    <col min="11755" max="11755" width="14.140625" style="593" customWidth="1"/>
    <col min="11756" max="11756" width="7.7109375" style="593" customWidth="1"/>
    <col min="11757" max="11757" width="9.7109375" style="593" customWidth="1"/>
    <col min="11758" max="11758" width="6.85546875" style="593" customWidth="1"/>
    <col min="11759" max="11759" width="9.42578125" style="593" customWidth="1"/>
    <col min="11760" max="11760" width="7.5703125" style="593" customWidth="1"/>
    <col min="11761" max="11761" width="11.5703125" style="593" customWidth="1"/>
    <col min="11762" max="11762" width="11.42578125" style="593" customWidth="1"/>
    <col min="11763" max="11763" width="10.5703125" style="593" customWidth="1"/>
    <col min="11764" max="11764" width="8.28515625" style="593" customWidth="1"/>
    <col min="11765" max="12009" width="12.5703125" style="593"/>
    <col min="12010" max="12010" width="17.42578125" style="593" customWidth="1"/>
    <col min="12011" max="12011" width="14.140625" style="593" customWidth="1"/>
    <col min="12012" max="12012" width="7.7109375" style="593" customWidth="1"/>
    <col min="12013" max="12013" width="9.7109375" style="593" customWidth="1"/>
    <col min="12014" max="12014" width="6.85546875" style="593" customWidth="1"/>
    <col min="12015" max="12015" width="9.42578125" style="593" customWidth="1"/>
    <col min="12016" max="12016" width="7.5703125" style="593" customWidth="1"/>
    <col min="12017" max="12017" width="11.5703125" style="593" customWidth="1"/>
    <col min="12018" max="12018" width="11.42578125" style="593" customWidth="1"/>
    <col min="12019" max="12019" width="10.5703125" style="593" customWidth="1"/>
    <col min="12020" max="12020" width="8.28515625" style="593" customWidth="1"/>
    <col min="12021" max="12265" width="12.5703125" style="593"/>
    <col min="12266" max="12266" width="17.42578125" style="593" customWidth="1"/>
    <col min="12267" max="12267" width="14.140625" style="593" customWidth="1"/>
    <col min="12268" max="12268" width="7.7109375" style="593" customWidth="1"/>
    <col min="12269" max="12269" width="9.7109375" style="593" customWidth="1"/>
    <col min="12270" max="12270" width="6.85546875" style="593" customWidth="1"/>
    <col min="12271" max="12271" width="9.42578125" style="593" customWidth="1"/>
    <col min="12272" max="12272" width="7.5703125" style="593" customWidth="1"/>
    <col min="12273" max="12273" width="11.5703125" style="593" customWidth="1"/>
    <col min="12274" max="12274" width="11.42578125" style="593" customWidth="1"/>
    <col min="12275" max="12275" width="10.5703125" style="593" customWidth="1"/>
    <col min="12276" max="12276" width="8.28515625" style="593" customWidth="1"/>
    <col min="12277" max="12521" width="12.5703125" style="593"/>
    <col min="12522" max="12522" width="17.42578125" style="593" customWidth="1"/>
    <col min="12523" max="12523" width="14.140625" style="593" customWidth="1"/>
    <col min="12524" max="12524" width="7.7109375" style="593" customWidth="1"/>
    <col min="12525" max="12525" width="9.7109375" style="593" customWidth="1"/>
    <col min="12526" max="12526" width="6.85546875" style="593" customWidth="1"/>
    <col min="12527" max="12527" width="9.42578125" style="593" customWidth="1"/>
    <col min="12528" max="12528" width="7.5703125" style="593" customWidth="1"/>
    <col min="12529" max="12529" width="11.5703125" style="593" customWidth="1"/>
    <col min="12530" max="12530" width="11.42578125" style="593" customWidth="1"/>
    <col min="12531" max="12531" width="10.5703125" style="593" customWidth="1"/>
    <col min="12532" max="12532" width="8.28515625" style="593" customWidth="1"/>
    <col min="12533" max="12777" width="12.5703125" style="593"/>
    <col min="12778" max="12778" width="17.42578125" style="593" customWidth="1"/>
    <col min="12779" max="12779" width="14.140625" style="593" customWidth="1"/>
    <col min="12780" max="12780" width="7.7109375" style="593" customWidth="1"/>
    <col min="12781" max="12781" width="9.7109375" style="593" customWidth="1"/>
    <col min="12782" max="12782" width="6.85546875" style="593" customWidth="1"/>
    <col min="12783" max="12783" width="9.42578125" style="593" customWidth="1"/>
    <col min="12784" max="12784" width="7.5703125" style="593" customWidth="1"/>
    <col min="12785" max="12785" width="11.5703125" style="593" customWidth="1"/>
    <col min="12786" max="12786" width="11.42578125" style="593" customWidth="1"/>
    <col min="12787" max="12787" width="10.5703125" style="593" customWidth="1"/>
    <col min="12788" max="12788" width="8.28515625" style="593" customWidth="1"/>
    <col min="12789" max="13033" width="12.5703125" style="593"/>
    <col min="13034" max="13034" width="17.42578125" style="593" customWidth="1"/>
    <col min="13035" max="13035" width="14.140625" style="593" customWidth="1"/>
    <col min="13036" max="13036" width="7.7109375" style="593" customWidth="1"/>
    <col min="13037" max="13037" width="9.7109375" style="593" customWidth="1"/>
    <col min="13038" max="13038" width="6.85546875" style="593" customWidth="1"/>
    <col min="13039" max="13039" width="9.42578125" style="593" customWidth="1"/>
    <col min="13040" max="13040" width="7.5703125" style="593" customWidth="1"/>
    <col min="13041" max="13041" width="11.5703125" style="593" customWidth="1"/>
    <col min="13042" max="13042" width="11.42578125" style="593" customWidth="1"/>
    <col min="13043" max="13043" width="10.5703125" style="593" customWidth="1"/>
    <col min="13044" max="13044" width="8.28515625" style="593" customWidth="1"/>
    <col min="13045" max="13289" width="12.5703125" style="593"/>
    <col min="13290" max="13290" width="17.42578125" style="593" customWidth="1"/>
    <col min="13291" max="13291" width="14.140625" style="593" customWidth="1"/>
    <col min="13292" max="13292" width="7.7109375" style="593" customWidth="1"/>
    <col min="13293" max="13293" width="9.7109375" style="593" customWidth="1"/>
    <col min="13294" max="13294" width="6.85546875" style="593" customWidth="1"/>
    <col min="13295" max="13295" width="9.42578125" style="593" customWidth="1"/>
    <col min="13296" max="13296" width="7.5703125" style="593" customWidth="1"/>
    <col min="13297" max="13297" width="11.5703125" style="593" customWidth="1"/>
    <col min="13298" max="13298" width="11.42578125" style="593" customWidth="1"/>
    <col min="13299" max="13299" width="10.5703125" style="593" customWidth="1"/>
    <col min="13300" max="13300" width="8.28515625" style="593" customWidth="1"/>
    <col min="13301" max="13545" width="12.5703125" style="593"/>
    <col min="13546" max="13546" width="17.42578125" style="593" customWidth="1"/>
    <col min="13547" max="13547" width="14.140625" style="593" customWidth="1"/>
    <col min="13548" max="13548" width="7.7109375" style="593" customWidth="1"/>
    <col min="13549" max="13549" width="9.7109375" style="593" customWidth="1"/>
    <col min="13550" max="13550" width="6.85546875" style="593" customWidth="1"/>
    <col min="13551" max="13551" width="9.42578125" style="593" customWidth="1"/>
    <col min="13552" max="13552" width="7.5703125" style="593" customWidth="1"/>
    <col min="13553" max="13553" width="11.5703125" style="593" customWidth="1"/>
    <col min="13554" max="13554" width="11.42578125" style="593" customWidth="1"/>
    <col min="13555" max="13555" width="10.5703125" style="593" customWidth="1"/>
    <col min="13556" max="13556" width="8.28515625" style="593" customWidth="1"/>
    <col min="13557" max="13801" width="12.5703125" style="593"/>
    <col min="13802" max="13802" width="17.42578125" style="593" customWidth="1"/>
    <col min="13803" max="13803" width="14.140625" style="593" customWidth="1"/>
    <col min="13804" max="13804" width="7.7109375" style="593" customWidth="1"/>
    <col min="13805" max="13805" width="9.7109375" style="593" customWidth="1"/>
    <col min="13806" max="13806" width="6.85546875" style="593" customWidth="1"/>
    <col min="13807" max="13807" width="9.42578125" style="593" customWidth="1"/>
    <col min="13808" max="13808" width="7.5703125" style="593" customWidth="1"/>
    <col min="13809" max="13809" width="11.5703125" style="593" customWidth="1"/>
    <col min="13810" max="13810" width="11.42578125" style="593" customWidth="1"/>
    <col min="13811" max="13811" width="10.5703125" style="593" customWidth="1"/>
    <col min="13812" max="13812" width="8.28515625" style="593" customWidth="1"/>
    <col min="13813" max="14057" width="12.5703125" style="593"/>
    <col min="14058" max="14058" width="17.42578125" style="593" customWidth="1"/>
    <col min="14059" max="14059" width="14.140625" style="593" customWidth="1"/>
    <col min="14060" max="14060" width="7.7109375" style="593" customWidth="1"/>
    <col min="14061" max="14061" width="9.7109375" style="593" customWidth="1"/>
    <col min="14062" max="14062" width="6.85546875" style="593" customWidth="1"/>
    <col min="14063" max="14063" width="9.42578125" style="593" customWidth="1"/>
    <col min="14064" max="14064" width="7.5703125" style="593" customWidth="1"/>
    <col min="14065" max="14065" width="11.5703125" style="593" customWidth="1"/>
    <col min="14066" max="14066" width="11.42578125" style="593" customWidth="1"/>
    <col min="14067" max="14067" width="10.5703125" style="593" customWidth="1"/>
    <col min="14068" max="14068" width="8.28515625" style="593" customWidth="1"/>
    <col min="14069" max="14313" width="12.5703125" style="593"/>
    <col min="14314" max="14314" width="17.42578125" style="593" customWidth="1"/>
    <col min="14315" max="14315" width="14.140625" style="593" customWidth="1"/>
    <col min="14316" max="14316" width="7.7109375" style="593" customWidth="1"/>
    <col min="14317" max="14317" width="9.7109375" style="593" customWidth="1"/>
    <col min="14318" max="14318" width="6.85546875" style="593" customWidth="1"/>
    <col min="14319" max="14319" width="9.42578125" style="593" customWidth="1"/>
    <col min="14320" max="14320" width="7.5703125" style="593" customWidth="1"/>
    <col min="14321" max="14321" width="11.5703125" style="593" customWidth="1"/>
    <col min="14322" max="14322" width="11.42578125" style="593" customWidth="1"/>
    <col min="14323" max="14323" width="10.5703125" style="593" customWidth="1"/>
    <col min="14324" max="14324" width="8.28515625" style="593" customWidth="1"/>
    <col min="14325" max="14569" width="12.5703125" style="593"/>
    <col min="14570" max="14570" width="17.42578125" style="593" customWidth="1"/>
    <col min="14571" max="14571" width="14.140625" style="593" customWidth="1"/>
    <col min="14572" max="14572" width="7.7109375" style="593" customWidth="1"/>
    <col min="14573" max="14573" width="9.7109375" style="593" customWidth="1"/>
    <col min="14574" max="14574" width="6.85546875" style="593" customWidth="1"/>
    <col min="14575" max="14575" width="9.42578125" style="593" customWidth="1"/>
    <col min="14576" max="14576" width="7.5703125" style="593" customWidth="1"/>
    <col min="14577" max="14577" width="11.5703125" style="593" customWidth="1"/>
    <col min="14578" max="14578" width="11.42578125" style="593" customWidth="1"/>
    <col min="14579" max="14579" width="10.5703125" style="593" customWidth="1"/>
    <col min="14580" max="14580" width="8.28515625" style="593" customWidth="1"/>
    <col min="14581" max="14825" width="12.5703125" style="593"/>
    <col min="14826" max="14826" width="17.42578125" style="593" customWidth="1"/>
    <col min="14827" max="14827" width="14.140625" style="593" customWidth="1"/>
    <col min="14828" max="14828" width="7.7109375" style="593" customWidth="1"/>
    <col min="14829" max="14829" width="9.7109375" style="593" customWidth="1"/>
    <col min="14830" max="14830" width="6.85546875" style="593" customWidth="1"/>
    <col min="14831" max="14831" width="9.42578125" style="593" customWidth="1"/>
    <col min="14832" max="14832" width="7.5703125" style="593" customWidth="1"/>
    <col min="14833" max="14833" width="11.5703125" style="593" customWidth="1"/>
    <col min="14834" max="14834" width="11.42578125" style="593" customWidth="1"/>
    <col min="14835" max="14835" width="10.5703125" style="593" customWidth="1"/>
    <col min="14836" max="14836" width="8.28515625" style="593" customWidth="1"/>
    <col min="14837" max="15081" width="12.5703125" style="593"/>
    <col min="15082" max="15082" width="17.42578125" style="593" customWidth="1"/>
    <col min="15083" max="15083" width="14.140625" style="593" customWidth="1"/>
    <col min="15084" max="15084" width="7.7109375" style="593" customWidth="1"/>
    <col min="15085" max="15085" width="9.7109375" style="593" customWidth="1"/>
    <col min="15086" max="15086" width="6.85546875" style="593" customWidth="1"/>
    <col min="15087" max="15087" width="9.42578125" style="593" customWidth="1"/>
    <col min="15088" max="15088" width="7.5703125" style="593" customWidth="1"/>
    <col min="15089" max="15089" width="11.5703125" style="593" customWidth="1"/>
    <col min="15090" max="15090" width="11.42578125" style="593" customWidth="1"/>
    <col min="15091" max="15091" width="10.5703125" style="593" customWidth="1"/>
    <col min="15092" max="15092" width="8.28515625" style="593" customWidth="1"/>
    <col min="15093" max="15337" width="12.5703125" style="593"/>
    <col min="15338" max="15338" width="17.42578125" style="593" customWidth="1"/>
    <col min="15339" max="15339" width="14.140625" style="593" customWidth="1"/>
    <col min="15340" max="15340" width="7.7109375" style="593" customWidth="1"/>
    <col min="15341" max="15341" width="9.7109375" style="593" customWidth="1"/>
    <col min="15342" max="15342" width="6.85546875" style="593" customWidth="1"/>
    <col min="15343" max="15343" width="9.42578125" style="593" customWidth="1"/>
    <col min="15344" max="15344" width="7.5703125" style="593" customWidth="1"/>
    <col min="15345" max="15345" width="11.5703125" style="593" customWidth="1"/>
    <col min="15346" max="15346" width="11.42578125" style="593" customWidth="1"/>
    <col min="15347" max="15347" width="10.5703125" style="593" customWidth="1"/>
    <col min="15348" max="15348" width="8.28515625" style="593" customWidth="1"/>
    <col min="15349" max="15593" width="12.5703125" style="593"/>
    <col min="15594" max="15594" width="17.42578125" style="593" customWidth="1"/>
    <col min="15595" max="15595" width="14.140625" style="593" customWidth="1"/>
    <col min="15596" max="15596" width="7.7109375" style="593" customWidth="1"/>
    <col min="15597" max="15597" width="9.7109375" style="593" customWidth="1"/>
    <col min="15598" max="15598" width="6.85546875" style="593" customWidth="1"/>
    <col min="15599" max="15599" width="9.42578125" style="593" customWidth="1"/>
    <col min="15600" max="15600" width="7.5703125" style="593" customWidth="1"/>
    <col min="15601" max="15601" width="11.5703125" style="593" customWidth="1"/>
    <col min="15602" max="15602" width="11.42578125" style="593" customWidth="1"/>
    <col min="15603" max="15603" width="10.5703125" style="593" customWidth="1"/>
    <col min="15604" max="15604" width="8.28515625" style="593" customWidth="1"/>
    <col min="15605" max="15849" width="12.5703125" style="593"/>
    <col min="15850" max="15850" width="17.42578125" style="593" customWidth="1"/>
    <col min="15851" max="15851" width="14.140625" style="593" customWidth="1"/>
    <col min="15852" max="15852" width="7.7109375" style="593" customWidth="1"/>
    <col min="15853" max="15853" width="9.7109375" style="593" customWidth="1"/>
    <col min="15854" max="15854" width="6.85546875" style="593" customWidth="1"/>
    <col min="15855" max="15855" width="9.42578125" style="593" customWidth="1"/>
    <col min="15856" max="15856" width="7.5703125" style="593" customWidth="1"/>
    <col min="15857" max="15857" width="11.5703125" style="593" customWidth="1"/>
    <col min="15858" max="15858" width="11.42578125" style="593" customWidth="1"/>
    <col min="15859" max="15859" width="10.5703125" style="593" customWidth="1"/>
    <col min="15860" max="15860" width="8.28515625" style="593" customWidth="1"/>
    <col min="15861" max="16105" width="12.5703125" style="593"/>
    <col min="16106" max="16106" width="17.42578125" style="593" customWidth="1"/>
    <col min="16107" max="16107" width="14.140625" style="593" customWidth="1"/>
    <col min="16108" max="16108" width="7.7109375" style="593" customWidth="1"/>
    <col min="16109" max="16109" width="9.7109375" style="593" customWidth="1"/>
    <col min="16110" max="16110" width="6.85546875" style="593" customWidth="1"/>
    <col min="16111" max="16111" width="9.42578125" style="593" customWidth="1"/>
    <col min="16112" max="16112" width="7.5703125" style="593" customWidth="1"/>
    <col min="16113" max="16113" width="11.5703125" style="593" customWidth="1"/>
    <col min="16114" max="16114" width="11.42578125" style="593" customWidth="1"/>
    <col min="16115" max="16115" width="10.5703125" style="593" customWidth="1"/>
    <col min="16116" max="16116" width="8.28515625" style="593" customWidth="1"/>
    <col min="16117" max="16384" width="12.5703125" style="593"/>
  </cols>
  <sheetData>
    <row r="1" spans="1:12" ht="15" customHeight="1" x14ac:dyDescent="0.2">
      <c r="C1" s="1486" t="s">
        <v>1138</v>
      </c>
      <c r="D1" s="1491"/>
      <c r="E1" s="1486"/>
      <c r="F1" s="1486" t="s">
        <v>1219</v>
      </c>
      <c r="G1" s="1486" t="s">
        <v>1139</v>
      </c>
      <c r="H1" s="1486" t="s">
        <v>1140</v>
      </c>
      <c r="I1" s="1486"/>
      <c r="K1" s="1486" t="s">
        <v>1141</v>
      </c>
      <c r="L1" s="1486"/>
    </row>
    <row r="2" spans="1:12" x14ac:dyDescent="0.2">
      <c r="A2" s="593" t="s">
        <v>1142</v>
      </c>
      <c r="B2" s="593" t="s">
        <v>275</v>
      </c>
      <c r="C2" s="595" t="s">
        <v>3</v>
      </c>
      <c r="D2" s="596">
        <v>1040</v>
      </c>
      <c r="E2" s="595" t="s">
        <v>1143</v>
      </c>
      <c r="F2" s="595" t="s">
        <v>1144</v>
      </c>
      <c r="G2" s="595" t="s">
        <v>608</v>
      </c>
      <c r="H2" s="595" t="s">
        <v>848</v>
      </c>
      <c r="I2" s="595" t="s">
        <v>608</v>
      </c>
      <c r="J2" s="594" t="s">
        <v>121</v>
      </c>
      <c r="K2" s="595" t="s">
        <v>2</v>
      </c>
      <c r="L2" s="595" t="s">
        <v>0</v>
      </c>
    </row>
    <row r="3" spans="1:12" x14ac:dyDescent="0.2">
      <c r="C3" s="597"/>
      <c r="D3" s="597"/>
      <c r="E3" s="597"/>
      <c r="F3" s="594">
        <f>IF(ISBLANK(C3),0,ROUND(G3/C3,2)*100)</f>
        <v>0</v>
      </c>
      <c r="G3" s="597"/>
      <c r="H3" s="594">
        <f>IF(ISBLANK(C3),0,ROUND(I3/C3,2)*100)</f>
        <v>0</v>
      </c>
      <c r="I3" s="597"/>
      <c r="J3" s="594">
        <v>1.3269</v>
      </c>
      <c r="K3" s="594">
        <f>ROUND(C3*J3,2)</f>
        <v>0</v>
      </c>
      <c r="L3" s="594">
        <f>ROUND(I3*J3,2)</f>
        <v>0</v>
      </c>
    </row>
    <row r="4" spans="1:12" x14ac:dyDescent="0.2">
      <c r="C4" s="597"/>
      <c r="D4" s="597"/>
      <c r="E4" s="597"/>
      <c r="F4" s="594">
        <f t="shared" ref="F4:F17" si="0">IF(ISBLANK(C4),0,ROUND(G4/C4,2)*100)</f>
        <v>0</v>
      </c>
      <c r="G4" s="597"/>
      <c r="H4" s="594">
        <f t="shared" ref="H4:H17" si="1">IF(ISBLANK(C4),0,ROUND(I4/C4,2)*100)</f>
        <v>0</v>
      </c>
      <c r="I4" s="597"/>
      <c r="J4" s="594">
        <f t="shared" ref="J4:J17" si="2">J3</f>
        <v>1.3269</v>
      </c>
      <c r="K4" s="594">
        <f t="shared" ref="K4:K15" si="3">ROUND(C4*J4,2)</f>
        <v>0</v>
      </c>
      <c r="L4" s="594">
        <f t="shared" ref="L4:L17" si="4">ROUND(I4*J4,2)</f>
        <v>0</v>
      </c>
    </row>
    <row r="5" spans="1:12" x14ac:dyDescent="0.2">
      <c r="C5" s="597"/>
      <c r="D5" s="597"/>
      <c r="E5" s="597"/>
      <c r="F5" s="594">
        <f t="shared" si="0"/>
        <v>0</v>
      </c>
      <c r="G5" s="597"/>
      <c r="H5" s="594">
        <f t="shared" si="1"/>
        <v>0</v>
      </c>
      <c r="I5" s="597"/>
      <c r="J5" s="594">
        <f t="shared" si="2"/>
        <v>1.3269</v>
      </c>
      <c r="K5" s="594">
        <f t="shared" si="3"/>
        <v>0</v>
      </c>
      <c r="L5" s="594">
        <f t="shared" si="4"/>
        <v>0</v>
      </c>
    </row>
    <row r="6" spans="1:12" x14ac:dyDescent="0.2">
      <c r="C6" s="597"/>
      <c r="D6" s="597"/>
      <c r="E6" s="597"/>
      <c r="F6" s="594">
        <f t="shared" si="0"/>
        <v>0</v>
      </c>
      <c r="G6" s="597"/>
      <c r="H6" s="594">
        <f t="shared" si="1"/>
        <v>0</v>
      </c>
      <c r="I6" s="597"/>
      <c r="J6" s="594">
        <f t="shared" si="2"/>
        <v>1.3269</v>
      </c>
      <c r="K6" s="594">
        <f t="shared" si="3"/>
        <v>0</v>
      </c>
      <c r="L6" s="594">
        <f t="shared" si="4"/>
        <v>0</v>
      </c>
    </row>
    <row r="7" spans="1:12" x14ac:dyDescent="0.2">
      <c r="C7" s="597"/>
      <c r="D7" s="597"/>
      <c r="E7" s="597"/>
      <c r="F7" s="594">
        <f t="shared" si="0"/>
        <v>0</v>
      </c>
      <c r="G7" s="597"/>
      <c r="H7" s="594">
        <f t="shared" si="1"/>
        <v>0</v>
      </c>
      <c r="I7" s="597"/>
      <c r="J7" s="594">
        <f t="shared" si="2"/>
        <v>1.3269</v>
      </c>
      <c r="K7" s="594">
        <f t="shared" si="3"/>
        <v>0</v>
      </c>
      <c r="L7" s="594">
        <f t="shared" si="4"/>
        <v>0</v>
      </c>
    </row>
    <row r="8" spans="1:12" x14ac:dyDescent="0.2">
      <c r="C8" s="597"/>
      <c r="D8" s="597"/>
      <c r="E8" s="597"/>
      <c r="F8" s="594">
        <f t="shared" si="0"/>
        <v>0</v>
      </c>
      <c r="G8" s="597"/>
      <c r="H8" s="594">
        <f t="shared" si="1"/>
        <v>0</v>
      </c>
      <c r="I8" s="597"/>
      <c r="J8" s="594">
        <f t="shared" si="2"/>
        <v>1.3269</v>
      </c>
      <c r="K8" s="594">
        <f t="shared" si="3"/>
        <v>0</v>
      </c>
      <c r="L8" s="594">
        <f t="shared" si="4"/>
        <v>0</v>
      </c>
    </row>
    <row r="9" spans="1:12" x14ac:dyDescent="0.2">
      <c r="C9" s="597"/>
      <c r="D9" s="597"/>
      <c r="E9" s="597"/>
      <c r="F9" s="594">
        <f t="shared" si="0"/>
        <v>0</v>
      </c>
      <c r="G9" s="597"/>
      <c r="H9" s="594">
        <f t="shared" si="1"/>
        <v>0</v>
      </c>
      <c r="I9" s="597"/>
      <c r="J9" s="594">
        <f t="shared" si="2"/>
        <v>1.3269</v>
      </c>
      <c r="K9" s="594">
        <f t="shared" si="3"/>
        <v>0</v>
      </c>
      <c r="L9" s="594">
        <f t="shared" si="4"/>
        <v>0</v>
      </c>
    </row>
    <row r="10" spans="1:12" x14ac:dyDescent="0.2">
      <c r="C10" s="597"/>
      <c r="D10" s="597"/>
      <c r="E10" s="597"/>
      <c r="F10" s="594">
        <f t="shared" si="0"/>
        <v>0</v>
      </c>
      <c r="G10" s="597"/>
      <c r="H10" s="594">
        <f t="shared" si="1"/>
        <v>0</v>
      </c>
      <c r="I10" s="597"/>
      <c r="J10" s="594">
        <f t="shared" si="2"/>
        <v>1.3269</v>
      </c>
      <c r="K10" s="594">
        <f t="shared" si="3"/>
        <v>0</v>
      </c>
      <c r="L10" s="594">
        <f t="shared" si="4"/>
        <v>0</v>
      </c>
    </row>
    <row r="11" spans="1:12" x14ac:dyDescent="0.2">
      <c r="C11" s="597"/>
      <c r="D11" s="597"/>
      <c r="E11" s="597"/>
      <c r="F11" s="594">
        <f t="shared" si="0"/>
        <v>0</v>
      </c>
      <c r="G11" s="597"/>
      <c r="H11" s="594">
        <f t="shared" si="1"/>
        <v>0</v>
      </c>
      <c r="I11" s="597"/>
      <c r="J11" s="594">
        <f t="shared" si="2"/>
        <v>1.3269</v>
      </c>
      <c r="K11" s="594">
        <f t="shared" ref="K11:K14" si="5">ROUND(C11*J11,2)</f>
        <v>0</v>
      </c>
      <c r="L11" s="594">
        <f t="shared" ref="L11:L14" si="6">ROUND(I11*J11,2)</f>
        <v>0</v>
      </c>
    </row>
    <row r="12" spans="1:12" x14ac:dyDescent="0.2">
      <c r="C12" s="597"/>
      <c r="D12" s="597"/>
      <c r="E12" s="597"/>
      <c r="F12" s="594">
        <f t="shared" si="0"/>
        <v>0</v>
      </c>
      <c r="G12" s="597"/>
      <c r="H12" s="594">
        <f t="shared" si="1"/>
        <v>0</v>
      </c>
      <c r="I12" s="597"/>
      <c r="J12" s="594">
        <f t="shared" si="2"/>
        <v>1.3269</v>
      </c>
      <c r="K12" s="594">
        <f t="shared" si="5"/>
        <v>0</v>
      </c>
      <c r="L12" s="594">
        <f t="shared" si="6"/>
        <v>0</v>
      </c>
    </row>
    <row r="13" spans="1:12" x14ac:dyDescent="0.2">
      <c r="C13" s="597"/>
      <c r="D13" s="597"/>
      <c r="E13" s="597"/>
      <c r="F13" s="594">
        <f t="shared" si="0"/>
        <v>0</v>
      </c>
      <c r="G13" s="597"/>
      <c r="H13" s="594">
        <f t="shared" si="1"/>
        <v>0</v>
      </c>
      <c r="I13" s="597"/>
      <c r="J13" s="594">
        <f t="shared" si="2"/>
        <v>1.3269</v>
      </c>
      <c r="K13" s="594">
        <f t="shared" si="5"/>
        <v>0</v>
      </c>
      <c r="L13" s="594">
        <f t="shared" si="6"/>
        <v>0</v>
      </c>
    </row>
    <row r="14" spans="1:12" x14ac:dyDescent="0.2">
      <c r="C14" s="597"/>
      <c r="D14" s="597"/>
      <c r="E14" s="597"/>
      <c r="F14" s="594">
        <f t="shared" si="0"/>
        <v>0</v>
      </c>
      <c r="G14" s="597"/>
      <c r="H14" s="594">
        <f t="shared" si="1"/>
        <v>0</v>
      </c>
      <c r="I14" s="597"/>
      <c r="J14" s="594">
        <f t="shared" si="2"/>
        <v>1.3269</v>
      </c>
      <c r="K14" s="594">
        <f t="shared" si="5"/>
        <v>0</v>
      </c>
      <c r="L14" s="594">
        <f t="shared" si="6"/>
        <v>0</v>
      </c>
    </row>
    <row r="15" spans="1:12" x14ac:dyDescent="0.2">
      <c r="C15" s="597"/>
      <c r="D15" s="597"/>
      <c r="E15" s="597"/>
      <c r="F15" s="594">
        <f t="shared" si="0"/>
        <v>0</v>
      </c>
      <c r="G15" s="597"/>
      <c r="H15" s="594">
        <f t="shared" si="1"/>
        <v>0</v>
      </c>
      <c r="I15" s="597"/>
      <c r="J15" s="594">
        <f t="shared" si="2"/>
        <v>1.3269</v>
      </c>
      <c r="K15" s="594">
        <f t="shared" si="3"/>
        <v>0</v>
      </c>
      <c r="L15" s="594">
        <f t="shared" si="4"/>
        <v>0</v>
      </c>
    </row>
    <row r="16" spans="1:12" x14ac:dyDescent="0.2">
      <c r="C16" s="597"/>
      <c r="D16" s="597"/>
      <c r="E16" s="597"/>
      <c r="F16" s="594">
        <f t="shared" si="0"/>
        <v>0</v>
      </c>
      <c r="G16" s="597"/>
      <c r="H16" s="594">
        <f t="shared" si="1"/>
        <v>0</v>
      </c>
      <c r="I16" s="597"/>
      <c r="J16" s="594">
        <f t="shared" si="2"/>
        <v>1.3269</v>
      </c>
      <c r="K16" s="594">
        <f>ROUND(C15*J16,2)</f>
        <v>0</v>
      </c>
      <c r="L16" s="594">
        <f t="shared" si="4"/>
        <v>0</v>
      </c>
    </row>
    <row r="17" spans="1:13" x14ac:dyDescent="0.2">
      <c r="C17" s="597"/>
      <c r="D17" s="597"/>
      <c r="E17" s="597"/>
      <c r="F17" s="594">
        <f t="shared" si="0"/>
        <v>0</v>
      </c>
      <c r="G17" s="597"/>
      <c r="H17" s="594">
        <f t="shared" si="1"/>
        <v>0</v>
      </c>
      <c r="I17" s="597"/>
      <c r="J17" s="594">
        <f t="shared" si="2"/>
        <v>1.3269</v>
      </c>
      <c r="K17" s="594">
        <f>ROUND(C16*J17,2)</f>
        <v>0</v>
      </c>
      <c r="L17" s="594">
        <f t="shared" si="4"/>
        <v>0</v>
      </c>
    </row>
    <row r="18" spans="1:13" x14ac:dyDescent="0.2">
      <c r="C18" s="598">
        <f>SUM(C3:C17)</f>
        <v>0</v>
      </c>
      <c r="D18" s="599"/>
      <c r="E18" s="598">
        <f>SUM(E3:E17)</f>
        <v>0</v>
      </c>
      <c r="F18" s="598"/>
      <c r="G18" s="598">
        <f>SUM(G3:G17)</f>
        <v>0</v>
      </c>
      <c r="H18" s="598"/>
      <c r="I18" s="598">
        <f>SUM(I3:I17)</f>
        <v>0</v>
      </c>
      <c r="J18" s="598"/>
      <c r="K18" s="598">
        <f>SUM(K3:K17)</f>
        <v>0</v>
      </c>
      <c r="L18" s="598">
        <f>SUM(L3:L17)</f>
        <v>0</v>
      </c>
    </row>
    <row r="20" spans="1:13" ht="15" customHeight="1" x14ac:dyDescent="0.2">
      <c r="C20" s="1487" t="s">
        <v>1215</v>
      </c>
      <c r="D20" s="1488"/>
      <c r="E20" s="1488"/>
      <c r="F20" s="1486" t="s">
        <v>1218</v>
      </c>
      <c r="G20" s="1486" t="s">
        <v>1139</v>
      </c>
      <c r="H20" s="1486" t="s">
        <v>1214</v>
      </c>
      <c r="I20" s="1486"/>
      <c r="K20" s="1489" t="s">
        <v>1221</v>
      </c>
      <c r="L20" s="1490"/>
      <c r="M20" s="1490"/>
    </row>
    <row r="21" spans="1:13" ht="15" customHeight="1" x14ac:dyDescent="0.2">
      <c r="A21" s="593" t="s">
        <v>1216</v>
      </c>
      <c r="B21" s="593" t="s">
        <v>275</v>
      </c>
      <c r="C21" s="595" t="s">
        <v>3</v>
      </c>
      <c r="D21" s="595" t="s">
        <v>1220</v>
      </c>
      <c r="E21" s="595" t="s">
        <v>29</v>
      </c>
      <c r="F21" s="595" t="s">
        <v>1144</v>
      </c>
      <c r="G21" s="595" t="s">
        <v>608</v>
      </c>
      <c r="H21" s="595" t="s">
        <v>848</v>
      </c>
      <c r="I21" s="595" t="s">
        <v>608</v>
      </c>
      <c r="J21" s="594" t="s">
        <v>121</v>
      </c>
      <c r="K21" s="595" t="s">
        <v>2</v>
      </c>
      <c r="L21" s="595" t="s">
        <v>1220</v>
      </c>
      <c r="M21" s="595" t="s">
        <v>29</v>
      </c>
    </row>
    <row r="22" spans="1:13" x14ac:dyDescent="0.2">
      <c r="C22" s="597"/>
      <c r="D22" s="597">
        <f>C22</f>
        <v>0</v>
      </c>
      <c r="E22" s="597"/>
      <c r="F22" s="594">
        <f>IF(ISBLANK(C22),0,ROUND(G22/C22,2)*100)</f>
        <v>0</v>
      </c>
      <c r="G22" s="597"/>
      <c r="H22" s="594">
        <f>IF(ISBLANK(C22),0,ROUND(I22/C22,2)*100)</f>
        <v>0</v>
      </c>
      <c r="I22" s="597"/>
      <c r="J22" s="600">
        <v>0.75370000000000004</v>
      </c>
      <c r="K22" s="594">
        <f>ROUND(SUM(D22:E22)*J22,2)</f>
        <v>0</v>
      </c>
      <c r="L22" s="594">
        <f>ROUND(I22*J22,2)</f>
        <v>0</v>
      </c>
      <c r="M22" s="594">
        <f>ROUND(I22*J22,2)</f>
        <v>0</v>
      </c>
    </row>
    <row r="23" spans="1:13" x14ac:dyDescent="0.2">
      <c r="C23" s="597"/>
      <c r="D23" s="597">
        <f t="shared" ref="D23:D36" si="7">C23</f>
        <v>0</v>
      </c>
      <c r="E23" s="597"/>
      <c r="F23" s="594">
        <f>IF(ISBLANK(C23),0,ROUND(G23/C23,2)*100)</f>
        <v>0</v>
      </c>
      <c r="G23" s="597"/>
      <c r="H23" s="594">
        <f t="shared" ref="H23:H36" si="8">IF(ISBLANK(C23),0,ROUND(I23/C23,2)*100)</f>
        <v>0</v>
      </c>
      <c r="I23" s="597"/>
      <c r="J23" s="594">
        <f t="shared" ref="J23:J36" si="9">J22</f>
        <v>0.75370000000000004</v>
      </c>
      <c r="K23" s="594">
        <f>ROUND(D23*J23,2)</f>
        <v>0</v>
      </c>
      <c r="L23" s="594">
        <f>ROUND(I23*J23,2)</f>
        <v>0</v>
      </c>
      <c r="M23" s="594">
        <f>ROUND(I23*J23,2)</f>
        <v>0</v>
      </c>
    </row>
    <row r="24" spans="1:13" x14ac:dyDescent="0.2">
      <c r="C24" s="597"/>
      <c r="D24" s="597">
        <f t="shared" si="7"/>
        <v>0</v>
      </c>
      <c r="E24" s="597"/>
      <c r="F24" s="594">
        <f>IF(ISBLANK(C24),0,ROUND(G24/C24,2)*100)</f>
        <v>0</v>
      </c>
      <c r="G24" s="597"/>
      <c r="H24" s="594">
        <f t="shared" si="8"/>
        <v>0</v>
      </c>
      <c r="I24" s="597"/>
      <c r="J24" s="594">
        <f t="shared" si="9"/>
        <v>0.75370000000000004</v>
      </c>
      <c r="K24" s="594">
        <f>ROUND(D24*J24,2)</f>
        <v>0</v>
      </c>
      <c r="L24" s="594">
        <f>ROUND(I24*J24,2)</f>
        <v>0</v>
      </c>
      <c r="M24" s="594">
        <f t="shared" ref="M24:M36" si="10">ROUND(I24*J24,2)</f>
        <v>0</v>
      </c>
    </row>
    <row r="25" spans="1:13" x14ac:dyDescent="0.2">
      <c r="C25" s="597"/>
      <c r="D25" s="597">
        <f t="shared" si="7"/>
        <v>0</v>
      </c>
      <c r="E25" s="597"/>
      <c r="F25" s="594">
        <f>IF(ISBLANK(C25),0,ROUND(G25/C25,2)*100)</f>
        <v>0</v>
      </c>
      <c r="G25" s="597"/>
      <c r="H25" s="594">
        <f t="shared" si="8"/>
        <v>0</v>
      </c>
      <c r="I25" s="597"/>
      <c r="J25" s="594">
        <f t="shared" si="9"/>
        <v>0.75370000000000004</v>
      </c>
      <c r="K25" s="594">
        <f>ROUND(D25*J25,2)</f>
        <v>0</v>
      </c>
      <c r="L25" s="594">
        <f>ROUND(I25*J25,2)</f>
        <v>0</v>
      </c>
      <c r="M25" s="594">
        <f t="shared" si="10"/>
        <v>0</v>
      </c>
    </row>
    <row r="26" spans="1:13" x14ac:dyDescent="0.2">
      <c r="C26" s="597"/>
      <c r="D26" s="597">
        <f t="shared" si="7"/>
        <v>0</v>
      </c>
      <c r="E26" s="597"/>
      <c r="F26" s="594">
        <f>IF(ISBLANK(C26),0,ROUND(G26/C26,2)*100)</f>
        <v>0</v>
      </c>
      <c r="G26" s="597"/>
      <c r="H26" s="594">
        <f t="shared" si="8"/>
        <v>0</v>
      </c>
      <c r="I26" s="597"/>
      <c r="J26" s="594">
        <f t="shared" si="9"/>
        <v>0.75370000000000004</v>
      </c>
      <c r="K26" s="594">
        <f>ROUND(D26*J26,2)</f>
        <v>0</v>
      </c>
      <c r="L26" s="594">
        <f>ROUND(I26*J26,2)</f>
        <v>0</v>
      </c>
      <c r="M26" s="594">
        <f t="shared" si="10"/>
        <v>0</v>
      </c>
    </row>
    <row r="27" spans="1:13" x14ac:dyDescent="0.2">
      <c r="C27" s="597"/>
      <c r="D27" s="597">
        <f t="shared" si="7"/>
        <v>0</v>
      </c>
      <c r="E27" s="597"/>
      <c r="F27" s="594">
        <f t="shared" ref="F27:F28" si="11">IF(ISBLANK(C27),0,ROUND(G27/C27,2)*100)</f>
        <v>0</v>
      </c>
      <c r="G27" s="597"/>
      <c r="H27" s="594">
        <f t="shared" si="8"/>
        <v>0</v>
      </c>
      <c r="I27" s="597"/>
      <c r="J27" s="594">
        <f t="shared" si="9"/>
        <v>0.75370000000000004</v>
      </c>
      <c r="K27" s="594">
        <f t="shared" ref="K27:K28" si="12">ROUND(D27*J27,2)</f>
        <v>0</v>
      </c>
      <c r="L27" s="594">
        <f t="shared" ref="L27:L28" si="13">ROUND(I27*J27,2)</f>
        <v>0</v>
      </c>
      <c r="M27" s="594">
        <f t="shared" si="10"/>
        <v>0</v>
      </c>
    </row>
    <row r="28" spans="1:13" x14ac:dyDescent="0.2">
      <c r="C28" s="597"/>
      <c r="D28" s="597">
        <f t="shared" si="7"/>
        <v>0</v>
      </c>
      <c r="E28" s="597"/>
      <c r="F28" s="594">
        <f t="shared" si="11"/>
        <v>0</v>
      </c>
      <c r="G28" s="597"/>
      <c r="H28" s="594">
        <f t="shared" si="8"/>
        <v>0</v>
      </c>
      <c r="I28" s="597"/>
      <c r="J28" s="594">
        <f t="shared" si="9"/>
        <v>0.75370000000000004</v>
      </c>
      <c r="K28" s="594">
        <f t="shared" si="12"/>
        <v>0</v>
      </c>
      <c r="L28" s="594">
        <f t="shared" si="13"/>
        <v>0</v>
      </c>
      <c r="M28" s="594">
        <f t="shared" si="10"/>
        <v>0</v>
      </c>
    </row>
    <row r="29" spans="1:13" x14ac:dyDescent="0.2">
      <c r="C29" s="597"/>
      <c r="D29" s="597">
        <f t="shared" si="7"/>
        <v>0</v>
      </c>
      <c r="E29" s="597"/>
      <c r="F29" s="594">
        <f t="shared" ref="F29:F36" si="14">IF(ISBLANK(C29),0,ROUND(G29/C29,2)*100)</f>
        <v>0</v>
      </c>
      <c r="G29" s="597"/>
      <c r="H29" s="594">
        <f t="shared" si="8"/>
        <v>0</v>
      </c>
      <c r="I29" s="597"/>
      <c r="J29" s="594">
        <f t="shared" si="9"/>
        <v>0.75370000000000004</v>
      </c>
      <c r="K29" s="594">
        <f t="shared" ref="K29:K36" si="15">ROUND(D29*J29,2)</f>
        <v>0</v>
      </c>
      <c r="L29" s="594">
        <f t="shared" ref="L29:L36" si="16">ROUND(I29*J29,2)</f>
        <v>0</v>
      </c>
      <c r="M29" s="594">
        <f t="shared" si="10"/>
        <v>0</v>
      </c>
    </row>
    <row r="30" spans="1:13" x14ac:dyDescent="0.2">
      <c r="C30" s="597"/>
      <c r="D30" s="597">
        <f t="shared" si="7"/>
        <v>0</v>
      </c>
      <c r="E30" s="597"/>
      <c r="F30" s="594">
        <f t="shared" si="14"/>
        <v>0</v>
      </c>
      <c r="G30" s="597"/>
      <c r="H30" s="594">
        <f t="shared" si="8"/>
        <v>0</v>
      </c>
      <c r="I30" s="597"/>
      <c r="J30" s="594">
        <f t="shared" si="9"/>
        <v>0.75370000000000004</v>
      </c>
      <c r="K30" s="594">
        <f t="shared" si="15"/>
        <v>0</v>
      </c>
      <c r="L30" s="594">
        <f t="shared" si="16"/>
        <v>0</v>
      </c>
      <c r="M30" s="594">
        <f t="shared" si="10"/>
        <v>0</v>
      </c>
    </row>
    <row r="31" spans="1:13" x14ac:dyDescent="0.2">
      <c r="C31" s="597"/>
      <c r="D31" s="597">
        <f t="shared" si="7"/>
        <v>0</v>
      </c>
      <c r="E31" s="597"/>
      <c r="F31" s="594">
        <f t="shared" si="14"/>
        <v>0</v>
      </c>
      <c r="G31" s="597"/>
      <c r="H31" s="594">
        <f t="shared" si="8"/>
        <v>0</v>
      </c>
      <c r="I31" s="597"/>
      <c r="J31" s="594">
        <f t="shared" si="9"/>
        <v>0.75370000000000004</v>
      </c>
      <c r="K31" s="594">
        <f t="shared" si="15"/>
        <v>0</v>
      </c>
      <c r="L31" s="594">
        <f t="shared" si="16"/>
        <v>0</v>
      </c>
      <c r="M31" s="594">
        <f t="shared" si="10"/>
        <v>0</v>
      </c>
    </row>
    <row r="32" spans="1:13" x14ac:dyDescent="0.2">
      <c r="C32" s="597"/>
      <c r="D32" s="597">
        <f t="shared" si="7"/>
        <v>0</v>
      </c>
      <c r="E32" s="597"/>
      <c r="F32" s="594">
        <f t="shared" si="14"/>
        <v>0</v>
      </c>
      <c r="G32" s="597"/>
      <c r="H32" s="594">
        <f t="shared" si="8"/>
        <v>0</v>
      </c>
      <c r="I32" s="597"/>
      <c r="J32" s="594">
        <f t="shared" si="9"/>
        <v>0.75370000000000004</v>
      </c>
      <c r="K32" s="594">
        <f t="shared" si="15"/>
        <v>0</v>
      </c>
      <c r="L32" s="594">
        <f t="shared" si="16"/>
        <v>0</v>
      </c>
      <c r="M32" s="594">
        <f t="shared" si="10"/>
        <v>0</v>
      </c>
    </row>
    <row r="33" spans="3:13" x14ac:dyDescent="0.2">
      <c r="C33" s="597"/>
      <c r="D33" s="597">
        <f t="shared" si="7"/>
        <v>0</v>
      </c>
      <c r="E33" s="597"/>
      <c r="F33" s="594">
        <f t="shared" si="14"/>
        <v>0</v>
      </c>
      <c r="G33" s="597"/>
      <c r="H33" s="594">
        <f t="shared" si="8"/>
        <v>0</v>
      </c>
      <c r="I33" s="597"/>
      <c r="J33" s="594">
        <f t="shared" si="9"/>
        <v>0.75370000000000004</v>
      </c>
      <c r="K33" s="594">
        <f t="shared" si="15"/>
        <v>0</v>
      </c>
      <c r="L33" s="594">
        <f t="shared" si="16"/>
        <v>0</v>
      </c>
      <c r="M33" s="594">
        <f t="shared" si="10"/>
        <v>0</v>
      </c>
    </row>
    <row r="34" spans="3:13" x14ac:dyDescent="0.2">
      <c r="C34" s="597"/>
      <c r="D34" s="597">
        <f t="shared" si="7"/>
        <v>0</v>
      </c>
      <c r="E34" s="597"/>
      <c r="F34" s="594">
        <f t="shared" si="14"/>
        <v>0</v>
      </c>
      <c r="G34" s="597"/>
      <c r="H34" s="594">
        <f t="shared" si="8"/>
        <v>0</v>
      </c>
      <c r="I34" s="597"/>
      <c r="J34" s="594">
        <f t="shared" si="9"/>
        <v>0.75370000000000004</v>
      </c>
      <c r="K34" s="594">
        <f t="shared" si="15"/>
        <v>0</v>
      </c>
      <c r="L34" s="594">
        <f t="shared" si="16"/>
        <v>0</v>
      </c>
      <c r="M34" s="594">
        <f t="shared" si="10"/>
        <v>0</v>
      </c>
    </row>
    <row r="35" spans="3:13" x14ac:dyDescent="0.2">
      <c r="C35" s="597"/>
      <c r="D35" s="597">
        <f t="shared" si="7"/>
        <v>0</v>
      </c>
      <c r="E35" s="597"/>
      <c r="F35" s="594">
        <f t="shared" si="14"/>
        <v>0</v>
      </c>
      <c r="G35" s="597"/>
      <c r="H35" s="594">
        <f t="shared" si="8"/>
        <v>0</v>
      </c>
      <c r="I35" s="597"/>
      <c r="J35" s="594">
        <f t="shared" si="9"/>
        <v>0.75370000000000004</v>
      </c>
      <c r="K35" s="594">
        <f t="shared" si="15"/>
        <v>0</v>
      </c>
      <c r="L35" s="594">
        <f t="shared" si="16"/>
        <v>0</v>
      </c>
      <c r="M35" s="594">
        <f t="shared" si="10"/>
        <v>0</v>
      </c>
    </row>
    <row r="36" spans="3:13" x14ac:dyDescent="0.2">
      <c r="C36" s="597"/>
      <c r="D36" s="597">
        <f t="shared" si="7"/>
        <v>0</v>
      </c>
      <c r="E36" s="597"/>
      <c r="F36" s="594">
        <f t="shared" si="14"/>
        <v>0</v>
      </c>
      <c r="G36" s="597"/>
      <c r="H36" s="594">
        <f t="shared" si="8"/>
        <v>0</v>
      </c>
      <c r="I36" s="597"/>
      <c r="J36" s="594">
        <f t="shared" si="9"/>
        <v>0.75370000000000004</v>
      </c>
      <c r="K36" s="594">
        <f t="shared" si="15"/>
        <v>0</v>
      </c>
      <c r="L36" s="594">
        <f t="shared" si="16"/>
        <v>0</v>
      </c>
      <c r="M36" s="594">
        <f t="shared" si="10"/>
        <v>0</v>
      </c>
    </row>
    <row r="37" spans="3:13" x14ac:dyDescent="0.2">
      <c r="C37" s="598">
        <f>SUM(C22:C36)</f>
        <v>0</v>
      </c>
      <c r="D37" s="598">
        <f>SUM(D22:D36)</f>
        <v>0</v>
      </c>
      <c r="E37" s="598">
        <f>SUM(E22:E36)</f>
        <v>0</v>
      </c>
      <c r="F37" s="598"/>
      <c r="G37" s="598">
        <f>SUM(G22:G36)</f>
        <v>0</v>
      </c>
      <c r="H37" s="598"/>
      <c r="I37" s="598">
        <f>SUM(I22:I36)</f>
        <v>0</v>
      </c>
      <c r="J37" s="598"/>
      <c r="K37" s="598">
        <f>SUM(K22:K36)</f>
        <v>0</v>
      </c>
      <c r="L37" s="598">
        <f>SUM(L22:L36)</f>
        <v>0</v>
      </c>
      <c r="M37" s="598">
        <f>SUM(M22:M36)</f>
        <v>0</v>
      </c>
    </row>
    <row r="42" spans="3:13" x14ac:dyDescent="0.2">
      <c r="D42" s="593" t="s">
        <v>1217</v>
      </c>
      <c r="E42" s="593"/>
      <c r="F42" s="593">
        <v>0.90539999999999998</v>
      </c>
      <c r="G42" s="597"/>
      <c r="H42" s="594">
        <f>G42*F42</f>
        <v>0</v>
      </c>
      <c r="I42" s="593" t="s">
        <v>1217</v>
      </c>
      <c r="J42" s="593"/>
      <c r="K42" s="593">
        <v>1.1579999999999999</v>
      </c>
    </row>
    <row r="43" spans="3:13" x14ac:dyDescent="0.2">
      <c r="D43" s="593" t="s">
        <v>130</v>
      </c>
      <c r="E43" s="593"/>
      <c r="F43" s="593">
        <v>0.78200000000000003</v>
      </c>
      <c r="G43" s="597"/>
      <c r="H43" s="594">
        <f t="shared" ref="H43:H48" si="17">G43*F43</f>
        <v>0</v>
      </c>
      <c r="I43" s="593" t="s">
        <v>130</v>
      </c>
      <c r="J43" s="593"/>
      <c r="K43" s="593">
        <v>1.3859999999999999</v>
      </c>
    </row>
    <row r="44" spans="3:13" x14ac:dyDescent="0.2">
      <c r="D44" s="593" t="s">
        <v>128</v>
      </c>
      <c r="E44" s="593"/>
      <c r="F44" s="593">
        <v>0.75480000000000003</v>
      </c>
      <c r="G44" s="597"/>
      <c r="H44" s="594">
        <f t="shared" si="17"/>
        <v>0</v>
      </c>
      <c r="I44" s="593" t="s">
        <v>128</v>
      </c>
      <c r="J44" s="593"/>
      <c r="K44" s="593">
        <v>1.3460000000000001</v>
      </c>
    </row>
    <row r="45" spans="3:13" x14ac:dyDescent="0.2">
      <c r="D45" s="593" t="s">
        <v>131</v>
      </c>
      <c r="E45" s="593"/>
      <c r="F45" s="593">
        <v>0.77080000000000004</v>
      </c>
      <c r="G45" s="597"/>
      <c r="H45" s="594">
        <f t="shared" si="17"/>
        <v>0</v>
      </c>
      <c r="I45" s="593" t="s">
        <v>131</v>
      </c>
      <c r="J45" s="593"/>
      <c r="K45" s="593">
        <v>1.2549999999999999</v>
      </c>
    </row>
    <row r="46" spans="3:13" x14ac:dyDescent="0.2">
      <c r="D46" s="593" t="s">
        <v>533</v>
      </c>
      <c r="E46" s="593"/>
      <c r="F46" s="593">
        <v>0.77210000000000001</v>
      </c>
      <c r="G46" s="597"/>
      <c r="H46" s="594">
        <f t="shared" si="17"/>
        <v>0</v>
      </c>
      <c r="I46" s="593" t="s">
        <v>533</v>
      </c>
      <c r="J46" s="593"/>
      <c r="K46" s="593">
        <v>1.3620000000000001</v>
      </c>
    </row>
    <row r="47" spans="3:13" x14ac:dyDescent="0.2">
      <c r="D47" s="593" t="s">
        <v>863</v>
      </c>
      <c r="E47" s="593"/>
      <c r="F47" s="593">
        <v>0.75370000000000004</v>
      </c>
      <c r="G47" s="597"/>
      <c r="H47" s="594">
        <f t="shared" si="17"/>
        <v>0</v>
      </c>
      <c r="I47" s="593" t="s">
        <v>863</v>
      </c>
      <c r="J47" s="593"/>
      <c r="K47" s="593">
        <v>1.3</v>
      </c>
    </row>
    <row r="48" spans="3:13" x14ac:dyDescent="0.2">
      <c r="D48" s="593" t="s">
        <v>1288</v>
      </c>
      <c r="E48" s="593"/>
      <c r="F48" s="593">
        <v>0.74609999999999999</v>
      </c>
      <c r="G48" s="597"/>
      <c r="H48" s="594">
        <f t="shared" si="17"/>
        <v>0</v>
      </c>
      <c r="I48" s="593" t="s">
        <v>1288</v>
      </c>
      <c r="J48" s="593"/>
      <c r="K48" s="593">
        <v>1.2749999999999999</v>
      </c>
    </row>
  </sheetData>
  <sheetProtection selectLockedCells="1" selectUnlockedCells="1"/>
  <mergeCells count="8">
    <mergeCell ref="F20:G20"/>
    <mergeCell ref="H20:I20"/>
    <mergeCell ref="C20:E20"/>
    <mergeCell ref="K20:M20"/>
    <mergeCell ref="C1:E1"/>
    <mergeCell ref="F1:G1"/>
    <mergeCell ref="H1:I1"/>
    <mergeCell ref="K1:L1"/>
  </mergeCells>
  <phoneticPr fontId="32" type="noConversion"/>
  <pageMargins left="0.78740157480314965" right="0.78740157480314965" top="0.78740157480314965" bottom="0.78740157480314965" header="0.51181102362204722" footer="0.51181102362204722"/>
  <pageSetup firstPageNumber="0" orientation="landscape"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FC92-BAC1-4BE7-9091-471CA2A73CFE}">
  <sheetPr codeName="Sheet22">
    <tabColor rgb="FF00B0F0"/>
  </sheetPr>
  <dimension ref="A1:R55"/>
  <sheetViews>
    <sheetView zoomScaleNormal="100" workbookViewId="0">
      <selection activeCell="K34" sqref="K34"/>
    </sheetView>
  </sheetViews>
  <sheetFormatPr defaultRowHeight="12.75" x14ac:dyDescent="0.2"/>
  <cols>
    <col min="1" max="1" width="2.85546875" style="211" customWidth="1"/>
    <col min="2" max="2" width="27.7109375" style="211" customWidth="1"/>
    <col min="3" max="3" width="12.42578125" style="211" bestFit="1" customWidth="1"/>
    <col min="4" max="4" width="9.5703125" style="211" bestFit="1" customWidth="1"/>
    <col min="5" max="5" width="13.7109375" style="211" bestFit="1" customWidth="1"/>
    <col min="6" max="6" width="9.140625" style="211"/>
    <col min="7" max="7" width="2.85546875" style="211" customWidth="1"/>
    <col min="8" max="8" width="33.42578125" style="211" customWidth="1"/>
    <col min="9" max="9" width="14.28515625" style="211" customWidth="1"/>
    <col min="10" max="10" width="9.28515625" style="211" bestFit="1" customWidth="1"/>
    <col min="11" max="11" width="13.7109375" style="211" bestFit="1" customWidth="1"/>
    <col min="12" max="12" width="9.140625" style="211"/>
    <col min="13" max="13" width="2.85546875" style="211" customWidth="1"/>
    <col min="14" max="14" width="34.5703125" style="211" bestFit="1" customWidth="1"/>
    <col min="15" max="15" width="14.28515625" style="211" customWidth="1"/>
    <col min="16" max="16" width="9.28515625" style="211" bestFit="1" customWidth="1"/>
    <col min="17" max="17" width="13.7109375" style="211" bestFit="1" customWidth="1"/>
    <col min="18" max="16384" width="9.140625" style="211"/>
  </cols>
  <sheetData>
    <row r="1" spans="1:18" x14ac:dyDescent="0.2">
      <c r="B1" s="573" t="s">
        <v>1247</v>
      </c>
      <c r="C1" s="1493" t="s">
        <v>1246</v>
      </c>
      <c r="D1" s="1493"/>
      <c r="E1" s="1493"/>
      <c r="F1" s="211" t="s">
        <v>1249</v>
      </c>
      <c r="H1" s="573" t="s">
        <v>1247</v>
      </c>
      <c r="I1" s="1493" t="s">
        <v>1250</v>
      </c>
      <c r="J1" s="1493"/>
      <c r="K1" s="1493"/>
      <c r="L1" s="211" t="s">
        <v>1249</v>
      </c>
      <c r="N1" s="573" t="s">
        <v>1247</v>
      </c>
      <c r="O1" s="1493" t="s">
        <v>1254</v>
      </c>
      <c r="P1" s="1493"/>
      <c r="Q1" s="1493"/>
      <c r="R1" s="211" t="s">
        <v>1249</v>
      </c>
    </row>
    <row r="2" spans="1:18" x14ac:dyDescent="0.2">
      <c r="B2" s="473" t="s">
        <v>6</v>
      </c>
      <c r="C2" s="473" t="s">
        <v>1235</v>
      </c>
      <c r="D2" s="473" t="s">
        <v>121</v>
      </c>
      <c r="E2" s="473" t="s">
        <v>1236</v>
      </c>
      <c r="H2" s="473" t="s">
        <v>6</v>
      </c>
      <c r="I2" s="473" t="s">
        <v>1235</v>
      </c>
      <c r="J2" s="473" t="s">
        <v>121</v>
      </c>
      <c r="K2" s="473" t="s">
        <v>1236</v>
      </c>
      <c r="N2" s="473" t="s">
        <v>6</v>
      </c>
      <c r="O2" s="473" t="s">
        <v>1235</v>
      </c>
      <c r="P2" s="473" t="s">
        <v>121</v>
      </c>
      <c r="Q2" s="473" t="s">
        <v>1236</v>
      </c>
    </row>
    <row r="3" spans="1:18" x14ac:dyDescent="0.2">
      <c r="A3" s="1494" t="s">
        <v>1239</v>
      </c>
      <c r="B3" s="574" t="s">
        <v>1237</v>
      </c>
      <c r="C3" s="574">
        <v>256873.34</v>
      </c>
      <c r="D3" s="574">
        <v>0.75370000000000004</v>
      </c>
      <c r="E3" s="55">
        <f>IF(C3&gt;0,ROUND(C3*D3,0),"")</f>
        <v>193605</v>
      </c>
      <c r="G3" s="1494" t="s">
        <v>1239</v>
      </c>
      <c r="H3" s="575" t="s">
        <v>1251</v>
      </c>
      <c r="I3" s="574">
        <v>1184</v>
      </c>
      <c r="J3" s="574">
        <v>0.75370000000000004</v>
      </c>
      <c r="K3" s="55">
        <f>IF(I3&gt;0,ROUND(I3*J3,0),"")</f>
        <v>892</v>
      </c>
      <c r="M3" s="1494" t="s">
        <v>1239</v>
      </c>
      <c r="N3" s="575" t="s">
        <v>1255</v>
      </c>
      <c r="O3" s="574">
        <v>1857.66</v>
      </c>
      <c r="P3" s="574">
        <v>0.75370000000000004</v>
      </c>
      <c r="Q3" s="55">
        <f>IF(O3&gt;0,ROUND(O3*P3,0),"")</f>
        <v>1400</v>
      </c>
    </row>
    <row r="4" spans="1:18" x14ac:dyDescent="0.2">
      <c r="A4" s="1494"/>
      <c r="B4" s="574"/>
      <c r="C4" s="574"/>
      <c r="D4" s="574"/>
      <c r="E4" s="55" t="str">
        <f t="shared" ref="E4:E8" si="0">IF(C4&gt;0,ROUND(C4*D4,0),"")</f>
        <v/>
      </c>
      <c r="G4" s="1494"/>
      <c r="H4" s="575" t="s">
        <v>1253</v>
      </c>
      <c r="I4" s="574">
        <f>I3*0.38</f>
        <v>449.92</v>
      </c>
      <c r="J4" s="574"/>
      <c r="K4" s="55">
        <f t="shared" ref="K4:K8" si="1">IF(I4&gt;0,ROUND(I4*J4,0),"")</f>
        <v>0</v>
      </c>
      <c r="M4" s="1494"/>
      <c r="N4" s="575"/>
      <c r="O4" s="574"/>
      <c r="P4" s="574"/>
      <c r="Q4" s="55" t="str">
        <f t="shared" ref="Q4:Q8" si="2">IF(O4&gt;0,ROUND(O4*P4,0),"")</f>
        <v/>
      </c>
    </row>
    <row r="5" spans="1:18" x14ac:dyDescent="0.2">
      <c r="A5" s="1494"/>
      <c r="B5" s="574"/>
      <c r="C5" s="574"/>
      <c r="D5" s="574"/>
      <c r="E5" s="55" t="str">
        <f t="shared" si="0"/>
        <v/>
      </c>
      <c r="G5" s="1494"/>
      <c r="H5" s="575" t="s">
        <v>1252</v>
      </c>
      <c r="I5" s="574">
        <v>2118.1</v>
      </c>
      <c r="J5" s="574">
        <f>J3</f>
        <v>0.75370000000000004</v>
      </c>
      <c r="K5" s="55">
        <f t="shared" si="1"/>
        <v>1596</v>
      </c>
      <c r="M5" s="1494"/>
      <c r="N5" s="575"/>
      <c r="O5" s="574"/>
      <c r="P5" s="574"/>
      <c r="Q5" s="55" t="str">
        <f t="shared" si="2"/>
        <v/>
      </c>
    </row>
    <row r="6" spans="1:18" x14ac:dyDescent="0.2">
      <c r="A6" s="1494"/>
      <c r="B6" s="574"/>
      <c r="C6" s="574"/>
      <c r="D6" s="574"/>
      <c r="E6" s="55" t="str">
        <f t="shared" si="0"/>
        <v/>
      </c>
      <c r="G6" s="1494"/>
      <c r="H6" s="574"/>
      <c r="I6" s="574"/>
      <c r="J6" s="574"/>
      <c r="K6" s="55" t="str">
        <f t="shared" si="1"/>
        <v/>
      </c>
      <c r="M6" s="1494"/>
      <c r="N6" s="574"/>
      <c r="O6" s="574"/>
      <c r="P6" s="574"/>
      <c r="Q6" s="55" t="str">
        <f t="shared" si="2"/>
        <v/>
      </c>
    </row>
    <row r="7" spans="1:18" x14ac:dyDescent="0.2">
      <c r="A7" s="1494"/>
      <c r="B7" s="574"/>
      <c r="C7" s="574"/>
      <c r="D7" s="574"/>
      <c r="E7" s="55" t="str">
        <f t="shared" si="0"/>
        <v/>
      </c>
      <c r="G7" s="1494"/>
      <c r="H7" s="574"/>
      <c r="I7" s="574"/>
      <c r="J7" s="574"/>
      <c r="K7" s="55" t="str">
        <f t="shared" si="1"/>
        <v/>
      </c>
      <c r="M7" s="1494"/>
      <c r="N7" s="574"/>
      <c r="O7" s="574"/>
      <c r="P7" s="574"/>
      <c r="Q7" s="55" t="str">
        <f t="shared" si="2"/>
        <v/>
      </c>
    </row>
    <row r="8" spans="1:18" ht="13.5" thickBot="1" x14ac:dyDescent="0.25">
      <c r="A8" s="1494"/>
      <c r="B8" s="576"/>
      <c r="C8" s="576"/>
      <c r="D8" s="587"/>
      <c r="E8" s="55" t="str">
        <f t="shared" si="0"/>
        <v/>
      </c>
      <c r="G8" s="1494"/>
      <c r="H8" s="576"/>
      <c r="I8" s="576"/>
      <c r="J8" s="576"/>
      <c r="K8" s="55" t="str">
        <f t="shared" si="1"/>
        <v/>
      </c>
      <c r="M8" s="1494"/>
      <c r="N8" s="576"/>
      <c r="O8" s="576"/>
      <c r="P8" s="576"/>
      <c r="Q8" s="55" t="str">
        <f t="shared" si="2"/>
        <v/>
      </c>
    </row>
    <row r="9" spans="1:18" ht="14.25" thickTop="1" thickBot="1" x14ac:dyDescent="0.25">
      <c r="A9" s="577"/>
      <c r="B9" s="578" t="s">
        <v>3</v>
      </c>
      <c r="C9" s="578">
        <f>SUM(C3:C8)</f>
        <v>256873.34</v>
      </c>
      <c r="D9" s="211" t="s">
        <v>1241</v>
      </c>
      <c r="E9" s="578">
        <f>SUM(E3:E8)</f>
        <v>193605</v>
      </c>
      <c r="G9" s="577"/>
      <c r="H9" s="578" t="s">
        <v>3</v>
      </c>
      <c r="I9" s="578">
        <f>SUM(I3:I8)</f>
        <v>3752.02</v>
      </c>
      <c r="J9" s="578"/>
      <c r="K9" s="578">
        <f>SUM(K3:K8)</f>
        <v>2488</v>
      </c>
      <c r="M9" s="577"/>
      <c r="N9" s="578" t="s">
        <v>3</v>
      </c>
      <c r="O9" s="578">
        <f>SUM(O3:O8)</f>
        <v>1857.66</v>
      </c>
      <c r="P9" s="578"/>
      <c r="Q9" s="578">
        <f>SUM(Q3:Q8)</f>
        <v>1400</v>
      </c>
    </row>
    <row r="10" spans="1:18" ht="13.5" thickTop="1" x14ac:dyDescent="0.2">
      <c r="B10" s="211" t="s">
        <v>1304</v>
      </c>
      <c r="C10" s="588">
        <v>262483.01999999996</v>
      </c>
      <c r="D10" s="211" t="s">
        <v>1241</v>
      </c>
      <c r="H10" s="211" t="s">
        <v>1304</v>
      </c>
      <c r="I10" s="591">
        <f>C10</f>
        <v>262483.01999999996</v>
      </c>
      <c r="J10" s="211" t="s">
        <v>1241</v>
      </c>
      <c r="N10" s="211" t="s">
        <v>1304</v>
      </c>
      <c r="O10" s="591">
        <f>C10</f>
        <v>262483.01999999996</v>
      </c>
      <c r="P10" s="211" t="s">
        <v>1241</v>
      </c>
    </row>
    <row r="11" spans="1:18" ht="7.5" customHeight="1" x14ac:dyDescent="0.2"/>
    <row r="12" spans="1:18" x14ac:dyDescent="0.2">
      <c r="B12" s="1495" t="s">
        <v>1322</v>
      </c>
      <c r="C12" s="1495"/>
      <c r="D12" s="1495"/>
      <c r="E12" s="1495"/>
      <c r="F12" s="589" t="s">
        <v>1302</v>
      </c>
      <c r="G12" s="579"/>
      <c r="H12" s="1495" t="s">
        <v>1310</v>
      </c>
      <c r="I12" s="1495"/>
      <c r="J12" s="1495"/>
      <c r="K12" s="1495"/>
      <c r="L12" s="579" t="str">
        <f>F12</f>
        <v>Canada</v>
      </c>
      <c r="M12" s="579"/>
      <c r="N12" s="1495" t="s">
        <v>1314</v>
      </c>
      <c r="O12" s="1495"/>
      <c r="P12" s="1495"/>
      <c r="Q12" s="1495"/>
      <c r="R12" s="579" t="str">
        <f>L12</f>
        <v>Canada</v>
      </c>
    </row>
    <row r="13" spans="1:18" x14ac:dyDescent="0.2">
      <c r="B13" s="473" t="s">
        <v>290</v>
      </c>
      <c r="C13" s="473" t="s">
        <v>1235</v>
      </c>
      <c r="D13" s="473" t="s">
        <v>121</v>
      </c>
      <c r="E13" s="473" t="s">
        <v>1236</v>
      </c>
      <c r="H13" s="473" t="s">
        <v>290</v>
      </c>
      <c r="I13" s="473" t="s">
        <v>1235</v>
      </c>
      <c r="J13" s="473" t="s">
        <v>121</v>
      </c>
      <c r="K13" s="473" t="s">
        <v>1236</v>
      </c>
      <c r="N13" s="473" t="s">
        <v>290</v>
      </c>
      <c r="O13" s="473" t="s">
        <v>1235</v>
      </c>
      <c r="P13" s="473" t="s">
        <v>121</v>
      </c>
      <c r="Q13" s="473" t="s">
        <v>1236</v>
      </c>
    </row>
    <row r="14" spans="1:18" ht="12.75" customHeight="1" x14ac:dyDescent="0.2">
      <c r="A14" s="1492" t="s">
        <v>1335</v>
      </c>
      <c r="B14" s="574" t="s">
        <v>1238</v>
      </c>
      <c r="C14" s="574">
        <v>80.849999999999994</v>
      </c>
      <c r="D14" s="574">
        <v>0.75370000000000004</v>
      </c>
      <c r="E14" s="55">
        <f>IF(C14&gt;0,ROUND(C14*D14,0),"")</f>
        <v>61</v>
      </c>
      <c r="G14" s="1492" t="s">
        <v>1335</v>
      </c>
      <c r="H14" s="574"/>
      <c r="I14" s="574"/>
      <c r="J14" s="574"/>
      <c r="K14" s="55" t="str">
        <f>IF(I14&gt;0,ROUND(I14*J14,0),"")</f>
        <v/>
      </c>
      <c r="M14" s="1492" t="s">
        <v>1335</v>
      </c>
      <c r="N14" s="574"/>
      <c r="O14" s="574"/>
      <c r="P14" s="574"/>
      <c r="Q14" s="55" t="str">
        <f>IF(O14&gt;0,ROUND(O14*P14,0),"")</f>
        <v/>
      </c>
    </row>
    <row r="15" spans="1:18" x14ac:dyDescent="0.2">
      <c r="A15" s="1492"/>
      <c r="B15" s="574"/>
      <c r="C15" s="574"/>
      <c r="D15" s="574"/>
      <c r="E15" s="55" t="str">
        <f t="shared" ref="E15:E19" si="3">IF(C15&gt;0,ROUND(C15*D15,0),"")</f>
        <v/>
      </c>
      <c r="G15" s="1492"/>
      <c r="H15" s="574"/>
      <c r="I15" s="574"/>
      <c r="J15" s="574"/>
      <c r="K15" s="55" t="str">
        <f t="shared" ref="K15:K19" si="4">IF(I15&gt;0,ROUND(I15*J15,0),"")</f>
        <v/>
      </c>
      <c r="M15" s="1492"/>
      <c r="N15" s="574"/>
      <c r="O15" s="574"/>
      <c r="P15" s="574"/>
      <c r="Q15" s="55" t="str">
        <f t="shared" ref="Q15:Q19" si="5">IF(O15&gt;0,ROUND(O15*P15,0),"")</f>
        <v/>
      </c>
    </row>
    <row r="16" spans="1:18" x14ac:dyDescent="0.2">
      <c r="A16" s="1492"/>
      <c r="B16" s="574"/>
      <c r="C16" s="574"/>
      <c r="D16" s="574"/>
      <c r="E16" s="55" t="str">
        <f t="shared" si="3"/>
        <v/>
      </c>
      <c r="G16" s="1492"/>
      <c r="H16" s="574"/>
      <c r="I16" s="574"/>
      <c r="J16" s="574"/>
      <c r="K16" s="55" t="str">
        <f t="shared" si="4"/>
        <v/>
      </c>
      <c r="M16" s="1492"/>
      <c r="N16" s="574"/>
      <c r="O16" s="574"/>
      <c r="P16" s="574"/>
      <c r="Q16" s="55" t="str">
        <f t="shared" si="5"/>
        <v/>
      </c>
    </row>
    <row r="17" spans="1:18" x14ac:dyDescent="0.2">
      <c r="A17" s="1492"/>
      <c r="B17" s="574"/>
      <c r="C17" s="574"/>
      <c r="D17" s="574"/>
      <c r="E17" s="55" t="str">
        <f t="shared" si="3"/>
        <v/>
      </c>
      <c r="G17" s="1492"/>
      <c r="H17" s="574"/>
      <c r="I17" s="574"/>
      <c r="J17" s="574"/>
      <c r="K17" s="55" t="str">
        <f t="shared" si="4"/>
        <v/>
      </c>
      <c r="M17" s="1492"/>
      <c r="N17" s="574"/>
      <c r="O17" s="574"/>
      <c r="P17" s="574"/>
      <c r="Q17" s="55" t="str">
        <f t="shared" si="5"/>
        <v/>
      </c>
    </row>
    <row r="18" spans="1:18" x14ac:dyDescent="0.2">
      <c r="A18" s="1492"/>
      <c r="B18" s="574"/>
      <c r="C18" s="574"/>
      <c r="D18" s="574"/>
      <c r="E18" s="55" t="str">
        <f t="shared" si="3"/>
        <v/>
      </c>
      <c r="G18" s="1492"/>
      <c r="H18" s="574"/>
      <c r="I18" s="574"/>
      <c r="J18" s="574"/>
      <c r="K18" s="55" t="str">
        <f t="shared" si="4"/>
        <v/>
      </c>
      <c r="M18" s="1492"/>
      <c r="N18" s="574"/>
      <c r="O18" s="574"/>
      <c r="P18" s="574"/>
      <c r="Q18" s="55" t="str">
        <f t="shared" si="5"/>
        <v/>
      </c>
    </row>
    <row r="19" spans="1:18" ht="13.5" thickBot="1" x14ac:dyDescent="0.25">
      <c r="A19" s="1492"/>
      <c r="B19" s="574"/>
      <c r="C19" s="574"/>
      <c r="D19" s="574"/>
      <c r="E19" s="55" t="str">
        <f t="shared" si="3"/>
        <v/>
      </c>
      <c r="G19" s="1492"/>
      <c r="H19" s="574"/>
      <c r="I19" s="574"/>
      <c r="J19" s="574"/>
      <c r="K19" s="55" t="str">
        <f t="shared" si="4"/>
        <v/>
      </c>
      <c r="M19" s="1492"/>
      <c r="N19" s="574"/>
      <c r="O19" s="574"/>
      <c r="P19" s="574"/>
      <c r="Q19" s="55" t="str">
        <f t="shared" si="5"/>
        <v/>
      </c>
    </row>
    <row r="20" spans="1:18" ht="13.5" thickTop="1" x14ac:dyDescent="0.2">
      <c r="A20" s="1492"/>
      <c r="B20" s="578" t="s">
        <v>3</v>
      </c>
      <c r="C20" s="578">
        <f>SUM(C14:C19)</f>
        <v>80.849999999999994</v>
      </c>
      <c r="D20" s="578"/>
      <c r="E20" s="578">
        <f>SUM(E14:E19)</f>
        <v>61</v>
      </c>
      <c r="G20" s="1492"/>
      <c r="H20" s="578" t="s">
        <v>3</v>
      </c>
      <c r="I20" s="578">
        <f>SUM(I14:I19)</f>
        <v>0</v>
      </c>
      <c r="J20" s="578"/>
      <c r="K20" s="578">
        <f>SUM(K14:K19)</f>
        <v>0</v>
      </c>
      <c r="M20" s="1492"/>
      <c r="N20" s="578" t="s">
        <v>3</v>
      </c>
      <c r="O20" s="578">
        <f>SUM(O14:O19)</f>
        <v>0</v>
      </c>
      <c r="P20" s="578"/>
      <c r="Q20" s="578">
        <f>SUM(Q14:Q19)</f>
        <v>0</v>
      </c>
    </row>
    <row r="21" spans="1:18" ht="7.5" customHeight="1" x14ac:dyDescent="0.2"/>
    <row r="22" spans="1:18" x14ac:dyDescent="0.2">
      <c r="B22" s="1495" t="s">
        <v>1305</v>
      </c>
      <c r="C22" s="1495"/>
      <c r="D22" s="1495"/>
      <c r="E22" s="1495"/>
      <c r="F22" s="579" t="str">
        <f>F12</f>
        <v>Canada</v>
      </c>
      <c r="G22" s="579"/>
      <c r="H22" s="1495" t="s">
        <v>1311</v>
      </c>
      <c r="I22" s="1495"/>
      <c r="J22" s="1495"/>
      <c r="K22" s="1495"/>
      <c r="L22" s="579" t="str">
        <f>F22</f>
        <v>Canada</v>
      </c>
      <c r="M22" s="579"/>
      <c r="N22" s="1495" t="s">
        <v>1312</v>
      </c>
      <c r="O22" s="1495"/>
      <c r="P22" s="1495"/>
      <c r="Q22" s="1495"/>
      <c r="R22" s="579" t="str">
        <f>L22</f>
        <v>Canada</v>
      </c>
    </row>
    <row r="23" spans="1:18" ht="15" customHeight="1" x14ac:dyDescent="0.2">
      <c r="A23" s="1492" t="s">
        <v>1336</v>
      </c>
      <c r="B23" s="473" t="s">
        <v>290</v>
      </c>
      <c r="C23" s="473" t="s">
        <v>1235</v>
      </c>
      <c r="D23" s="473" t="s">
        <v>121</v>
      </c>
      <c r="E23" s="473" t="s">
        <v>1236</v>
      </c>
      <c r="G23" s="1492" t="s">
        <v>1336</v>
      </c>
      <c r="H23" s="473" t="s">
        <v>290</v>
      </c>
      <c r="I23" s="473" t="s">
        <v>1235</v>
      </c>
      <c r="J23" s="473" t="s">
        <v>121</v>
      </c>
      <c r="K23" s="473" t="s">
        <v>1236</v>
      </c>
      <c r="M23" s="1492" t="s">
        <v>1336</v>
      </c>
      <c r="N23" s="473" t="s">
        <v>290</v>
      </c>
      <c r="O23" s="473" t="s">
        <v>1235</v>
      </c>
      <c r="P23" s="473" t="s">
        <v>121</v>
      </c>
      <c r="Q23" s="473" t="s">
        <v>1236</v>
      </c>
    </row>
    <row r="24" spans="1:18" ht="12.75" customHeight="1" x14ac:dyDescent="0.2">
      <c r="A24" s="1492"/>
      <c r="B24" s="574" t="s">
        <v>1313</v>
      </c>
      <c r="C24" s="574">
        <v>10000</v>
      </c>
      <c r="D24" s="574">
        <f>D14</f>
        <v>0.75370000000000004</v>
      </c>
      <c r="E24" s="55">
        <f>IF(C24&gt;0,ROUND(C24*D24,0),"")</f>
        <v>7537</v>
      </c>
      <c r="G24" s="1492"/>
      <c r="H24" s="55" t="str">
        <f>IF(ISBLANK($B24),"",B24)</f>
        <v>Northern Residence</v>
      </c>
      <c r="I24" s="55">
        <f t="shared" ref="I24:J24" si="6">IF(ISBLANK($B24),"",C24)</f>
        <v>10000</v>
      </c>
      <c r="J24" s="55">
        <f t="shared" si="6"/>
        <v>0.75370000000000004</v>
      </c>
      <c r="K24" s="55">
        <f>IF(AND(I24&gt;0,I24&lt;&gt;""),ROUND(I24*J24,0),"")</f>
        <v>7537</v>
      </c>
      <c r="M24" s="1492"/>
      <c r="N24" s="55" t="str">
        <f>IF(ISBLANK($B24),"",B24)</f>
        <v>Northern Residence</v>
      </c>
      <c r="O24" s="55">
        <f t="shared" ref="O24:P24" si="7">IF(ISBLANK($B24),"",C24)</f>
        <v>10000</v>
      </c>
      <c r="P24" s="55">
        <f t="shared" si="7"/>
        <v>0.75370000000000004</v>
      </c>
      <c r="Q24" s="55">
        <f>IF(AND(O24&gt;0,O24&lt;&gt;""),ROUND(O24*P24,0),"")</f>
        <v>7537</v>
      </c>
    </row>
    <row r="25" spans="1:18" x14ac:dyDescent="0.2">
      <c r="A25" s="1492"/>
      <c r="B25" s="574"/>
      <c r="C25" s="574"/>
      <c r="D25" s="574"/>
      <c r="E25" s="55" t="str">
        <f t="shared" ref="E25:E29" si="8">IF(C25&gt;0,ROUND(C25*D25,0),"")</f>
        <v/>
      </c>
      <c r="G25" s="1492"/>
      <c r="H25" s="55" t="str">
        <f t="shared" ref="H25:H29" si="9">IF(ISBLANK($B25),"",B25)</f>
        <v/>
      </c>
      <c r="I25" s="55" t="str">
        <f t="shared" ref="I25:I29" si="10">IF(ISBLANK($B25),"",C25)</f>
        <v/>
      </c>
      <c r="J25" s="55" t="str">
        <f t="shared" ref="J25:J29" si="11">IF(ISBLANK($B25),"",D25)</f>
        <v/>
      </c>
      <c r="K25" s="55" t="str">
        <f t="shared" ref="K25:K29" si="12">IF(AND(I25&gt;0,I25&lt;&gt;""),ROUND(I25*J25,0),"")</f>
        <v/>
      </c>
      <c r="M25" s="1492"/>
      <c r="N25" s="55" t="str">
        <f t="shared" ref="N25:N29" si="13">IF(ISBLANK($B25),"",B25)</f>
        <v/>
      </c>
      <c r="O25" s="55" t="str">
        <f t="shared" ref="O25:O29" si="14">IF(ISBLANK($B25),"",C25)</f>
        <v/>
      </c>
      <c r="P25" s="55" t="str">
        <f t="shared" ref="P25:P29" si="15">IF(ISBLANK($B25),"",D25)</f>
        <v/>
      </c>
      <c r="Q25" s="55" t="str">
        <f t="shared" ref="Q25:Q29" si="16">IF(AND(O25&gt;0,O25&lt;&gt;""),ROUND(O25*P25,0),"")</f>
        <v/>
      </c>
    </row>
    <row r="26" spans="1:18" x14ac:dyDescent="0.2">
      <c r="A26" s="1492"/>
      <c r="B26" s="574"/>
      <c r="C26" s="574"/>
      <c r="D26" s="574"/>
      <c r="E26" s="55" t="str">
        <f t="shared" si="8"/>
        <v/>
      </c>
      <c r="G26" s="1492"/>
      <c r="H26" s="55" t="str">
        <f t="shared" si="9"/>
        <v/>
      </c>
      <c r="I26" s="55" t="str">
        <f t="shared" si="10"/>
        <v/>
      </c>
      <c r="J26" s="55" t="str">
        <f t="shared" si="11"/>
        <v/>
      </c>
      <c r="K26" s="55" t="str">
        <f t="shared" si="12"/>
        <v/>
      </c>
      <c r="M26" s="1492"/>
      <c r="N26" s="55" t="str">
        <f t="shared" si="13"/>
        <v/>
      </c>
      <c r="O26" s="55" t="str">
        <f t="shared" si="14"/>
        <v/>
      </c>
      <c r="P26" s="55" t="str">
        <f t="shared" si="15"/>
        <v/>
      </c>
      <c r="Q26" s="55" t="str">
        <f t="shared" si="16"/>
        <v/>
      </c>
    </row>
    <row r="27" spans="1:18" x14ac:dyDescent="0.2">
      <c r="A27" s="1492"/>
      <c r="B27" s="574"/>
      <c r="C27" s="574"/>
      <c r="D27" s="574"/>
      <c r="E27" s="55" t="str">
        <f t="shared" si="8"/>
        <v/>
      </c>
      <c r="G27" s="1492"/>
      <c r="H27" s="55" t="str">
        <f t="shared" si="9"/>
        <v/>
      </c>
      <c r="I27" s="55" t="str">
        <f t="shared" si="10"/>
        <v/>
      </c>
      <c r="J27" s="55" t="str">
        <f t="shared" si="11"/>
        <v/>
      </c>
      <c r="K27" s="55" t="str">
        <f t="shared" si="12"/>
        <v/>
      </c>
      <c r="M27" s="1492"/>
      <c r="N27" s="55" t="str">
        <f t="shared" si="13"/>
        <v/>
      </c>
      <c r="O27" s="55" t="str">
        <f t="shared" si="14"/>
        <v/>
      </c>
      <c r="P27" s="55" t="str">
        <f t="shared" si="15"/>
        <v/>
      </c>
      <c r="Q27" s="55" t="str">
        <f t="shared" si="16"/>
        <v/>
      </c>
    </row>
    <row r="28" spans="1:18" x14ac:dyDescent="0.2">
      <c r="A28" s="1492"/>
      <c r="B28" s="574"/>
      <c r="C28" s="574"/>
      <c r="D28" s="574"/>
      <c r="E28" s="55" t="str">
        <f t="shared" si="8"/>
        <v/>
      </c>
      <c r="G28" s="1492"/>
      <c r="H28" s="55" t="str">
        <f t="shared" si="9"/>
        <v/>
      </c>
      <c r="I28" s="55" t="str">
        <f t="shared" si="10"/>
        <v/>
      </c>
      <c r="J28" s="55" t="str">
        <f t="shared" si="11"/>
        <v/>
      </c>
      <c r="K28" s="55" t="str">
        <f t="shared" si="12"/>
        <v/>
      </c>
      <c r="M28" s="1492"/>
      <c r="N28" s="55" t="str">
        <f t="shared" si="13"/>
        <v/>
      </c>
      <c r="O28" s="55" t="str">
        <f t="shared" si="14"/>
        <v/>
      </c>
      <c r="P28" s="55" t="str">
        <f t="shared" si="15"/>
        <v/>
      </c>
      <c r="Q28" s="55" t="str">
        <f t="shared" si="16"/>
        <v/>
      </c>
    </row>
    <row r="29" spans="1:18" ht="13.5" thickBot="1" x14ac:dyDescent="0.25">
      <c r="A29" s="1492"/>
      <c r="B29" s="574"/>
      <c r="C29" s="574"/>
      <c r="D29" s="574"/>
      <c r="E29" s="55" t="str">
        <f t="shared" si="8"/>
        <v/>
      </c>
      <c r="G29" s="1492"/>
      <c r="H29" s="55" t="str">
        <f t="shared" si="9"/>
        <v/>
      </c>
      <c r="I29" s="55" t="str">
        <f t="shared" si="10"/>
        <v/>
      </c>
      <c r="J29" s="55" t="str">
        <f t="shared" si="11"/>
        <v/>
      </c>
      <c r="K29" s="55" t="str">
        <f t="shared" si="12"/>
        <v/>
      </c>
      <c r="M29" s="1492"/>
      <c r="N29" s="55" t="str">
        <f t="shared" si="13"/>
        <v/>
      </c>
      <c r="O29" s="55" t="str">
        <f t="shared" si="14"/>
        <v/>
      </c>
      <c r="P29" s="55" t="str">
        <f t="shared" si="15"/>
        <v/>
      </c>
      <c r="Q29" s="55" t="str">
        <f t="shared" si="16"/>
        <v/>
      </c>
    </row>
    <row r="30" spans="1:18" ht="13.5" thickTop="1" x14ac:dyDescent="0.2">
      <c r="A30" s="1492"/>
      <c r="B30" s="578" t="s">
        <v>3</v>
      </c>
      <c r="C30" s="578">
        <f>SUM(C24:C29)</f>
        <v>10000</v>
      </c>
      <c r="D30" s="578"/>
      <c r="E30" s="578">
        <f>SUM(E24:E29)</f>
        <v>7537</v>
      </c>
      <c r="G30" s="1492"/>
      <c r="H30" s="578" t="s">
        <v>3</v>
      </c>
      <c r="I30" s="578">
        <f>SUM(I24:I29)</f>
        <v>10000</v>
      </c>
      <c r="J30" s="578"/>
      <c r="K30" s="578">
        <f>SUM(K24:K29)</f>
        <v>7537</v>
      </c>
      <c r="M30" s="1492"/>
      <c r="N30" s="578" t="s">
        <v>3</v>
      </c>
      <c r="O30" s="578">
        <f>SUM(O24:O29)</f>
        <v>10000</v>
      </c>
      <c r="P30" s="578"/>
      <c r="Q30" s="578">
        <f>SUM(Q24:Q29)</f>
        <v>7537</v>
      </c>
    </row>
    <row r="32" spans="1:18" x14ac:dyDescent="0.2">
      <c r="A32" s="1492" t="s">
        <v>1308</v>
      </c>
      <c r="B32" s="211" t="s">
        <v>1239</v>
      </c>
      <c r="C32" s="580">
        <f>C9</f>
        <v>256873.34</v>
      </c>
      <c r="D32" s="211" t="s">
        <v>1241</v>
      </c>
      <c r="G32" s="1492" t="s">
        <v>1308</v>
      </c>
      <c r="H32" s="211" t="s">
        <v>1239</v>
      </c>
      <c r="I32" s="580">
        <f>I9</f>
        <v>3752.02</v>
      </c>
      <c r="J32" s="211" t="s">
        <v>1241</v>
      </c>
      <c r="M32" s="1492" t="s">
        <v>1308</v>
      </c>
      <c r="N32" s="211" t="s">
        <v>1239</v>
      </c>
      <c r="O32" s="580">
        <f>O9</f>
        <v>1857.66</v>
      </c>
      <c r="P32" s="211" t="s">
        <v>1241</v>
      </c>
    </row>
    <row r="33" spans="1:17" x14ac:dyDescent="0.2">
      <c r="A33" s="1492"/>
      <c r="B33" s="211" t="s">
        <v>1303</v>
      </c>
      <c r="C33" s="580">
        <f>-C20</f>
        <v>-80.849999999999994</v>
      </c>
      <c r="D33" s="211" t="s">
        <v>1241</v>
      </c>
      <c r="G33" s="1492"/>
      <c r="H33" s="211" t="s">
        <v>1303</v>
      </c>
      <c r="I33" s="580">
        <f>-I20</f>
        <v>0</v>
      </c>
      <c r="J33" s="211" t="s">
        <v>1241</v>
      </c>
      <c r="M33" s="1492"/>
      <c r="N33" s="211" t="s">
        <v>1303</v>
      </c>
      <c r="O33" s="580">
        <f>-O20</f>
        <v>0</v>
      </c>
      <c r="P33" s="211" t="s">
        <v>1241</v>
      </c>
    </row>
    <row r="34" spans="1:17" ht="13.5" thickBot="1" x14ac:dyDescent="0.25">
      <c r="A34" s="1492"/>
      <c r="B34" s="581" t="str">
        <f>CONCATENATE("Deductions (unrelated) ",100*ROUND(C9/C10,3),"%")</f>
        <v>Deductions (unrelated) 97.9%</v>
      </c>
      <c r="C34" s="582">
        <f>-ROUND(C9*C30/C10,2)</f>
        <v>-9786.2800000000007</v>
      </c>
      <c r="D34" s="211" t="s">
        <v>1241</v>
      </c>
      <c r="G34" s="1492"/>
      <c r="H34" s="581" t="str">
        <f>CONCATENATE("Deductions (unrelated) ",100*ROUND(I9/I10,3),"%")</f>
        <v>Deductions (unrelated) 1.4%</v>
      </c>
      <c r="I34" s="582">
        <f>-ROUND(I9*I30/I10,2)</f>
        <v>-142.94</v>
      </c>
      <c r="J34" s="211" t="s">
        <v>1241</v>
      </c>
      <c r="M34" s="1492"/>
      <c r="N34" s="581" t="str">
        <f>CONCATENATE("Deductions (unrelated) ",100*ROUND(O9/O10,3),"%")</f>
        <v>Deductions (unrelated) 0.7%</v>
      </c>
      <c r="O34" s="582">
        <f>-ROUND(O9*O30/O10,2)</f>
        <v>-70.77</v>
      </c>
      <c r="P34" s="211" t="s">
        <v>1241</v>
      </c>
    </row>
    <row r="35" spans="1:17" ht="13.5" thickTop="1" x14ac:dyDescent="0.2">
      <c r="A35" s="1492"/>
      <c r="B35" s="211" t="s">
        <v>897</v>
      </c>
      <c r="C35" s="583">
        <f>SUM(C32:C34)</f>
        <v>247006.21</v>
      </c>
      <c r="D35" s="211" t="s">
        <v>1241</v>
      </c>
      <c r="G35" s="1492"/>
      <c r="H35" s="211" t="s">
        <v>897</v>
      </c>
      <c r="I35" s="583">
        <f>SUM(I32:I34)</f>
        <v>3609.08</v>
      </c>
      <c r="J35" s="211" t="s">
        <v>1241</v>
      </c>
      <c r="M35" s="1492"/>
      <c r="N35" s="211" t="s">
        <v>897</v>
      </c>
      <c r="O35" s="583">
        <f>SUM(O32:O34)</f>
        <v>1786.89</v>
      </c>
      <c r="P35" s="211" t="s">
        <v>1241</v>
      </c>
    </row>
    <row r="36" spans="1:17" x14ac:dyDescent="0.2">
      <c r="A36" s="1492"/>
      <c r="B36" s="211" t="s">
        <v>1307</v>
      </c>
      <c r="C36" s="584">
        <v>252402.17</v>
      </c>
      <c r="D36" s="211" t="s">
        <v>1241</v>
      </c>
      <c r="E36" s="579"/>
      <c r="G36" s="1492"/>
      <c r="H36" s="211" t="s">
        <v>1248</v>
      </c>
      <c r="I36" s="585">
        <f>C36</f>
        <v>252402.17</v>
      </c>
      <c r="J36" s="211" t="s">
        <v>1241</v>
      </c>
      <c r="M36" s="1492"/>
      <c r="N36" s="211" t="s">
        <v>1248</v>
      </c>
      <c r="O36" s="585">
        <f>C36</f>
        <v>252402.17</v>
      </c>
      <c r="P36" s="211" t="s">
        <v>1241</v>
      </c>
    </row>
    <row r="37" spans="1:17" ht="12.75" customHeight="1" x14ac:dyDescent="0.2">
      <c r="A37" s="1492"/>
      <c r="B37" s="211" t="s">
        <v>1242</v>
      </c>
      <c r="C37" s="584">
        <v>105069.45</v>
      </c>
      <c r="D37" s="211" t="s">
        <v>1241</v>
      </c>
      <c r="E37" s="585"/>
      <c r="G37" s="1492"/>
      <c r="H37" s="211" t="s">
        <v>1242</v>
      </c>
      <c r="I37" s="585">
        <f>C37</f>
        <v>105069.45</v>
      </c>
      <c r="J37" s="211" t="s">
        <v>1241</v>
      </c>
      <c r="M37" s="1492"/>
      <c r="N37" s="211" t="s">
        <v>1242</v>
      </c>
      <c r="O37" s="585">
        <f>C37</f>
        <v>105069.45</v>
      </c>
      <c r="P37" s="211" t="s">
        <v>1241</v>
      </c>
    </row>
    <row r="38" spans="1:17" x14ac:dyDescent="0.2">
      <c r="A38" s="577"/>
      <c r="E38" s="585"/>
    </row>
    <row r="39" spans="1:17" x14ac:dyDescent="0.2">
      <c r="A39" s="577"/>
    </row>
    <row r="40" spans="1:17" x14ac:dyDescent="0.2">
      <c r="A40" s="577"/>
    </row>
    <row r="41" spans="1:17" x14ac:dyDescent="0.2">
      <c r="A41" s="577"/>
    </row>
    <row r="42" spans="1:17" x14ac:dyDescent="0.2">
      <c r="A42" s="577"/>
    </row>
    <row r="43" spans="1:17" x14ac:dyDescent="0.2">
      <c r="B43" s="586" t="s">
        <v>1306</v>
      </c>
      <c r="C43" s="473"/>
      <c r="D43" s="586" t="str">
        <f>C1</f>
        <v>General Category Income</v>
      </c>
      <c r="E43" s="473"/>
      <c r="G43" s="579"/>
      <c r="H43" s="586" t="s">
        <v>1306</v>
      </c>
      <c r="I43" s="473"/>
      <c r="J43" s="586" t="str">
        <f>I1</f>
        <v>Passive Category Income</v>
      </c>
      <c r="K43" s="473"/>
      <c r="M43" s="579"/>
      <c r="N43" s="586" t="s">
        <v>1306</v>
      </c>
      <c r="O43" s="473"/>
      <c r="P43" s="586" t="str">
        <f>O1</f>
        <v>Additonal Foreign Taxes</v>
      </c>
      <c r="Q43" s="473"/>
    </row>
    <row r="44" spans="1:17" x14ac:dyDescent="0.2">
      <c r="B44" s="473" t="s">
        <v>290</v>
      </c>
      <c r="C44" s="473" t="s">
        <v>1235</v>
      </c>
      <c r="D44" s="473" t="s">
        <v>121</v>
      </c>
      <c r="E44" s="473" t="s">
        <v>1236</v>
      </c>
      <c r="H44" s="473" t="s">
        <v>290</v>
      </c>
      <c r="I44" s="473" t="s">
        <v>1235</v>
      </c>
      <c r="J44" s="473" t="s">
        <v>121</v>
      </c>
      <c r="K44" s="473" t="s">
        <v>1236</v>
      </c>
      <c r="N44" s="473" t="s">
        <v>290</v>
      </c>
      <c r="O44" s="473" t="s">
        <v>1235</v>
      </c>
      <c r="P44" s="473" t="s">
        <v>121</v>
      </c>
      <c r="Q44" s="473" t="s">
        <v>1236</v>
      </c>
    </row>
    <row r="45" spans="1:17" ht="12.75" customHeight="1" x14ac:dyDescent="0.2">
      <c r="A45" s="1492" t="s">
        <v>1334</v>
      </c>
      <c r="B45" s="574" t="s">
        <v>1240</v>
      </c>
      <c r="C45" s="574">
        <v>860.22</v>
      </c>
      <c r="D45" s="574">
        <v>0.75370000000000004</v>
      </c>
      <c r="E45" s="55">
        <f>IF(C45&gt;0,ROUND(C45*D45,0),"")</f>
        <v>648</v>
      </c>
      <c r="G45" s="1492" t="s">
        <v>1334</v>
      </c>
      <c r="H45" s="574"/>
      <c r="I45" s="574"/>
      <c r="J45" s="574"/>
      <c r="K45" s="55" t="str">
        <f>IF(I45&gt;0,ROUND(I45*J45,0),"")</f>
        <v/>
      </c>
      <c r="M45" s="1492" t="s">
        <v>1334</v>
      </c>
      <c r="N45" s="574"/>
      <c r="O45" s="574"/>
      <c r="P45" s="574"/>
      <c r="Q45" s="55" t="str">
        <f>IF(O45&gt;0,ROUND(O45*P45,0),"")</f>
        <v/>
      </c>
    </row>
    <row r="46" spans="1:17" x14ac:dyDescent="0.2">
      <c r="A46" s="1492"/>
      <c r="B46" s="574"/>
      <c r="C46" s="574"/>
      <c r="D46" s="574"/>
      <c r="E46" s="55" t="str">
        <f t="shared" ref="E46:E50" si="17">IF(C46&gt;0,ROUND(C46*D46,0),"")</f>
        <v/>
      </c>
      <c r="G46" s="1492"/>
      <c r="H46" s="574"/>
      <c r="I46" s="574"/>
      <c r="J46" s="574"/>
      <c r="K46" s="55" t="str">
        <f t="shared" ref="K46:K50" si="18">IF(I46&gt;0,ROUND(I46*J46,0),"")</f>
        <v/>
      </c>
      <c r="M46" s="1492"/>
      <c r="N46" s="574"/>
      <c r="O46" s="574"/>
      <c r="P46" s="574"/>
      <c r="Q46" s="55" t="str">
        <f t="shared" ref="Q46:Q50" si="19">IF(O46&gt;0,ROUND(O46*P46,0),"")</f>
        <v/>
      </c>
    </row>
    <row r="47" spans="1:17" x14ac:dyDescent="0.2">
      <c r="A47" s="1492"/>
      <c r="B47" s="574"/>
      <c r="C47" s="574"/>
      <c r="D47" s="574"/>
      <c r="E47" s="55" t="str">
        <f t="shared" si="17"/>
        <v/>
      </c>
      <c r="G47" s="1492"/>
      <c r="H47" s="574"/>
      <c r="I47" s="574"/>
      <c r="J47" s="574"/>
      <c r="K47" s="55" t="str">
        <f t="shared" si="18"/>
        <v/>
      </c>
      <c r="M47" s="1492"/>
      <c r="N47" s="574"/>
      <c r="O47" s="574"/>
      <c r="P47" s="574"/>
      <c r="Q47" s="55" t="str">
        <f t="shared" si="19"/>
        <v/>
      </c>
    </row>
    <row r="48" spans="1:17" x14ac:dyDescent="0.2">
      <c r="A48" s="1492"/>
      <c r="B48" s="574"/>
      <c r="C48" s="574"/>
      <c r="D48" s="574"/>
      <c r="E48" s="55" t="str">
        <f t="shared" si="17"/>
        <v/>
      </c>
      <c r="G48" s="1492"/>
      <c r="H48" s="574"/>
      <c r="I48" s="574"/>
      <c r="J48" s="574"/>
      <c r="K48" s="55" t="str">
        <f t="shared" si="18"/>
        <v/>
      </c>
      <c r="M48" s="1492"/>
      <c r="N48" s="574"/>
      <c r="O48" s="574"/>
      <c r="P48" s="574"/>
      <c r="Q48" s="55" t="str">
        <f t="shared" si="19"/>
        <v/>
      </c>
    </row>
    <row r="49" spans="1:17" x14ac:dyDescent="0.2">
      <c r="A49" s="1492"/>
      <c r="B49" s="574"/>
      <c r="C49" s="574"/>
      <c r="D49" s="574"/>
      <c r="E49" s="55" t="str">
        <f t="shared" si="17"/>
        <v/>
      </c>
      <c r="G49" s="1492"/>
      <c r="H49" s="574"/>
      <c r="I49" s="574"/>
      <c r="J49" s="574"/>
      <c r="K49" s="55" t="str">
        <f t="shared" si="18"/>
        <v/>
      </c>
      <c r="M49" s="1492"/>
      <c r="N49" s="574"/>
      <c r="O49" s="574"/>
      <c r="P49" s="574"/>
      <c r="Q49" s="55" t="str">
        <f t="shared" si="19"/>
        <v/>
      </c>
    </row>
    <row r="50" spans="1:17" ht="13.5" thickBot="1" x14ac:dyDescent="0.25">
      <c r="A50" s="1492"/>
      <c r="B50" s="574"/>
      <c r="C50" s="574"/>
      <c r="D50" s="574"/>
      <c r="E50" s="55" t="str">
        <f t="shared" si="17"/>
        <v/>
      </c>
      <c r="G50" s="1492"/>
      <c r="H50" s="574"/>
      <c r="I50" s="574"/>
      <c r="J50" s="574"/>
      <c r="K50" s="55" t="str">
        <f t="shared" si="18"/>
        <v/>
      </c>
      <c r="M50" s="1492"/>
      <c r="N50" s="574"/>
      <c r="O50" s="574"/>
      <c r="P50" s="574"/>
      <c r="Q50" s="55" t="str">
        <f t="shared" si="19"/>
        <v/>
      </c>
    </row>
    <row r="51" spans="1:17" ht="13.5" thickTop="1" x14ac:dyDescent="0.2">
      <c r="A51" s="1492"/>
      <c r="B51" s="578" t="s">
        <v>3</v>
      </c>
      <c r="C51" s="578">
        <f>SUM(C45:C50)</f>
        <v>860.22</v>
      </c>
      <c r="D51" s="578"/>
      <c r="E51" s="578">
        <f>SUM(E45:E50)</f>
        <v>648</v>
      </c>
      <c r="G51" s="1492"/>
      <c r="H51" s="578" t="s">
        <v>3</v>
      </c>
      <c r="I51" s="578">
        <f>SUM(I45:I50)</f>
        <v>0</v>
      </c>
      <c r="J51" s="578"/>
      <c r="K51" s="578">
        <f>SUM(K45:K50)</f>
        <v>0</v>
      </c>
      <c r="M51" s="1492"/>
      <c r="N51" s="578" t="s">
        <v>3</v>
      </c>
      <c r="O51" s="578">
        <f>SUM(O45:O50)</f>
        <v>0</v>
      </c>
      <c r="P51" s="578"/>
      <c r="Q51" s="578">
        <f>SUM(Q45:Q50)</f>
        <v>0</v>
      </c>
    </row>
    <row r="52" spans="1:17" x14ac:dyDescent="0.2">
      <c r="C52" s="473" t="s">
        <v>1235</v>
      </c>
      <c r="D52" s="473" t="s">
        <v>121</v>
      </c>
      <c r="E52" s="473" t="s">
        <v>1236</v>
      </c>
      <c r="I52" s="473" t="s">
        <v>1235</v>
      </c>
      <c r="J52" s="473" t="s">
        <v>121</v>
      </c>
      <c r="K52" s="473" t="s">
        <v>1236</v>
      </c>
      <c r="O52" s="473" t="s">
        <v>1235</v>
      </c>
      <c r="P52" s="473" t="s">
        <v>121</v>
      </c>
      <c r="Q52" s="473" t="s">
        <v>1236</v>
      </c>
    </row>
    <row r="53" spans="1:17" x14ac:dyDescent="0.2">
      <c r="B53" s="211" t="str">
        <f>CONCATENATE("Foreign Taxes (Not related) ",100*ROUND(C35/C36,3),"%")</f>
        <v>Foreign Taxes (Not related) 97.9%</v>
      </c>
      <c r="C53" s="580">
        <f>ROUND((C35/C36)*C37,2)</f>
        <v>102823.23</v>
      </c>
      <c r="D53" s="592">
        <v>0.75370000000000004</v>
      </c>
      <c r="E53" s="211">
        <f>ROUND(C53*D53,0)</f>
        <v>77498</v>
      </c>
      <c r="H53" s="211" t="s">
        <v>1244</v>
      </c>
      <c r="I53" s="590">
        <f>ROUND((I35/I36)*I37,2)</f>
        <v>1502.38</v>
      </c>
      <c r="J53" s="473">
        <f>D53</f>
        <v>0.75370000000000004</v>
      </c>
      <c r="K53" s="211">
        <f>ROUND(I53*J53,0)</f>
        <v>1132</v>
      </c>
      <c r="N53" s="211" t="s">
        <v>1244</v>
      </c>
      <c r="O53" s="590">
        <f>ROUND((O35/O36)*O37,2)</f>
        <v>743.84</v>
      </c>
      <c r="P53" s="473">
        <f>D53</f>
        <v>0.75370000000000004</v>
      </c>
      <c r="Q53" s="211">
        <f>ROUND(O53*P53,0)</f>
        <v>561</v>
      </c>
    </row>
    <row r="54" spans="1:17" ht="13.5" thickBot="1" x14ac:dyDescent="0.25">
      <c r="B54" s="581" t="s">
        <v>1245</v>
      </c>
      <c r="C54" s="582">
        <f>C51</f>
        <v>860.22</v>
      </c>
      <c r="D54" s="473">
        <f>D53</f>
        <v>0.75370000000000004</v>
      </c>
      <c r="E54" s="581">
        <f t="shared" ref="E54:E55" si="20">ROUND(C54*D54,0)</f>
        <v>648</v>
      </c>
      <c r="H54" s="581" t="s">
        <v>1245</v>
      </c>
      <c r="I54" s="582">
        <f>I51</f>
        <v>0</v>
      </c>
      <c r="J54" s="473">
        <f>J53</f>
        <v>0.75370000000000004</v>
      </c>
      <c r="K54" s="581">
        <f t="shared" ref="K54:K55" si="21">ROUND(I54*J54,0)</f>
        <v>0</v>
      </c>
      <c r="N54" s="581" t="s">
        <v>1245</v>
      </c>
      <c r="O54" s="582">
        <f>O51</f>
        <v>0</v>
      </c>
      <c r="P54" s="473">
        <f>P53</f>
        <v>0.75370000000000004</v>
      </c>
      <c r="Q54" s="581">
        <f t="shared" ref="Q54:Q55" si="22">ROUND(O54*P54,0)</f>
        <v>0</v>
      </c>
    </row>
    <row r="55" spans="1:17" ht="13.5" thickTop="1" x14ac:dyDescent="0.2">
      <c r="B55" s="211" t="s">
        <v>1243</v>
      </c>
      <c r="C55" s="583">
        <f>SUM(C53:C54)</f>
        <v>103683.45</v>
      </c>
      <c r="D55" s="473">
        <f>D54</f>
        <v>0.75370000000000004</v>
      </c>
      <c r="E55" s="211">
        <f t="shared" si="20"/>
        <v>78146</v>
      </c>
      <c r="H55" s="211" t="s">
        <v>1243</v>
      </c>
      <c r="I55" s="583">
        <f>SUM(I53:I54)</f>
        <v>1502.38</v>
      </c>
      <c r="J55" s="473">
        <f>J54</f>
        <v>0.75370000000000004</v>
      </c>
      <c r="K55" s="211">
        <f t="shared" si="21"/>
        <v>1132</v>
      </c>
      <c r="N55" s="211" t="s">
        <v>1243</v>
      </c>
      <c r="O55" s="583">
        <f>SUM(O53:O54)</f>
        <v>743.84</v>
      </c>
      <c r="P55" s="473">
        <f>P54</f>
        <v>0.75370000000000004</v>
      </c>
      <c r="Q55" s="211">
        <f t="shared" si="22"/>
        <v>561</v>
      </c>
    </row>
  </sheetData>
  <mergeCells count="24">
    <mergeCell ref="G14:G20"/>
    <mergeCell ref="O1:Q1"/>
    <mergeCell ref="M3:M8"/>
    <mergeCell ref="N12:Q12"/>
    <mergeCell ref="N22:Q22"/>
    <mergeCell ref="I1:K1"/>
    <mergeCell ref="H12:K12"/>
    <mergeCell ref="H22:K22"/>
    <mergeCell ref="M45:M51"/>
    <mergeCell ref="M14:M20"/>
    <mergeCell ref="M23:M30"/>
    <mergeCell ref="C1:E1"/>
    <mergeCell ref="A45:A51"/>
    <mergeCell ref="A3:A8"/>
    <mergeCell ref="B12:E12"/>
    <mergeCell ref="B22:E22"/>
    <mergeCell ref="A32:A37"/>
    <mergeCell ref="G32:G37"/>
    <mergeCell ref="G45:G51"/>
    <mergeCell ref="A14:A20"/>
    <mergeCell ref="A23:A30"/>
    <mergeCell ref="G23:G30"/>
    <mergeCell ref="M32:M37"/>
    <mergeCell ref="G3:G8"/>
  </mergeCells>
  <printOptions horizontalCentered="1" verticalCentered="1"/>
  <pageMargins left="0.70866141732283472" right="0.70866141732283472" top="0.74803149606299213" bottom="0.74803149606299213" header="0.31496062992125984" footer="0.31496062992125984"/>
  <pageSetup orientation="portrait" blackAndWhite="1" r:id="rId1"/>
  <colBreaks count="2" manualBreakCount="2">
    <brk id="6" max="1048575" man="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2479-2987-4778-B652-187B729563EE}">
  <dimension ref="A1:V34"/>
  <sheetViews>
    <sheetView zoomScaleNormal="100" workbookViewId="0">
      <selection activeCell="P39" sqref="P39"/>
    </sheetView>
  </sheetViews>
  <sheetFormatPr defaultRowHeight="15" x14ac:dyDescent="0.25"/>
  <cols>
    <col min="1" max="1" width="10.140625" customWidth="1"/>
    <col min="2" max="22" width="10" customWidth="1"/>
  </cols>
  <sheetData>
    <row r="1" spans="1:22" x14ac:dyDescent="0.25">
      <c r="A1" s="769"/>
      <c r="B1" s="1496" t="s">
        <v>1426</v>
      </c>
      <c r="C1" s="1497"/>
      <c r="D1" s="1498"/>
      <c r="E1" s="1496" t="s">
        <v>1535</v>
      </c>
      <c r="F1" s="1497"/>
      <c r="G1" s="1498"/>
      <c r="H1" s="1496" t="s">
        <v>1535</v>
      </c>
      <c r="I1" s="1497"/>
      <c r="J1" s="1498"/>
      <c r="K1" s="1496" t="s">
        <v>1535</v>
      </c>
      <c r="L1" s="1497"/>
      <c r="M1" s="1498"/>
      <c r="N1" s="1496" t="s">
        <v>1535</v>
      </c>
      <c r="O1" s="1497"/>
      <c r="P1" s="1498"/>
      <c r="Q1" s="1496" t="s">
        <v>1535</v>
      </c>
      <c r="R1" s="1497"/>
      <c r="S1" s="1498"/>
      <c r="T1" s="1496" t="s">
        <v>1535</v>
      </c>
      <c r="U1" s="1497"/>
      <c r="V1" s="1498"/>
    </row>
    <row r="2" spans="1:22" x14ac:dyDescent="0.25">
      <c r="A2" t="s">
        <v>1222</v>
      </c>
      <c r="B2" s="874" t="s">
        <v>1536</v>
      </c>
      <c r="C2" s="55" t="s">
        <v>1231</v>
      </c>
      <c r="D2" s="55" t="s">
        <v>1225</v>
      </c>
      <c r="E2" s="55" t="s">
        <v>1319</v>
      </c>
      <c r="F2" s="55" t="s">
        <v>849</v>
      </c>
      <c r="G2" s="55" t="s">
        <v>2</v>
      </c>
      <c r="H2" s="55" t="s">
        <v>1319</v>
      </c>
      <c r="I2" s="55" t="s">
        <v>849</v>
      </c>
      <c r="J2" s="55" t="s">
        <v>2</v>
      </c>
      <c r="K2" s="55" t="s">
        <v>1319</v>
      </c>
      <c r="L2" s="55" t="s">
        <v>849</v>
      </c>
      <c r="M2" s="55" t="s">
        <v>2</v>
      </c>
      <c r="N2" s="55" t="s">
        <v>1319</v>
      </c>
      <c r="O2" s="55" t="s">
        <v>849</v>
      </c>
      <c r="P2" s="55" t="s">
        <v>2</v>
      </c>
      <c r="Q2" s="55" t="s">
        <v>1319</v>
      </c>
      <c r="R2" s="55" t="s">
        <v>849</v>
      </c>
      <c r="S2" s="55" t="s">
        <v>2</v>
      </c>
      <c r="T2" s="55" t="s">
        <v>1319</v>
      </c>
      <c r="U2" s="55" t="s">
        <v>849</v>
      </c>
      <c r="V2" s="55" t="s">
        <v>2</v>
      </c>
    </row>
    <row r="3" spans="1:22" ht="15.75" x14ac:dyDescent="0.25">
      <c r="A3" s="770" t="s">
        <v>1425</v>
      </c>
      <c r="B3" s="780"/>
      <c r="C3" s="781"/>
      <c r="D3" s="782"/>
      <c r="E3" s="780"/>
      <c r="F3" s="781"/>
      <c r="G3" s="782"/>
      <c r="H3" s="780"/>
      <c r="I3" s="781"/>
      <c r="J3" s="782"/>
      <c r="K3" s="780"/>
      <c r="L3" s="781"/>
      <c r="M3" s="782"/>
      <c r="N3" s="780"/>
      <c r="O3" s="781"/>
      <c r="P3" s="782"/>
      <c r="Q3" s="780"/>
      <c r="R3" s="781"/>
      <c r="S3" s="782"/>
      <c r="T3" s="780"/>
      <c r="U3" s="781"/>
      <c r="V3" s="782"/>
    </row>
    <row r="4" spans="1:22" ht="15.75" x14ac:dyDescent="0.25">
      <c r="A4" s="770" t="s">
        <v>1425</v>
      </c>
      <c r="B4" s="783"/>
      <c r="C4" s="784"/>
      <c r="D4" s="785"/>
      <c r="E4" s="783"/>
      <c r="F4" s="784"/>
      <c r="G4" s="785"/>
      <c r="H4" s="783"/>
      <c r="I4" s="784"/>
      <c r="J4" s="785"/>
      <c r="K4" s="783"/>
      <c r="L4" s="784"/>
      <c r="M4" s="785"/>
      <c r="N4" s="783"/>
      <c r="O4" s="784"/>
      <c r="P4" s="785"/>
      <c r="Q4" s="783"/>
      <c r="R4" s="784"/>
      <c r="S4" s="785"/>
      <c r="T4" s="783"/>
      <c r="U4" s="784"/>
      <c r="V4" s="785"/>
    </row>
    <row r="5" spans="1:22" ht="15.75" x14ac:dyDescent="0.25">
      <c r="A5" s="770" t="s">
        <v>1425</v>
      </c>
      <c r="B5" s="783"/>
      <c r="C5" s="784"/>
      <c r="D5" s="785"/>
      <c r="E5" s="783"/>
      <c r="F5" s="784"/>
      <c r="G5" s="785"/>
      <c r="H5" s="783"/>
      <c r="I5" s="784"/>
      <c r="J5" s="785"/>
      <c r="K5" s="783"/>
      <c r="L5" s="784"/>
      <c r="M5" s="785"/>
      <c r="N5" s="783"/>
      <c r="O5" s="784"/>
      <c r="P5" s="785"/>
      <c r="Q5" s="783"/>
      <c r="R5" s="784"/>
      <c r="S5" s="785"/>
      <c r="T5" s="783"/>
      <c r="U5" s="784"/>
      <c r="V5" s="785"/>
    </row>
    <row r="6" spans="1:22" ht="15.75" x14ac:dyDescent="0.25">
      <c r="A6" s="770" t="s">
        <v>1425</v>
      </c>
      <c r="B6" s="783"/>
      <c r="C6" s="784"/>
      <c r="D6" s="785"/>
      <c r="E6" s="783"/>
      <c r="F6" s="784"/>
      <c r="G6" s="785"/>
      <c r="H6" s="783"/>
      <c r="I6" s="784"/>
      <c r="J6" s="785"/>
      <c r="K6" s="783"/>
      <c r="L6" s="784"/>
      <c r="M6" s="785"/>
      <c r="N6" s="783"/>
      <c r="O6" s="784"/>
      <c r="P6" s="785"/>
      <c r="Q6" s="783"/>
      <c r="R6" s="784"/>
      <c r="S6" s="785"/>
      <c r="T6" s="783"/>
      <c r="U6" s="784"/>
      <c r="V6" s="785"/>
    </row>
    <row r="7" spans="1:22" ht="15.75" x14ac:dyDescent="0.25">
      <c r="A7" s="770" t="s">
        <v>1425</v>
      </c>
      <c r="B7" s="783"/>
      <c r="C7" s="784"/>
      <c r="D7" s="785"/>
      <c r="E7" s="783"/>
      <c r="F7" s="784"/>
      <c r="G7" s="785"/>
      <c r="H7" s="783"/>
      <c r="I7" s="784"/>
      <c r="J7" s="785"/>
      <c r="K7" s="783"/>
      <c r="L7" s="784"/>
      <c r="M7" s="785"/>
      <c r="N7" s="783"/>
      <c r="O7" s="784"/>
      <c r="P7" s="785"/>
      <c r="Q7" s="783"/>
      <c r="R7" s="784"/>
      <c r="S7" s="785"/>
      <c r="T7" s="783"/>
      <c r="U7" s="784"/>
      <c r="V7" s="785"/>
    </row>
    <row r="8" spans="1:22" ht="15.75" x14ac:dyDescent="0.25">
      <c r="A8" s="770" t="s">
        <v>1425</v>
      </c>
      <c r="B8" s="783"/>
      <c r="C8" s="784"/>
      <c r="D8" s="785"/>
      <c r="E8" s="783"/>
      <c r="F8" s="784"/>
      <c r="G8" s="785"/>
      <c r="H8" s="783"/>
      <c r="I8" s="784"/>
      <c r="J8" s="785"/>
      <c r="K8" s="783"/>
      <c r="L8" s="784"/>
      <c r="M8" s="785"/>
      <c r="N8" s="783"/>
      <c r="O8" s="784"/>
      <c r="P8" s="785"/>
      <c r="Q8" s="783"/>
      <c r="R8" s="784"/>
      <c r="S8" s="785"/>
      <c r="T8" s="783"/>
      <c r="U8" s="784"/>
      <c r="V8" s="785"/>
    </row>
    <row r="9" spans="1:22" ht="15.75" x14ac:dyDescent="0.25">
      <c r="A9" s="770" t="s">
        <v>1425</v>
      </c>
      <c r="B9" s="783"/>
      <c r="C9" s="784"/>
      <c r="D9" s="785"/>
      <c r="E9" s="783"/>
      <c r="F9" s="784"/>
      <c r="G9" s="785"/>
      <c r="H9" s="783"/>
      <c r="I9" s="784"/>
      <c r="J9" s="785"/>
      <c r="K9" s="783"/>
      <c r="L9" s="784"/>
      <c r="M9" s="785"/>
      <c r="N9" s="783"/>
      <c r="O9" s="784"/>
      <c r="P9" s="785"/>
      <c r="Q9" s="783"/>
      <c r="R9" s="784"/>
      <c r="S9" s="785"/>
      <c r="T9" s="783"/>
      <c r="U9" s="784"/>
      <c r="V9" s="785"/>
    </row>
    <row r="10" spans="1:22" ht="15.75" x14ac:dyDescent="0.25">
      <c r="A10" s="770" t="s">
        <v>1425</v>
      </c>
      <c r="B10" s="783"/>
      <c r="C10" s="784"/>
      <c r="D10" s="785"/>
      <c r="E10" s="783"/>
      <c r="F10" s="784"/>
      <c r="G10" s="785"/>
      <c r="H10" s="783"/>
      <c r="I10" s="784"/>
      <c r="J10" s="785"/>
      <c r="K10" s="783"/>
      <c r="L10" s="784"/>
      <c r="M10" s="785"/>
      <c r="N10" s="783"/>
      <c r="O10" s="784"/>
      <c r="P10" s="785"/>
      <c r="Q10" s="783"/>
      <c r="R10" s="784"/>
      <c r="S10" s="785"/>
      <c r="T10" s="783"/>
      <c r="U10" s="784"/>
      <c r="V10" s="785"/>
    </row>
    <row r="11" spans="1:22" ht="15.75" x14ac:dyDescent="0.25">
      <c r="A11" s="770" t="s">
        <v>1425</v>
      </c>
      <c r="B11" s="783"/>
      <c r="C11" s="784"/>
      <c r="D11" s="785"/>
      <c r="E11" s="783"/>
      <c r="F11" s="784"/>
      <c r="G11" s="785"/>
      <c r="H11" s="783"/>
      <c r="I11" s="784"/>
      <c r="J11" s="785"/>
      <c r="K11" s="783"/>
      <c r="L11" s="784"/>
      <c r="M11" s="785"/>
      <c r="N11" s="783"/>
      <c r="O11" s="784"/>
      <c r="P11" s="785"/>
      <c r="Q11" s="783"/>
      <c r="R11" s="784"/>
      <c r="S11" s="785"/>
      <c r="T11" s="783"/>
      <c r="U11" s="784"/>
      <c r="V11" s="785"/>
    </row>
    <row r="12" spans="1:22" ht="15.75" x14ac:dyDescent="0.25">
      <c r="A12" s="770" t="s">
        <v>1425</v>
      </c>
      <c r="B12" s="783"/>
      <c r="C12" s="784"/>
      <c r="D12" s="785"/>
      <c r="E12" s="783"/>
      <c r="F12" s="784"/>
      <c r="G12" s="785"/>
      <c r="H12" s="783"/>
      <c r="I12" s="784"/>
      <c r="J12" s="785"/>
      <c r="K12" s="783"/>
      <c r="L12" s="784"/>
      <c r="M12" s="785"/>
      <c r="N12" s="783"/>
      <c r="O12" s="784"/>
      <c r="P12" s="785"/>
      <c r="Q12" s="783"/>
      <c r="R12" s="784"/>
      <c r="S12" s="785"/>
      <c r="T12" s="783"/>
      <c r="U12" s="784"/>
      <c r="V12" s="785"/>
    </row>
    <row r="13" spans="1:22" ht="15.75" x14ac:dyDescent="0.25">
      <c r="A13" s="770" t="s">
        <v>1425</v>
      </c>
      <c r="B13" s="783"/>
      <c r="C13" s="784"/>
      <c r="D13" s="785"/>
      <c r="E13" s="783"/>
      <c r="F13" s="784"/>
      <c r="G13" s="785"/>
      <c r="H13" s="783"/>
      <c r="I13" s="784"/>
      <c r="J13" s="785"/>
      <c r="K13" s="783"/>
      <c r="L13" s="784"/>
      <c r="M13" s="785"/>
      <c r="N13" s="783"/>
      <c r="O13" s="784"/>
      <c r="P13" s="785"/>
      <c r="Q13" s="783"/>
      <c r="R13" s="784"/>
      <c r="S13" s="785"/>
      <c r="T13" s="783"/>
      <c r="U13" s="784"/>
      <c r="V13" s="785"/>
    </row>
    <row r="14" spans="1:22" ht="15.75" x14ac:dyDescent="0.25">
      <c r="A14" s="770" t="s">
        <v>1425</v>
      </c>
      <c r="B14" s="783"/>
      <c r="C14" s="784"/>
      <c r="D14" s="785"/>
      <c r="E14" s="783"/>
      <c r="F14" s="784"/>
      <c r="G14" s="785"/>
      <c r="H14" s="783"/>
      <c r="I14" s="784"/>
      <c r="J14" s="785"/>
      <c r="K14" s="783"/>
      <c r="L14" s="784"/>
      <c r="M14" s="785"/>
      <c r="N14" s="783"/>
      <c r="O14" s="784"/>
      <c r="P14" s="785"/>
      <c r="Q14" s="783"/>
      <c r="R14" s="784"/>
      <c r="S14" s="785"/>
      <c r="T14" s="783"/>
      <c r="U14" s="784"/>
      <c r="V14" s="785"/>
    </row>
    <row r="15" spans="1:22" ht="15.75" x14ac:dyDescent="0.25">
      <c r="A15" s="770" t="s">
        <v>1425</v>
      </c>
      <c r="B15" s="783"/>
      <c r="C15" s="784"/>
      <c r="D15" s="785"/>
      <c r="E15" s="783"/>
      <c r="F15" s="784"/>
      <c r="G15" s="785"/>
      <c r="H15" s="783"/>
      <c r="I15" s="784"/>
      <c r="J15" s="785"/>
      <c r="K15" s="783"/>
      <c r="L15" s="784"/>
      <c r="M15" s="785"/>
      <c r="N15" s="783"/>
      <c r="O15" s="784"/>
      <c r="P15" s="785"/>
      <c r="Q15" s="783"/>
      <c r="R15" s="784"/>
      <c r="S15" s="785"/>
      <c r="T15" s="783"/>
      <c r="U15" s="784"/>
      <c r="V15" s="785"/>
    </row>
    <row r="16" spans="1:22" ht="15.75" x14ac:dyDescent="0.25">
      <c r="A16" s="770" t="s">
        <v>1425</v>
      </c>
      <c r="B16" s="783"/>
      <c r="C16" s="784"/>
      <c r="D16" s="785"/>
      <c r="E16" s="783"/>
      <c r="F16" s="784"/>
      <c r="G16" s="785"/>
      <c r="H16" s="783"/>
      <c r="I16" s="784"/>
      <c r="J16" s="785"/>
      <c r="K16" s="783"/>
      <c r="L16" s="784"/>
      <c r="M16" s="785"/>
      <c r="N16" s="783"/>
      <c r="O16" s="784"/>
      <c r="P16" s="785"/>
      <c r="Q16" s="783"/>
      <c r="R16" s="784"/>
      <c r="S16" s="785"/>
      <c r="T16" s="783"/>
      <c r="U16" s="784"/>
      <c r="V16" s="785"/>
    </row>
    <row r="17" spans="1:22" ht="15.75" x14ac:dyDescent="0.25">
      <c r="A17" s="770" t="s">
        <v>1425</v>
      </c>
      <c r="B17" s="783"/>
      <c r="C17" s="784"/>
      <c r="D17" s="785"/>
      <c r="E17" s="783"/>
      <c r="F17" s="784"/>
      <c r="G17" s="785"/>
      <c r="H17" s="783"/>
      <c r="I17" s="784"/>
      <c r="J17" s="785"/>
      <c r="K17" s="783"/>
      <c r="L17" s="784"/>
      <c r="M17" s="785"/>
      <c r="N17" s="783"/>
      <c r="O17" s="784"/>
      <c r="P17" s="785"/>
      <c r="Q17" s="783"/>
      <c r="R17" s="784"/>
      <c r="S17" s="785"/>
      <c r="T17" s="783"/>
      <c r="U17" s="784"/>
      <c r="V17" s="785"/>
    </row>
    <row r="18" spans="1:22" ht="15.75" x14ac:dyDescent="0.25">
      <c r="A18" s="770" t="s">
        <v>1425</v>
      </c>
      <c r="B18" s="783"/>
      <c r="C18" s="784"/>
      <c r="D18" s="785"/>
      <c r="E18" s="783"/>
      <c r="F18" s="784"/>
      <c r="G18" s="785"/>
      <c r="H18" s="783"/>
      <c r="I18" s="784"/>
      <c r="J18" s="785"/>
      <c r="K18" s="783"/>
      <c r="L18" s="784"/>
      <c r="M18" s="785"/>
      <c r="N18" s="783"/>
      <c r="O18" s="784"/>
      <c r="P18" s="785"/>
      <c r="Q18" s="783"/>
      <c r="R18" s="784"/>
      <c r="S18" s="785"/>
      <c r="T18" s="783"/>
      <c r="U18" s="784"/>
      <c r="V18" s="785"/>
    </row>
    <row r="19" spans="1:22" ht="15.75" x14ac:dyDescent="0.25">
      <c r="A19" s="770" t="s">
        <v>1425</v>
      </c>
      <c r="B19" s="783"/>
      <c r="C19" s="784"/>
      <c r="D19" s="785"/>
      <c r="E19" s="783"/>
      <c r="F19" s="784"/>
      <c r="G19" s="785"/>
      <c r="H19" s="783"/>
      <c r="I19" s="784"/>
      <c r="J19" s="785"/>
      <c r="K19" s="783"/>
      <c r="L19" s="784"/>
      <c r="M19" s="785"/>
      <c r="N19" s="783"/>
      <c r="O19" s="784"/>
      <c r="P19" s="785"/>
      <c r="Q19" s="783"/>
      <c r="R19" s="784"/>
      <c r="S19" s="785"/>
      <c r="T19" s="783"/>
      <c r="U19" s="784"/>
      <c r="V19" s="785"/>
    </row>
    <row r="20" spans="1:22" ht="15.75" x14ac:dyDescent="0.25">
      <c r="A20" s="770" t="s">
        <v>1425</v>
      </c>
      <c r="B20" s="783"/>
      <c r="C20" s="784"/>
      <c r="D20" s="785"/>
      <c r="E20" s="783"/>
      <c r="F20" s="784"/>
      <c r="G20" s="785"/>
      <c r="H20" s="783"/>
      <c r="I20" s="784"/>
      <c r="J20" s="785"/>
      <c r="K20" s="783"/>
      <c r="L20" s="784"/>
      <c r="M20" s="785"/>
      <c r="N20" s="783"/>
      <c r="O20" s="784"/>
      <c r="P20" s="785"/>
      <c r="Q20" s="783"/>
      <c r="R20" s="784"/>
      <c r="S20" s="785"/>
      <c r="T20" s="783"/>
      <c r="U20" s="784"/>
      <c r="V20" s="785"/>
    </row>
    <row r="21" spans="1:22" ht="15.75" x14ac:dyDescent="0.25">
      <c r="A21" s="770" t="s">
        <v>1425</v>
      </c>
      <c r="B21" s="783"/>
      <c r="C21" s="784"/>
      <c r="D21" s="785"/>
      <c r="E21" s="783"/>
      <c r="F21" s="784"/>
      <c r="G21" s="785"/>
      <c r="H21" s="783"/>
      <c r="I21" s="784"/>
      <c r="J21" s="785"/>
      <c r="K21" s="783"/>
      <c r="L21" s="784"/>
      <c r="M21" s="785"/>
      <c r="N21" s="783"/>
      <c r="O21" s="784"/>
      <c r="P21" s="785"/>
      <c r="Q21" s="783"/>
      <c r="R21" s="784"/>
      <c r="S21" s="785"/>
      <c r="T21" s="783"/>
      <c r="U21" s="784"/>
      <c r="V21" s="785"/>
    </row>
    <row r="22" spans="1:22" ht="15.75" x14ac:dyDescent="0.25">
      <c r="A22" s="770" t="s">
        <v>1425</v>
      </c>
      <c r="B22" s="783"/>
      <c r="C22" s="784"/>
      <c r="D22" s="785"/>
      <c r="E22" s="783"/>
      <c r="F22" s="784"/>
      <c r="G22" s="785"/>
      <c r="H22" s="783"/>
      <c r="I22" s="784"/>
      <c r="J22" s="785"/>
      <c r="K22" s="783"/>
      <c r="L22" s="784"/>
      <c r="M22" s="785"/>
      <c r="N22" s="783"/>
      <c r="O22" s="784"/>
      <c r="P22" s="785"/>
      <c r="Q22" s="783"/>
      <c r="R22" s="784"/>
      <c r="S22" s="785"/>
      <c r="T22" s="783"/>
      <c r="U22" s="784"/>
      <c r="V22" s="785"/>
    </row>
    <row r="23" spans="1:22" ht="15.75" x14ac:dyDescent="0.25">
      <c r="A23" s="770" t="s">
        <v>1425</v>
      </c>
      <c r="B23" s="783"/>
      <c r="C23" s="784"/>
      <c r="D23" s="785"/>
      <c r="E23" s="783"/>
      <c r="F23" s="784"/>
      <c r="G23" s="785"/>
      <c r="H23" s="783"/>
      <c r="I23" s="784"/>
      <c r="J23" s="785"/>
      <c r="K23" s="783"/>
      <c r="L23" s="784"/>
      <c r="M23" s="785"/>
      <c r="N23" s="783"/>
      <c r="O23" s="784"/>
      <c r="P23" s="785"/>
      <c r="Q23" s="783"/>
      <c r="R23" s="784"/>
      <c r="S23" s="785"/>
      <c r="T23" s="783"/>
      <c r="U23" s="784"/>
      <c r="V23" s="785"/>
    </row>
    <row r="24" spans="1:22" ht="15" customHeight="1" x14ac:dyDescent="0.25">
      <c r="A24" s="770" t="s">
        <v>1425</v>
      </c>
      <c r="B24" s="783"/>
      <c r="C24" s="784"/>
      <c r="D24" s="785"/>
      <c r="E24" s="783"/>
      <c r="F24" s="784"/>
      <c r="G24" s="785"/>
      <c r="H24" s="783"/>
      <c r="I24" s="784"/>
      <c r="J24" s="785"/>
      <c r="K24" s="783"/>
      <c r="L24" s="784"/>
      <c r="M24" s="785"/>
      <c r="N24" s="783"/>
      <c r="O24" s="784"/>
      <c r="P24" s="785"/>
      <c r="Q24" s="783"/>
      <c r="R24" s="784"/>
      <c r="S24" s="785"/>
      <c r="T24" s="783"/>
      <c r="U24" s="784"/>
      <c r="V24" s="785"/>
    </row>
    <row r="25" spans="1:22" ht="15" customHeight="1" x14ac:dyDescent="0.25">
      <c r="A25" s="770" t="s">
        <v>1425</v>
      </c>
      <c r="B25" s="783"/>
      <c r="C25" s="784"/>
      <c r="D25" s="785"/>
      <c r="E25" s="783"/>
      <c r="F25" s="784"/>
      <c r="G25" s="785"/>
      <c r="H25" s="783"/>
      <c r="I25" s="784"/>
      <c r="J25" s="785"/>
      <c r="K25" s="783"/>
      <c r="L25" s="784"/>
      <c r="M25" s="785"/>
      <c r="N25" s="783"/>
      <c r="O25" s="784"/>
      <c r="P25" s="785"/>
      <c r="Q25" s="783"/>
      <c r="R25" s="784"/>
      <c r="S25" s="785"/>
      <c r="T25" s="783"/>
      <c r="U25" s="784"/>
      <c r="V25" s="785"/>
    </row>
    <row r="26" spans="1:22" ht="15" customHeight="1" x14ac:dyDescent="0.25">
      <c r="A26" s="770" t="s">
        <v>1425</v>
      </c>
      <c r="B26" s="783"/>
      <c r="C26" s="784"/>
      <c r="D26" s="785"/>
      <c r="E26" s="783"/>
      <c r="F26" s="784"/>
      <c r="G26" s="785"/>
      <c r="H26" s="783"/>
      <c r="I26" s="784"/>
      <c r="J26" s="785"/>
      <c r="K26" s="783"/>
      <c r="L26" s="784"/>
      <c r="M26" s="785"/>
      <c r="N26" s="783"/>
      <c r="O26" s="784"/>
      <c r="P26" s="785"/>
      <c r="Q26" s="783"/>
      <c r="R26" s="784"/>
      <c r="S26" s="785"/>
      <c r="T26" s="783"/>
      <c r="U26" s="784"/>
      <c r="V26" s="785"/>
    </row>
    <row r="27" spans="1:22" ht="15" customHeight="1" x14ac:dyDescent="0.25">
      <c r="A27" s="770" t="s">
        <v>1425</v>
      </c>
      <c r="B27" s="783"/>
      <c r="C27" s="784"/>
      <c r="D27" s="785"/>
      <c r="E27" s="783"/>
      <c r="F27" s="784"/>
      <c r="G27" s="785"/>
      <c r="H27" s="783"/>
      <c r="I27" s="784"/>
      <c r="J27" s="785"/>
      <c r="K27" s="783"/>
      <c r="L27" s="784"/>
      <c r="M27" s="785"/>
      <c r="N27" s="783"/>
      <c r="O27" s="784"/>
      <c r="P27" s="785"/>
      <c r="Q27" s="783"/>
      <c r="R27" s="784"/>
      <c r="S27" s="785"/>
      <c r="T27" s="783"/>
      <c r="U27" s="784"/>
      <c r="V27" s="785"/>
    </row>
    <row r="28" spans="1:22" ht="15" customHeight="1" x14ac:dyDescent="0.25">
      <c r="A28" s="770" t="s">
        <v>1425</v>
      </c>
      <c r="B28" s="783"/>
      <c r="C28" s="784"/>
      <c r="D28" s="785"/>
      <c r="E28" s="783"/>
      <c r="F28" s="784"/>
      <c r="G28" s="785"/>
      <c r="H28" s="783"/>
      <c r="I28" s="784"/>
      <c r="J28" s="785"/>
      <c r="K28" s="783"/>
      <c r="L28" s="784"/>
      <c r="M28" s="785"/>
      <c r="N28" s="783"/>
      <c r="O28" s="784"/>
      <c r="P28" s="785"/>
      <c r="Q28" s="783"/>
      <c r="R28" s="784"/>
      <c r="S28" s="785"/>
      <c r="T28" s="783"/>
      <c r="U28" s="784"/>
      <c r="V28" s="785"/>
    </row>
    <row r="29" spans="1:22" ht="15" customHeight="1" x14ac:dyDescent="0.25">
      <c r="A29" s="770" t="s">
        <v>1425</v>
      </c>
      <c r="B29" s="783"/>
      <c r="C29" s="784"/>
      <c r="D29" s="785"/>
      <c r="E29" s="783"/>
      <c r="F29" s="784"/>
      <c r="G29" s="785"/>
      <c r="H29" s="783"/>
      <c r="I29" s="784"/>
      <c r="J29" s="785"/>
      <c r="K29" s="783"/>
      <c r="L29" s="784"/>
      <c r="M29" s="785"/>
      <c r="N29" s="783"/>
      <c r="O29" s="784"/>
      <c r="P29" s="785"/>
      <c r="Q29" s="783"/>
      <c r="R29" s="784"/>
      <c r="S29" s="785"/>
      <c r="T29" s="783"/>
      <c r="U29" s="784"/>
      <c r="V29" s="785"/>
    </row>
    <row r="30" spans="1:22" ht="15" customHeight="1" x14ac:dyDescent="0.25">
      <c r="A30" s="770" t="s">
        <v>1425</v>
      </c>
      <c r="B30" s="783"/>
      <c r="C30" s="784"/>
      <c r="D30" s="785"/>
      <c r="E30" s="783"/>
      <c r="F30" s="784"/>
      <c r="G30" s="785"/>
      <c r="H30" s="783"/>
      <c r="I30" s="784"/>
      <c r="J30" s="785"/>
      <c r="K30" s="783"/>
      <c r="L30" s="784"/>
      <c r="M30" s="785"/>
      <c r="N30" s="783"/>
      <c r="O30" s="784"/>
      <c r="P30" s="785"/>
      <c r="Q30" s="783"/>
      <c r="R30" s="784"/>
      <c r="S30" s="785"/>
      <c r="T30" s="783"/>
      <c r="U30" s="784"/>
      <c r="V30" s="785"/>
    </row>
    <row r="31" spans="1:22" ht="15.75" x14ac:dyDescent="0.25">
      <c r="A31" s="770" t="s">
        <v>1425</v>
      </c>
      <c r="B31" s="783"/>
      <c r="C31" s="784"/>
      <c r="D31" s="785"/>
      <c r="E31" s="783"/>
      <c r="F31" s="784"/>
      <c r="G31" s="785"/>
      <c r="H31" s="783"/>
      <c r="I31" s="784"/>
      <c r="J31" s="785"/>
      <c r="K31" s="783"/>
      <c r="L31" s="784"/>
      <c r="M31" s="785"/>
      <c r="N31" s="783"/>
      <c r="O31" s="784"/>
      <c r="P31" s="785"/>
      <c r="Q31" s="783"/>
      <c r="R31" s="784"/>
      <c r="S31" s="785"/>
      <c r="T31" s="783"/>
      <c r="U31" s="784"/>
      <c r="V31" s="785"/>
    </row>
    <row r="32" spans="1:22" ht="15.75" x14ac:dyDescent="0.25">
      <c r="A32" s="770" t="s">
        <v>1425</v>
      </c>
      <c r="B32" s="783"/>
      <c r="C32" s="784"/>
      <c r="D32" s="785"/>
      <c r="E32" s="783"/>
      <c r="F32" s="784"/>
      <c r="G32" s="785"/>
      <c r="H32" s="783"/>
      <c r="I32" s="784"/>
      <c r="J32" s="785"/>
      <c r="K32" s="783"/>
      <c r="L32" s="784"/>
      <c r="M32" s="785"/>
      <c r="N32" s="783"/>
      <c r="O32" s="784"/>
      <c r="P32" s="785"/>
      <c r="Q32" s="783"/>
      <c r="R32" s="784"/>
      <c r="S32" s="785"/>
      <c r="T32" s="783"/>
      <c r="U32" s="784"/>
      <c r="V32" s="785"/>
    </row>
    <row r="33" spans="1:22" ht="16.5" thickBot="1" x14ac:dyDescent="0.3">
      <c r="A33" s="770" t="s">
        <v>1425</v>
      </c>
      <c r="B33" s="786"/>
      <c r="C33" s="787"/>
      <c r="D33" s="788"/>
      <c r="E33" s="786"/>
      <c r="F33" s="787"/>
      <c r="G33" s="788"/>
      <c r="H33" s="786"/>
      <c r="I33" s="787"/>
      <c r="J33" s="788"/>
      <c r="K33" s="786"/>
      <c r="L33" s="787"/>
      <c r="M33" s="788"/>
      <c r="N33" s="786"/>
      <c r="O33" s="787"/>
      <c r="P33" s="788"/>
      <c r="Q33" s="786"/>
      <c r="R33" s="787"/>
      <c r="S33" s="789"/>
      <c r="T33" s="786"/>
      <c r="U33" s="787"/>
      <c r="V33" s="789"/>
    </row>
    <row r="34" spans="1:22" ht="15.75" thickTop="1" x14ac:dyDescent="0.25"/>
  </sheetData>
  <mergeCells count="7">
    <mergeCell ref="T1:V1"/>
    <mergeCell ref="B1:D1"/>
    <mergeCell ref="E1:G1"/>
    <mergeCell ref="H1:J1"/>
    <mergeCell ref="K1:M1"/>
    <mergeCell ref="N1:P1"/>
    <mergeCell ref="Q1:S1"/>
  </mergeCells>
  <pageMargins left="0.23622047244094491" right="0.23622047244094491" top="0.74803149606299213" bottom="0.74803149606299213" header="0.31496062992125984" footer="0.31496062992125984"/>
  <pageSetup orientation="landscape" r:id="rId1"/>
  <headerFooter>
    <oddHeader>&amp;L3520 and 3520A
Account #&amp;CClient:
ClientID:&amp;R&amp;K00-011DD&amp;K01+000 / &amp;K00-011MM&amp;K01+000 / &amp;K00-011YYYY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8F73-9D4A-4639-9B6C-79A2DE0F63B9}">
  <sheetPr>
    <tabColor rgb="FF00B0F0"/>
  </sheetPr>
  <dimension ref="A1:AE60"/>
  <sheetViews>
    <sheetView zoomScaleNormal="100" workbookViewId="0">
      <selection activeCell="J5" sqref="J5"/>
    </sheetView>
  </sheetViews>
  <sheetFormatPr defaultRowHeight="15" x14ac:dyDescent="0.25"/>
  <cols>
    <col min="1" max="9" width="3.5703125" customWidth="1"/>
    <col min="10" max="10" width="24.7109375" customWidth="1"/>
    <col min="11" max="11" width="18.5703125" customWidth="1"/>
    <col min="12" max="12" width="6.7109375" bestFit="1" customWidth="1"/>
    <col min="13" max="13" width="0.7109375" customWidth="1"/>
    <col min="14" max="15" width="3.5703125" customWidth="1"/>
    <col min="16" max="16" width="0.7109375" customWidth="1"/>
    <col min="17" max="24" width="3.5703125" customWidth="1"/>
  </cols>
  <sheetData>
    <row r="1" spans="1:31" ht="77.25" x14ac:dyDescent="0.25">
      <c r="A1" s="81" t="s">
        <v>1733</v>
      </c>
      <c r="B1" s="81" t="s">
        <v>1741</v>
      </c>
      <c r="C1" s="81" t="s">
        <v>1732</v>
      </c>
      <c r="D1" s="81" t="s">
        <v>1731</v>
      </c>
      <c r="E1" s="81" t="s">
        <v>1742</v>
      </c>
      <c r="F1" s="81" t="s">
        <v>1781</v>
      </c>
      <c r="G1" s="81" t="s">
        <v>1740</v>
      </c>
      <c r="H1" s="81">
        <v>1040</v>
      </c>
      <c r="I1" s="81" t="s">
        <v>1143</v>
      </c>
      <c r="J1" s="19" t="s">
        <v>310</v>
      </c>
      <c r="K1" s="19" t="s">
        <v>1730</v>
      </c>
      <c r="L1" s="19" t="s">
        <v>1295</v>
      </c>
      <c r="M1" s="19"/>
      <c r="N1" s="81" t="s">
        <v>1734</v>
      </c>
      <c r="O1" s="81" t="s">
        <v>1735</v>
      </c>
      <c r="P1" s="81"/>
      <c r="Q1" s="81" t="s">
        <v>1368</v>
      </c>
      <c r="R1" s="81" t="s">
        <v>1738</v>
      </c>
      <c r="S1" s="81" t="s">
        <v>1739</v>
      </c>
      <c r="T1" s="81" t="s">
        <v>1781</v>
      </c>
      <c r="U1" s="81" t="s">
        <v>1742</v>
      </c>
      <c r="V1" s="81" t="s">
        <v>1732</v>
      </c>
      <c r="W1" s="81" t="s">
        <v>1741</v>
      </c>
      <c r="X1" s="81" t="s">
        <v>1733</v>
      </c>
    </row>
    <row r="2" spans="1:31" ht="18.75" customHeight="1" x14ac:dyDescent="0.25">
      <c r="A2" s="33"/>
      <c r="B2" s="33"/>
      <c r="C2" s="33"/>
      <c r="D2" s="33"/>
      <c r="E2" s="33"/>
      <c r="F2" s="33"/>
      <c r="G2" s="33"/>
      <c r="H2" s="33"/>
      <c r="I2" s="33"/>
      <c r="J2" s="692"/>
      <c r="K2" s="692"/>
      <c r="L2" s="36"/>
      <c r="M2" s="827"/>
      <c r="N2" s="33"/>
      <c r="O2" s="33"/>
      <c r="P2" s="195"/>
      <c r="Q2" s="33"/>
      <c r="R2" s="33"/>
      <c r="S2" s="33"/>
      <c r="T2" s="33"/>
      <c r="U2" s="33"/>
      <c r="V2" s="33"/>
      <c r="W2" s="33"/>
      <c r="X2" s="33"/>
    </row>
    <row r="3" spans="1:31" ht="18.75" customHeight="1" x14ac:dyDescent="0.25">
      <c r="A3" s="33"/>
      <c r="B3" s="33"/>
      <c r="C3" s="33"/>
      <c r="D3" s="33"/>
      <c r="E3" s="33"/>
      <c r="F3" s="33"/>
      <c r="G3" s="33"/>
      <c r="H3" s="33"/>
      <c r="I3" s="33"/>
      <c r="J3" s="692"/>
      <c r="K3" s="692"/>
      <c r="L3" s="36"/>
      <c r="M3" s="827"/>
      <c r="N3" s="33"/>
      <c r="O3" s="33"/>
      <c r="P3" s="195"/>
      <c r="Q3" s="33"/>
      <c r="R3" s="33"/>
      <c r="S3" s="33"/>
      <c r="T3" s="33"/>
      <c r="U3" s="33"/>
      <c r="V3" s="33"/>
      <c r="W3" s="33"/>
      <c r="X3" s="33"/>
    </row>
    <row r="4" spans="1:31" ht="18.75" customHeight="1" x14ac:dyDescent="0.25">
      <c r="A4" s="33"/>
      <c r="B4" s="33"/>
      <c r="C4" s="33"/>
      <c r="D4" s="33"/>
      <c r="E4" s="33"/>
      <c r="F4" s="33"/>
      <c r="G4" s="33"/>
      <c r="H4" s="33"/>
      <c r="I4" s="33"/>
      <c r="J4" s="692"/>
      <c r="K4" s="692"/>
      <c r="L4" s="36"/>
      <c r="M4" s="827"/>
      <c r="N4" s="33"/>
      <c r="O4" s="33"/>
      <c r="P4" s="195"/>
      <c r="Q4" s="33"/>
      <c r="R4" s="33"/>
      <c r="S4" s="33"/>
      <c r="T4" s="33"/>
      <c r="U4" s="33"/>
      <c r="V4" s="33"/>
      <c r="W4" s="33"/>
      <c r="X4" s="33"/>
      <c r="Z4" t="s">
        <v>1761</v>
      </c>
      <c r="AE4" t="s">
        <v>1762</v>
      </c>
    </row>
    <row r="5" spans="1:31" ht="18.75" customHeight="1" x14ac:dyDescent="0.25">
      <c r="A5" s="33"/>
      <c r="B5" s="33"/>
      <c r="C5" s="33"/>
      <c r="D5" s="33"/>
      <c r="E5" s="33"/>
      <c r="F5" s="33"/>
      <c r="G5" s="33"/>
      <c r="H5" s="33"/>
      <c r="I5" s="33"/>
      <c r="J5" s="692"/>
      <c r="K5" s="692"/>
      <c r="L5" s="36"/>
      <c r="M5" s="827"/>
      <c r="N5" s="33"/>
      <c r="O5" s="33"/>
      <c r="P5" s="195"/>
      <c r="Q5" s="33"/>
      <c r="R5" s="33"/>
      <c r="S5" s="33"/>
      <c r="T5" s="33"/>
      <c r="U5" s="33"/>
      <c r="V5" s="33"/>
      <c r="W5" s="33"/>
      <c r="X5" s="33"/>
      <c r="Z5" t="s">
        <v>1746</v>
      </c>
      <c r="AE5" t="s">
        <v>1744</v>
      </c>
    </row>
    <row r="6" spans="1:31" ht="18.75" customHeight="1" x14ac:dyDescent="0.25">
      <c r="A6" s="33"/>
      <c r="B6" s="33"/>
      <c r="C6" s="33"/>
      <c r="D6" s="33"/>
      <c r="E6" s="33"/>
      <c r="F6" s="33"/>
      <c r="G6" s="33"/>
      <c r="H6" s="33"/>
      <c r="I6" s="33"/>
      <c r="J6" s="692"/>
      <c r="K6" s="692"/>
      <c r="L6" s="36"/>
      <c r="M6" s="827"/>
      <c r="N6" s="33"/>
      <c r="O6" s="33"/>
      <c r="P6" s="195"/>
      <c r="Q6" s="33"/>
      <c r="R6" s="33"/>
      <c r="S6" s="33"/>
      <c r="T6" s="33"/>
      <c r="U6" s="33"/>
      <c r="V6" s="33"/>
      <c r="W6" s="33"/>
      <c r="X6" s="33"/>
      <c r="Z6" t="s">
        <v>1749</v>
      </c>
      <c r="AE6" t="s">
        <v>1745</v>
      </c>
    </row>
    <row r="7" spans="1:31" ht="18.75" customHeight="1" x14ac:dyDescent="0.25">
      <c r="A7" s="33"/>
      <c r="B7" s="33"/>
      <c r="C7" s="33"/>
      <c r="D7" s="33"/>
      <c r="E7" s="33"/>
      <c r="F7" s="33"/>
      <c r="G7" s="33"/>
      <c r="H7" s="33"/>
      <c r="I7" s="33"/>
      <c r="J7" s="692"/>
      <c r="K7" s="692"/>
      <c r="L7" s="36"/>
      <c r="M7" s="827"/>
      <c r="N7" s="33"/>
      <c r="O7" s="33"/>
      <c r="P7" s="195"/>
      <c r="Q7" s="33"/>
      <c r="R7" s="33"/>
      <c r="S7" s="33"/>
      <c r="T7" s="33"/>
      <c r="U7" s="33"/>
      <c r="V7" s="33"/>
      <c r="W7" s="33"/>
      <c r="X7" s="33"/>
      <c r="Z7" t="s">
        <v>1750</v>
      </c>
      <c r="AE7" t="s">
        <v>1747</v>
      </c>
    </row>
    <row r="8" spans="1:31" ht="18.75" customHeight="1" x14ac:dyDescent="0.25">
      <c r="A8" s="33"/>
      <c r="B8" s="33"/>
      <c r="C8" s="33"/>
      <c r="D8" s="33"/>
      <c r="E8" s="33"/>
      <c r="F8" s="33"/>
      <c r="G8" s="33"/>
      <c r="H8" s="33"/>
      <c r="I8" s="33"/>
      <c r="J8" s="692"/>
      <c r="K8" s="692"/>
      <c r="L8" s="36"/>
      <c r="M8" s="827"/>
      <c r="N8" s="33"/>
      <c r="O8" s="33"/>
      <c r="P8" s="195"/>
      <c r="Q8" s="33"/>
      <c r="R8" s="33"/>
      <c r="S8" s="33"/>
      <c r="T8" s="33"/>
      <c r="U8" s="33"/>
      <c r="V8" s="33"/>
      <c r="W8" s="33"/>
      <c r="X8" s="33"/>
      <c r="Z8" t="s">
        <v>1751</v>
      </c>
      <c r="AE8" t="s">
        <v>1748</v>
      </c>
    </row>
    <row r="9" spans="1:31" ht="18.75" customHeight="1" x14ac:dyDescent="0.25">
      <c r="A9" s="33"/>
      <c r="B9" s="33"/>
      <c r="C9" s="33"/>
      <c r="D9" s="33"/>
      <c r="E9" s="33"/>
      <c r="F9" s="33"/>
      <c r="G9" s="33"/>
      <c r="H9" s="33"/>
      <c r="I9" s="33"/>
      <c r="J9" s="692"/>
      <c r="K9" s="692"/>
      <c r="L9" s="36"/>
      <c r="M9" s="827"/>
      <c r="N9" s="33"/>
      <c r="O9" s="33"/>
      <c r="P9" s="195"/>
      <c r="Q9" s="33"/>
      <c r="R9" s="33"/>
      <c r="S9" s="33"/>
      <c r="T9" s="33"/>
      <c r="U9" s="33"/>
      <c r="V9" s="33"/>
      <c r="W9" s="33"/>
      <c r="X9" s="33"/>
      <c r="Z9" t="s">
        <v>1754</v>
      </c>
      <c r="AE9" t="s">
        <v>1752</v>
      </c>
    </row>
    <row r="10" spans="1:31" ht="18.75" customHeight="1" x14ac:dyDescent="0.25">
      <c r="A10" s="33"/>
      <c r="B10" s="33"/>
      <c r="C10" s="33"/>
      <c r="D10" s="33"/>
      <c r="E10" s="33"/>
      <c r="F10" s="33"/>
      <c r="G10" s="33"/>
      <c r="H10" s="33"/>
      <c r="I10" s="33"/>
      <c r="J10" s="692"/>
      <c r="K10" s="692"/>
      <c r="L10" s="36"/>
      <c r="M10" s="827"/>
      <c r="N10" s="33"/>
      <c r="O10" s="33"/>
      <c r="P10" s="195"/>
      <c r="Q10" s="33"/>
      <c r="R10" s="33"/>
      <c r="S10" s="33"/>
      <c r="T10" s="33"/>
      <c r="U10" s="33"/>
      <c r="V10" s="33"/>
      <c r="W10" s="33"/>
      <c r="X10" s="33"/>
      <c r="AE10" t="s">
        <v>1753</v>
      </c>
    </row>
    <row r="11" spans="1:31" ht="18.75" customHeight="1" x14ac:dyDescent="0.25">
      <c r="A11" s="33"/>
      <c r="B11" s="33"/>
      <c r="C11" s="33"/>
      <c r="D11" s="33"/>
      <c r="E11" s="33"/>
      <c r="F11" s="33"/>
      <c r="G11" s="33"/>
      <c r="H11" s="33"/>
      <c r="I11" s="33"/>
      <c r="J11" s="692"/>
      <c r="K11" s="692"/>
      <c r="L11" s="36"/>
      <c r="M11" s="827"/>
      <c r="N11" s="33"/>
      <c r="O11" s="33"/>
      <c r="P11" s="195"/>
      <c r="Q11" s="33"/>
      <c r="R11" s="33"/>
      <c r="S11" s="33"/>
      <c r="T11" s="33"/>
      <c r="U11" s="33"/>
      <c r="V11" s="33"/>
      <c r="W11" s="33"/>
      <c r="X11" s="33"/>
      <c r="AE11" t="s">
        <v>1755</v>
      </c>
    </row>
    <row r="12" spans="1:31" ht="18.75" customHeight="1" x14ac:dyDescent="0.25">
      <c r="A12" s="33"/>
      <c r="B12" s="33"/>
      <c r="C12" s="33"/>
      <c r="D12" s="33"/>
      <c r="E12" s="33"/>
      <c r="F12" s="33"/>
      <c r="G12" s="33"/>
      <c r="H12" s="33"/>
      <c r="I12" s="33"/>
      <c r="J12" s="692"/>
      <c r="K12" s="692"/>
      <c r="L12" s="36"/>
      <c r="M12" s="827"/>
      <c r="N12" s="33"/>
      <c r="O12" s="33"/>
      <c r="P12" s="195"/>
      <c r="Q12" s="33"/>
      <c r="R12" s="33"/>
      <c r="S12" s="33"/>
      <c r="T12" s="33"/>
      <c r="U12" s="33"/>
      <c r="V12" s="33"/>
      <c r="W12" s="33"/>
      <c r="X12" s="33"/>
      <c r="AE12" t="s">
        <v>1756</v>
      </c>
    </row>
    <row r="13" spans="1:31" ht="18.75" customHeight="1" x14ac:dyDescent="0.25">
      <c r="A13" s="33"/>
      <c r="B13" s="33"/>
      <c r="C13" s="33"/>
      <c r="D13" s="33"/>
      <c r="E13" s="33"/>
      <c r="F13" s="33"/>
      <c r="G13" s="33"/>
      <c r="H13" s="33"/>
      <c r="I13" s="33"/>
      <c r="J13" s="692"/>
      <c r="K13" s="692"/>
      <c r="L13" s="36"/>
      <c r="M13" s="827"/>
      <c r="N13" s="33"/>
      <c r="O13" s="33"/>
      <c r="P13" s="195"/>
      <c r="Q13" s="33"/>
      <c r="R13" s="33"/>
      <c r="S13" s="33"/>
      <c r="T13" s="33"/>
      <c r="U13" s="33"/>
      <c r="V13" s="33"/>
      <c r="W13" s="33"/>
      <c r="X13" s="33"/>
      <c r="AE13" t="s">
        <v>1757</v>
      </c>
    </row>
    <row r="14" spans="1:31" ht="18.75" customHeight="1" x14ac:dyDescent="0.25">
      <c r="A14" s="33"/>
      <c r="B14" s="33"/>
      <c r="C14" s="33"/>
      <c r="D14" s="33"/>
      <c r="E14" s="33"/>
      <c r="F14" s="33"/>
      <c r="G14" s="33"/>
      <c r="H14" s="33"/>
      <c r="I14" s="33"/>
      <c r="J14" s="692"/>
      <c r="K14" s="692"/>
      <c r="L14" s="36"/>
      <c r="M14" s="827"/>
      <c r="N14" s="33"/>
      <c r="O14" s="33"/>
      <c r="P14" s="195"/>
      <c r="Q14" s="33"/>
      <c r="R14" s="33"/>
      <c r="S14" s="33"/>
      <c r="T14" s="33"/>
      <c r="U14" s="33"/>
      <c r="V14" s="33"/>
      <c r="W14" s="33"/>
      <c r="X14" s="33"/>
      <c r="AE14" t="s">
        <v>1758</v>
      </c>
    </row>
    <row r="15" spans="1:31" ht="18.75" customHeight="1" x14ac:dyDescent="0.25">
      <c r="A15" s="33"/>
      <c r="B15" s="33"/>
      <c r="C15" s="33"/>
      <c r="D15" s="33"/>
      <c r="E15" s="33"/>
      <c r="F15" s="33"/>
      <c r="G15" s="33"/>
      <c r="H15" s="33"/>
      <c r="I15" s="33"/>
      <c r="J15" s="692"/>
      <c r="K15" s="692"/>
      <c r="L15" s="36"/>
      <c r="M15" s="827"/>
      <c r="N15" s="33"/>
      <c r="O15" s="33"/>
      <c r="P15" s="195"/>
      <c r="Q15" s="33"/>
      <c r="R15" s="33"/>
      <c r="S15" s="33"/>
      <c r="T15" s="33"/>
      <c r="U15" s="33"/>
      <c r="V15" s="33"/>
      <c r="W15" s="33"/>
      <c r="X15" s="33"/>
      <c r="AE15" t="s">
        <v>1759</v>
      </c>
    </row>
    <row r="16" spans="1:31" ht="18.75" customHeight="1" x14ac:dyDescent="0.25">
      <c r="A16" s="33"/>
      <c r="B16" s="33"/>
      <c r="C16" s="33"/>
      <c r="D16" s="33"/>
      <c r="E16" s="33"/>
      <c r="F16" s="33"/>
      <c r="G16" s="33"/>
      <c r="H16" s="33"/>
      <c r="I16" s="33"/>
      <c r="J16" s="692"/>
      <c r="K16" s="692"/>
      <c r="L16" s="36"/>
      <c r="M16" s="827"/>
      <c r="N16" s="33"/>
      <c r="O16" s="33"/>
      <c r="P16" s="195"/>
      <c r="Q16" s="33"/>
      <c r="R16" s="33"/>
      <c r="S16" s="33"/>
      <c r="T16" s="33"/>
      <c r="U16" s="33"/>
      <c r="V16" s="33"/>
      <c r="W16" s="33"/>
      <c r="X16" s="33"/>
      <c r="AE16" t="s">
        <v>1760</v>
      </c>
    </row>
    <row r="17" spans="1:28" ht="18.75" customHeight="1" x14ac:dyDescent="0.25">
      <c r="A17" s="33"/>
      <c r="B17" s="33"/>
      <c r="C17" s="33"/>
      <c r="D17" s="33"/>
      <c r="E17" s="33"/>
      <c r="F17" s="33"/>
      <c r="G17" s="33"/>
      <c r="H17" s="33"/>
      <c r="I17" s="33"/>
      <c r="J17" s="692"/>
      <c r="K17" s="692"/>
      <c r="L17" s="36"/>
      <c r="M17" s="827"/>
      <c r="N17" s="33"/>
      <c r="O17" s="33"/>
      <c r="P17" s="195"/>
      <c r="Q17" s="33"/>
      <c r="R17" s="33"/>
      <c r="S17" s="33"/>
      <c r="T17" s="33"/>
      <c r="U17" s="33"/>
      <c r="V17" s="33"/>
      <c r="W17" s="33"/>
      <c r="X17" s="33"/>
    </row>
    <row r="18" spans="1:28" ht="18.75" customHeight="1" x14ac:dyDescent="0.25">
      <c r="A18" s="33"/>
      <c r="B18" s="33"/>
      <c r="C18" s="33"/>
      <c r="D18" s="33"/>
      <c r="E18" s="33"/>
      <c r="F18" s="33"/>
      <c r="G18" s="33"/>
      <c r="H18" s="33"/>
      <c r="I18" s="33"/>
      <c r="J18" s="692"/>
      <c r="K18" s="692"/>
      <c r="L18" s="36"/>
      <c r="M18" s="827"/>
      <c r="N18" s="33"/>
      <c r="O18" s="33"/>
      <c r="P18" s="195"/>
      <c r="Q18" s="33"/>
      <c r="R18" s="33"/>
      <c r="S18" s="33"/>
      <c r="T18" s="33"/>
      <c r="U18" s="33"/>
      <c r="V18" s="33"/>
      <c r="W18" s="33"/>
      <c r="X18" s="33"/>
    </row>
    <row r="19" spans="1:28" ht="18.75" customHeight="1" x14ac:dyDescent="0.25">
      <c r="A19" s="33"/>
      <c r="B19" s="33"/>
      <c r="C19" s="33"/>
      <c r="D19" s="33"/>
      <c r="E19" s="33"/>
      <c r="F19" s="33"/>
      <c r="G19" s="33"/>
      <c r="H19" s="33"/>
      <c r="I19" s="33"/>
      <c r="J19" s="692"/>
      <c r="K19" s="692"/>
      <c r="L19" s="36"/>
      <c r="M19" s="827"/>
      <c r="N19" s="33"/>
      <c r="O19" s="33"/>
      <c r="P19" s="195"/>
      <c r="Q19" s="33"/>
      <c r="R19" s="33"/>
      <c r="S19" s="33"/>
      <c r="T19" s="33"/>
      <c r="U19" s="33"/>
      <c r="V19" s="33"/>
      <c r="W19" s="33"/>
      <c r="X19" s="33"/>
    </row>
    <row r="20" spans="1:28" ht="18.75" customHeight="1" x14ac:dyDescent="0.25">
      <c r="A20" s="33"/>
      <c r="B20" s="33"/>
      <c r="C20" s="33"/>
      <c r="D20" s="33"/>
      <c r="E20" s="33"/>
      <c r="F20" s="33"/>
      <c r="G20" s="33"/>
      <c r="H20" s="33"/>
      <c r="I20" s="33"/>
      <c r="J20" s="692"/>
      <c r="K20" s="692"/>
      <c r="L20" s="36"/>
      <c r="M20" s="827"/>
      <c r="N20" s="33"/>
      <c r="O20" s="33"/>
      <c r="P20" s="195"/>
      <c r="Q20" s="33"/>
      <c r="R20" s="33"/>
      <c r="S20" s="33"/>
      <c r="T20" s="33"/>
      <c r="U20" s="33"/>
      <c r="V20" s="33"/>
      <c r="W20" s="33"/>
      <c r="X20" s="33"/>
      <c r="AA20" t="s">
        <v>1780</v>
      </c>
      <c r="AB20" t="s">
        <v>1779</v>
      </c>
    </row>
    <row r="21" spans="1:28" ht="18.75" customHeight="1" x14ac:dyDescent="0.25">
      <c r="A21" s="33"/>
      <c r="B21" s="33"/>
      <c r="C21" s="33"/>
      <c r="D21" s="33"/>
      <c r="E21" s="33"/>
      <c r="F21" s="33"/>
      <c r="G21" s="33"/>
      <c r="H21" s="33"/>
      <c r="I21" s="33"/>
      <c r="J21" s="692"/>
      <c r="K21" s="692"/>
      <c r="L21" s="36"/>
      <c r="M21" s="827"/>
      <c r="N21" s="33"/>
      <c r="O21" s="33"/>
      <c r="P21" s="195"/>
      <c r="Q21" s="33"/>
      <c r="R21" s="33"/>
      <c r="S21" s="33"/>
      <c r="T21" s="33"/>
      <c r="U21" s="33"/>
      <c r="V21" s="33"/>
      <c r="W21" s="33"/>
      <c r="X21" s="33"/>
      <c r="AA21" t="s">
        <v>1763</v>
      </c>
      <c r="AB21" t="s">
        <v>320</v>
      </c>
    </row>
    <row r="22" spans="1:28" ht="18.75" customHeight="1" x14ac:dyDescent="0.25">
      <c r="A22" s="33"/>
      <c r="B22" s="33"/>
      <c r="C22" s="33"/>
      <c r="D22" s="33"/>
      <c r="E22" s="33"/>
      <c r="F22" s="33"/>
      <c r="G22" s="33"/>
      <c r="H22" s="33"/>
      <c r="I22" s="33"/>
      <c r="J22" s="692"/>
      <c r="K22" s="692"/>
      <c r="L22" s="36"/>
      <c r="M22" s="827"/>
      <c r="N22" s="33"/>
      <c r="O22" s="33"/>
      <c r="P22" s="195"/>
      <c r="Q22" s="33"/>
      <c r="R22" s="33"/>
      <c r="S22" s="33"/>
      <c r="T22" s="33"/>
      <c r="U22" s="33"/>
      <c r="V22" s="33"/>
      <c r="W22" s="33"/>
      <c r="X22" s="33"/>
    </row>
    <row r="23" spans="1:28" ht="18.75" customHeight="1" x14ac:dyDescent="0.25">
      <c r="A23" s="33"/>
      <c r="B23" s="33"/>
      <c r="C23" s="33"/>
      <c r="D23" s="33"/>
      <c r="E23" s="33"/>
      <c r="F23" s="33"/>
      <c r="G23" s="33"/>
      <c r="H23" s="33"/>
      <c r="I23" s="33"/>
      <c r="J23" s="692"/>
      <c r="K23" s="692"/>
      <c r="L23" s="36"/>
      <c r="M23" s="827"/>
      <c r="N23" s="33"/>
      <c r="O23" s="33"/>
      <c r="P23" s="195"/>
      <c r="Q23" s="33"/>
      <c r="R23" s="33"/>
      <c r="S23" s="33"/>
      <c r="T23" s="33"/>
      <c r="U23" s="33"/>
      <c r="V23" s="33"/>
      <c r="W23" s="33"/>
      <c r="X23" s="33"/>
      <c r="AA23" t="s">
        <v>1764</v>
      </c>
      <c r="AB23" t="s">
        <v>1777</v>
      </c>
    </row>
    <row r="24" spans="1:28" ht="18.75" customHeight="1" x14ac:dyDescent="0.25">
      <c r="A24" s="33"/>
      <c r="B24" s="33"/>
      <c r="C24" s="33"/>
      <c r="D24" s="33"/>
      <c r="E24" s="33"/>
      <c r="F24" s="33"/>
      <c r="G24" s="33"/>
      <c r="H24" s="33"/>
      <c r="I24" s="33"/>
      <c r="J24" s="692"/>
      <c r="K24" s="692"/>
      <c r="L24" s="36"/>
      <c r="M24" s="827"/>
      <c r="N24" s="33"/>
      <c r="O24" s="33"/>
      <c r="P24" s="195"/>
      <c r="Q24" s="33"/>
      <c r="R24" s="33"/>
      <c r="S24" s="33"/>
      <c r="T24" s="33"/>
      <c r="U24" s="33"/>
      <c r="V24" s="33"/>
      <c r="W24" s="33"/>
      <c r="X24" s="33"/>
      <c r="AA24" t="s">
        <v>1765</v>
      </c>
      <c r="AB24" t="s">
        <v>1777</v>
      </c>
    </row>
    <row r="25" spans="1:28" ht="18.75" customHeight="1" x14ac:dyDescent="0.25">
      <c r="A25" s="33"/>
      <c r="B25" s="33"/>
      <c r="C25" s="33"/>
      <c r="D25" s="33"/>
      <c r="E25" s="33"/>
      <c r="F25" s="33"/>
      <c r="G25" s="33"/>
      <c r="H25" s="33"/>
      <c r="I25" s="33"/>
      <c r="J25" s="692"/>
      <c r="K25" s="692"/>
      <c r="L25" s="36"/>
      <c r="M25" s="827"/>
      <c r="N25" s="33"/>
      <c r="O25" s="33"/>
      <c r="P25" s="195"/>
      <c r="Q25" s="33"/>
      <c r="R25" s="33"/>
      <c r="S25" s="33"/>
      <c r="T25" s="33"/>
      <c r="U25" s="33"/>
      <c r="V25" s="33"/>
      <c r="W25" s="33"/>
      <c r="X25" s="33"/>
      <c r="AA25" t="s">
        <v>1766</v>
      </c>
      <c r="AB25" t="s">
        <v>1767</v>
      </c>
    </row>
    <row r="26" spans="1:28" ht="18.75" customHeight="1" x14ac:dyDescent="0.25">
      <c r="A26" s="33"/>
      <c r="B26" s="33"/>
      <c r="C26" s="33"/>
      <c r="D26" s="33"/>
      <c r="E26" s="33"/>
      <c r="F26" s="33"/>
      <c r="G26" s="33"/>
      <c r="H26" s="33"/>
      <c r="I26" s="33"/>
      <c r="J26" s="692"/>
      <c r="K26" s="692"/>
      <c r="L26" s="36"/>
      <c r="M26" s="827"/>
      <c r="N26" s="33"/>
      <c r="O26" s="33"/>
      <c r="P26" s="195"/>
      <c r="Q26" s="33"/>
      <c r="R26" s="33"/>
      <c r="S26" s="33"/>
      <c r="T26" s="33"/>
      <c r="U26" s="33"/>
      <c r="V26" s="33"/>
      <c r="W26" s="33"/>
      <c r="X26" s="33"/>
      <c r="AA26" t="s">
        <v>1768</v>
      </c>
      <c r="AB26" t="s">
        <v>1742</v>
      </c>
    </row>
    <row r="27" spans="1:28" ht="18.75" customHeight="1" x14ac:dyDescent="0.25">
      <c r="A27" s="33"/>
      <c r="B27" s="33"/>
      <c r="C27" s="33"/>
      <c r="D27" s="33"/>
      <c r="E27" s="33"/>
      <c r="F27" s="33"/>
      <c r="G27" s="33"/>
      <c r="H27" s="33"/>
      <c r="I27" s="33"/>
      <c r="J27" s="692"/>
      <c r="K27" s="692"/>
      <c r="L27" s="36"/>
      <c r="M27" s="827"/>
      <c r="N27" s="33"/>
      <c r="O27" s="33"/>
      <c r="P27" s="195"/>
      <c r="Q27" s="33"/>
      <c r="R27" s="33"/>
      <c r="S27" s="33"/>
      <c r="T27" s="33"/>
      <c r="U27" s="33"/>
      <c r="V27" s="33"/>
      <c r="W27" s="33"/>
      <c r="X27" s="33"/>
      <c r="AA27" t="s">
        <v>1769</v>
      </c>
      <c r="AB27" t="s">
        <v>1742</v>
      </c>
    </row>
    <row r="28" spans="1:28" ht="18.75" customHeight="1" x14ac:dyDescent="0.25">
      <c r="A28" s="33"/>
      <c r="B28" s="33"/>
      <c r="C28" s="33"/>
      <c r="D28" s="33"/>
      <c r="E28" s="33"/>
      <c r="F28" s="33"/>
      <c r="G28" s="33"/>
      <c r="H28" s="33"/>
      <c r="I28" s="33"/>
      <c r="J28" s="692"/>
      <c r="K28" s="692"/>
      <c r="L28" s="36"/>
      <c r="M28" s="827"/>
      <c r="N28" s="33"/>
      <c r="O28" s="33"/>
      <c r="P28" s="195"/>
      <c r="Q28" s="33"/>
      <c r="R28" s="33"/>
      <c r="S28" s="33"/>
      <c r="T28" s="33"/>
      <c r="U28" s="33"/>
      <c r="V28" s="33"/>
      <c r="W28" s="33"/>
      <c r="X28" s="33"/>
      <c r="AA28" t="s">
        <v>1770</v>
      </c>
      <c r="AB28" t="s">
        <v>1742</v>
      </c>
    </row>
    <row r="29" spans="1:28" ht="18.75" customHeight="1" x14ac:dyDescent="0.25">
      <c r="A29" s="33"/>
      <c r="B29" s="33"/>
      <c r="C29" s="33"/>
      <c r="D29" s="33"/>
      <c r="E29" s="33"/>
      <c r="F29" s="33"/>
      <c r="G29" s="33"/>
      <c r="H29" s="33"/>
      <c r="I29" s="33"/>
      <c r="J29" s="692"/>
      <c r="K29" s="692"/>
      <c r="L29" s="36"/>
      <c r="M29" s="827"/>
      <c r="N29" s="33"/>
      <c r="O29" s="33"/>
      <c r="P29" s="195"/>
      <c r="Q29" s="33"/>
      <c r="R29" s="33"/>
      <c r="S29" s="33"/>
      <c r="T29" s="33"/>
      <c r="U29" s="33"/>
      <c r="V29" s="33"/>
      <c r="W29" s="33"/>
      <c r="X29" s="33"/>
      <c r="AA29" t="s">
        <v>1743</v>
      </c>
      <c r="AB29" t="s">
        <v>1778</v>
      </c>
    </row>
    <row r="30" spans="1:28" ht="18.75" customHeight="1" x14ac:dyDescent="0.25">
      <c r="A30" s="33"/>
      <c r="B30" s="33"/>
      <c r="C30" s="33"/>
      <c r="D30" s="33"/>
      <c r="E30" s="33"/>
      <c r="F30" s="33"/>
      <c r="G30" s="33"/>
      <c r="H30" s="33"/>
      <c r="I30" s="33"/>
      <c r="J30" s="692"/>
      <c r="K30" s="692"/>
      <c r="L30" s="36"/>
      <c r="M30" s="827"/>
      <c r="N30" s="33"/>
      <c r="O30" s="33"/>
      <c r="P30" s="195"/>
      <c r="Q30" s="33"/>
      <c r="R30" s="33"/>
      <c r="S30" s="33"/>
      <c r="T30" s="33"/>
      <c r="U30" s="33"/>
      <c r="V30" s="33"/>
      <c r="W30" s="33"/>
      <c r="X30" s="33"/>
      <c r="AA30" t="s">
        <v>1771</v>
      </c>
      <c r="AB30" t="s">
        <v>19</v>
      </c>
    </row>
    <row r="31" spans="1:28" ht="18.75" customHeight="1" x14ac:dyDescent="0.25">
      <c r="A31" s="33"/>
      <c r="B31" s="33"/>
      <c r="C31" s="33"/>
      <c r="D31" s="33"/>
      <c r="E31" s="33"/>
      <c r="F31" s="33"/>
      <c r="G31" s="33"/>
      <c r="H31" s="33"/>
      <c r="I31" s="33"/>
      <c r="J31" s="692"/>
      <c r="K31" s="692"/>
      <c r="L31" s="36"/>
      <c r="M31" s="827"/>
      <c r="N31" s="33"/>
      <c r="O31" s="33"/>
      <c r="P31" s="195"/>
      <c r="Q31" s="33"/>
      <c r="R31" s="33"/>
      <c r="S31" s="33"/>
      <c r="T31" s="33"/>
      <c r="U31" s="33"/>
      <c r="V31" s="33"/>
      <c r="W31" s="33"/>
      <c r="X31" s="33"/>
      <c r="AA31" t="s">
        <v>1772</v>
      </c>
      <c r="AB31" t="s">
        <v>1731</v>
      </c>
    </row>
    <row r="32" spans="1:28" ht="18.75" customHeight="1" x14ac:dyDescent="0.25">
      <c r="A32" s="33"/>
      <c r="B32" s="33"/>
      <c r="C32" s="33"/>
      <c r="D32" s="33"/>
      <c r="E32" s="33"/>
      <c r="F32" s="33"/>
      <c r="G32" s="33"/>
      <c r="H32" s="33"/>
      <c r="I32" s="33"/>
      <c r="J32" s="692"/>
      <c r="K32" s="692"/>
      <c r="L32" s="36"/>
      <c r="M32" s="827"/>
      <c r="N32" s="33"/>
      <c r="O32" s="33"/>
      <c r="P32" s="195"/>
      <c r="Q32" s="33"/>
      <c r="R32" s="33"/>
      <c r="S32" s="33"/>
      <c r="T32" s="33"/>
      <c r="U32" s="33"/>
      <c r="V32" s="33"/>
      <c r="W32" s="33"/>
      <c r="X32" s="33"/>
      <c r="AA32" t="s">
        <v>1776</v>
      </c>
      <c r="AB32" t="s">
        <v>1773</v>
      </c>
    </row>
    <row r="33" spans="1:28" ht="18.75" customHeight="1" x14ac:dyDescent="0.25">
      <c r="A33" s="33"/>
      <c r="B33" s="33"/>
      <c r="C33" s="33"/>
      <c r="D33" s="33"/>
      <c r="E33" s="33"/>
      <c r="F33" s="33"/>
      <c r="G33" s="33"/>
      <c r="H33" s="33"/>
      <c r="I33" s="33"/>
      <c r="J33" s="692"/>
      <c r="K33" s="692"/>
      <c r="L33" s="36"/>
      <c r="M33" s="827"/>
      <c r="N33" s="33"/>
      <c r="O33" s="33"/>
      <c r="P33" s="195"/>
      <c r="Q33" s="33"/>
      <c r="R33" s="33"/>
      <c r="S33" s="33"/>
      <c r="T33" s="33"/>
      <c r="U33" s="33"/>
      <c r="V33" s="33"/>
      <c r="W33" s="33"/>
      <c r="X33" s="33"/>
      <c r="AA33" t="s">
        <v>1775</v>
      </c>
      <c r="AB33" t="s">
        <v>1741</v>
      </c>
    </row>
    <row r="34" spans="1:28" ht="18.75" customHeight="1" x14ac:dyDescent="0.25">
      <c r="A34" s="33"/>
      <c r="B34" s="33"/>
      <c r="C34" s="33"/>
      <c r="D34" s="33"/>
      <c r="E34" s="33"/>
      <c r="F34" s="33"/>
      <c r="G34" s="33"/>
      <c r="H34" s="33"/>
      <c r="I34" s="33"/>
      <c r="J34" s="692"/>
      <c r="K34" s="692"/>
      <c r="L34" s="36"/>
      <c r="M34" s="827"/>
      <c r="N34" s="33"/>
      <c r="O34" s="33"/>
      <c r="P34" s="195"/>
      <c r="Q34" s="33"/>
      <c r="R34" s="33"/>
      <c r="S34" s="33"/>
      <c r="T34" s="33"/>
      <c r="U34" s="33"/>
      <c r="V34" s="33"/>
      <c r="W34" s="33"/>
      <c r="X34" s="33"/>
      <c r="AA34" t="s">
        <v>1774</v>
      </c>
      <c r="AB34" t="s">
        <v>1733</v>
      </c>
    </row>
    <row r="35" spans="1:28" ht="18.75" customHeight="1" x14ac:dyDescent="0.25">
      <c r="A35" s="33"/>
      <c r="B35" s="33"/>
      <c r="C35" s="33"/>
      <c r="D35" s="33"/>
      <c r="E35" s="33"/>
      <c r="F35" s="33"/>
      <c r="G35" s="33"/>
      <c r="H35" s="33"/>
      <c r="I35" s="33"/>
      <c r="J35" s="692"/>
      <c r="K35" s="692"/>
      <c r="L35" s="36"/>
      <c r="M35" s="827"/>
      <c r="N35" s="33"/>
      <c r="O35" s="33"/>
      <c r="P35" s="195"/>
      <c r="Q35" s="33"/>
      <c r="R35" s="33"/>
      <c r="S35" s="33"/>
      <c r="T35" s="33"/>
      <c r="U35" s="33"/>
      <c r="V35" s="33"/>
      <c r="W35" s="33"/>
      <c r="X35" s="33"/>
    </row>
    <row r="36" spans="1:28" ht="18.75" customHeight="1" x14ac:dyDescent="0.25">
      <c r="A36" s="33"/>
      <c r="B36" s="33"/>
      <c r="C36" s="33"/>
      <c r="D36" s="33"/>
      <c r="E36" s="33"/>
      <c r="F36" s="33"/>
      <c r="G36" s="33"/>
      <c r="H36" s="33"/>
      <c r="I36" s="33"/>
      <c r="J36" s="692"/>
      <c r="K36" s="692"/>
      <c r="L36" s="36"/>
      <c r="M36" s="827"/>
      <c r="N36" s="33"/>
      <c r="O36" s="33"/>
      <c r="P36" s="195"/>
      <c r="Q36" s="33"/>
      <c r="R36" s="33"/>
      <c r="S36" s="33"/>
      <c r="T36" s="33"/>
      <c r="U36" s="33"/>
      <c r="V36" s="33"/>
      <c r="W36" s="33"/>
      <c r="X36" s="33"/>
    </row>
    <row r="37" spans="1:28" ht="18.75" customHeight="1" x14ac:dyDescent="0.25">
      <c r="A37" s="33"/>
      <c r="B37" s="33"/>
      <c r="C37" s="33"/>
      <c r="D37" s="33"/>
      <c r="E37" s="33"/>
      <c r="F37" s="33"/>
      <c r="G37" s="33"/>
      <c r="H37" s="33"/>
      <c r="I37" s="33"/>
      <c r="J37" s="692"/>
      <c r="K37" s="692"/>
      <c r="L37" s="36"/>
      <c r="M37" s="827"/>
      <c r="N37" s="33"/>
      <c r="O37" s="33"/>
      <c r="P37" s="195"/>
      <c r="Q37" s="33"/>
      <c r="R37" s="33"/>
      <c r="S37" s="33"/>
      <c r="T37" s="33"/>
      <c r="U37" s="33"/>
      <c r="V37" s="33"/>
      <c r="W37" s="33"/>
      <c r="X37" s="33"/>
    </row>
    <row r="38" spans="1:28" ht="18.75" customHeight="1" x14ac:dyDescent="0.25">
      <c r="A38" s="33"/>
      <c r="B38" s="33"/>
      <c r="C38" s="33"/>
      <c r="D38" s="33"/>
      <c r="E38" s="33"/>
      <c r="F38" s="33"/>
      <c r="G38" s="33"/>
      <c r="H38" s="33"/>
      <c r="I38" s="33"/>
      <c r="J38" s="692"/>
      <c r="K38" s="692"/>
      <c r="L38" s="36"/>
      <c r="M38" s="827"/>
      <c r="N38" s="33"/>
      <c r="O38" s="33"/>
      <c r="P38" s="195"/>
      <c r="Q38" s="33"/>
      <c r="R38" s="33"/>
      <c r="S38" s="33"/>
      <c r="T38" s="33"/>
      <c r="U38" s="33"/>
      <c r="V38" s="33"/>
      <c r="W38" s="33"/>
      <c r="X38" s="33"/>
    </row>
    <row r="39" spans="1:28" ht="18.75" customHeight="1" x14ac:dyDescent="0.25">
      <c r="A39" s="33"/>
      <c r="B39" s="33"/>
      <c r="C39" s="33"/>
      <c r="D39" s="33"/>
      <c r="E39" s="33"/>
      <c r="F39" s="33"/>
      <c r="G39" s="33"/>
      <c r="H39" s="33"/>
      <c r="I39" s="33"/>
      <c r="J39" s="692"/>
      <c r="K39" s="692"/>
      <c r="L39" s="36"/>
      <c r="M39" s="827"/>
      <c r="N39" s="33"/>
      <c r="O39" s="33"/>
      <c r="P39" s="195"/>
      <c r="Q39" s="33"/>
      <c r="R39" s="33"/>
      <c r="S39" s="33"/>
      <c r="T39" s="33"/>
      <c r="U39" s="33"/>
      <c r="V39" s="33"/>
      <c r="W39" s="33"/>
      <c r="X39" s="33"/>
    </row>
    <row r="40" spans="1:28" ht="18.75" customHeight="1" x14ac:dyDescent="0.25">
      <c r="A40" s="33"/>
      <c r="B40" s="33"/>
      <c r="C40" s="33"/>
      <c r="D40" s="33"/>
      <c r="E40" s="33"/>
      <c r="F40" s="33"/>
      <c r="G40" s="33"/>
      <c r="H40" s="33"/>
      <c r="I40" s="33"/>
      <c r="J40" s="692"/>
      <c r="K40" s="692"/>
      <c r="L40" s="36"/>
      <c r="M40" s="827"/>
      <c r="N40" s="33"/>
      <c r="O40" s="33"/>
      <c r="P40" s="195"/>
      <c r="Q40" s="33"/>
      <c r="R40" s="33"/>
      <c r="S40" s="33"/>
      <c r="T40" s="33"/>
      <c r="U40" s="33"/>
      <c r="V40" s="33"/>
      <c r="W40" s="33"/>
      <c r="X40" s="33"/>
    </row>
    <row r="41" spans="1:28" ht="18.75" customHeight="1" x14ac:dyDescent="0.25">
      <c r="A41" s="33"/>
      <c r="B41" s="33"/>
      <c r="C41" s="33"/>
      <c r="D41" s="33"/>
      <c r="E41" s="33"/>
      <c r="F41" s="33"/>
      <c r="G41" s="33"/>
      <c r="H41" s="33"/>
      <c r="I41" s="33"/>
      <c r="J41" s="692"/>
      <c r="K41" s="692"/>
      <c r="L41" s="36"/>
      <c r="M41" s="827"/>
      <c r="N41" s="33"/>
      <c r="O41" s="33"/>
      <c r="P41" s="195"/>
      <c r="Q41" s="33"/>
      <c r="R41" s="33"/>
      <c r="S41" s="33"/>
      <c r="T41" s="33"/>
      <c r="U41" s="33"/>
      <c r="V41" s="33"/>
      <c r="W41" s="33"/>
      <c r="X41" s="33"/>
    </row>
    <row r="42" spans="1:28" ht="18.75" customHeight="1" x14ac:dyDescent="0.25">
      <c r="A42" s="33"/>
      <c r="B42" s="33"/>
      <c r="C42" s="33"/>
      <c r="D42" s="33"/>
      <c r="E42" s="33"/>
      <c r="F42" s="33"/>
      <c r="G42" s="33"/>
      <c r="H42" s="33"/>
      <c r="I42" s="33"/>
      <c r="J42" s="692"/>
      <c r="K42" s="692"/>
      <c r="L42" s="36"/>
      <c r="M42" s="827"/>
      <c r="N42" s="33"/>
      <c r="O42" s="33"/>
      <c r="P42" s="195"/>
      <c r="Q42" s="33"/>
      <c r="R42" s="33"/>
      <c r="S42" s="33"/>
      <c r="T42" s="33"/>
      <c r="U42" s="33"/>
      <c r="V42" s="33"/>
      <c r="W42" s="33"/>
      <c r="X42" s="33"/>
    </row>
    <row r="43" spans="1:28" ht="18.75" customHeight="1" x14ac:dyDescent="0.25">
      <c r="A43" s="33"/>
      <c r="B43" s="33"/>
      <c r="C43" s="33"/>
      <c r="D43" s="33"/>
      <c r="E43" s="33"/>
      <c r="F43" s="33"/>
      <c r="G43" s="33"/>
      <c r="H43" s="33"/>
      <c r="I43" s="33"/>
      <c r="J43" s="692"/>
      <c r="K43" s="692"/>
      <c r="L43" s="36"/>
      <c r="M43" s="827"/>
      <c r="N43" s="33"/>
      <c r="O43" s="33"/>
      <c r="P43" s="195"/>
      <c r="Q43" s="33"/>
      <c r="R43" s="33"/>
      <c r="S43" s="33"/>
      <c r="T43" s="33"/>
      <c r="U43" s="33"/>
      <c r="V43" s="33"/>
      <c r="W43" s="33"/>
      <c r="X43" s="33"/>
    </row>
    <row r="44" spans="1:28" ht="18.75" customHeight="1" x14ac:dyDescent="0.25">
      <c r="A44" s="33"/>
      <c r="B44" s="33"/>
      <c r="C44" s="33"/>
      <c r="D44" s="33"/>
      <c r="E44" s="33"/>
      <c r="F44" s="33"/>
      <c r="G44" s="33"/>
      <c r="H44" s="33"/>
      <c r="I44" s="33"/>
      <c r="J44" s="692"/>
      <c r="K44" s="692"/>
      <c r="L44" s="36"/>
      <c r="M44" s="827"/>
      <c r="N44" s="33"/>
      <c r="O44" s="33"/>
      <c r="P44" s="195"/>
      <c r="Q44" s="33"/>
      <c r="R44" s="33"/>
      <c r="S44" s="33"/>
      <c r="T44" s="33"/>
      <c r="U44" s="33"/>
      <c r="V44" s="33"/>
      <c r="W44" s="33"/>
      <c r="X44" s="33"/>
    </row>
    <row r="45" spans="1:28" ht="18.75" customHeight="1" x14ac:dyDescent="0.25">
      <c r="A45" s="33"/>
      <c r="B45" s="33"/>
      <c r="C45" s="33"/>
      <c r="D45" s="33"/>
      <c r="E45" s="33"/>
      <c r="F45" s="33"/>
      <c r="G45" s="33"/>
      <c r="H45" s="33"/>
      <c r="I45" s="33"/>
      <c r="J45" s="692"/>
      <c r="K45" s="692"/>
      <c r="L45" s="36"/>
      <c r="M45" s="827"/>
      <c r="N45" s="33"/>
      <c r="O45" s="33"/>
      <c r="P45" s="195"/>
      <c r="Q45" s="33"/>
      <c r="R45" s="33"/>
      <c r="S45" s="33"/>
      <c r="T45" s="33"/>
      <c r="U45" s="33"/>
      <c r="V45" s="33"/>
      <c r="W45" s="33"/>
      <c r="X45" s="33"/>
    </row>
    <row r="46" spans="1:28" ht="18.75" customHeight="1" x14ac:dyDescent="0.25">
      <c r="A46" s="33"/>
      <c r="B46" s="33"/>
      <c r="C46" s="33"/>
      <c r="D46" s="33"/>
      <c r="E46" s="33"/>
      <c r="F46" s="33"/>
      <c r="G46" s="33"/>
      <c r="H46" s="33"/>
      <c r="I46" s="33"/>
      <c r="J46" s="692"/>
      <c r="K46" s="692"/>
      <c r="L46" s="36"/>
      <c r="M46" s="827"/>
      <c r="N46" s="33"/>
      <c r="O46" s="33"/>
      <c r="P46" s="195"/>
      <c r="Q46" s="33"/>
      <c r="R46" s="33"/>
      <c r="S46" s="33"/>
      <c r="T46" s="33"/>
      <c r="U46" s="33"/>
      <c r="V46" s="33"/>
      <c r="W46" s="33"/>
      <c r="X46" s="33"/>
    </row>
    <row r="47" spans="1:28" ht="18.75" customHeight="1" x14ac:dyDescent="0.25">
      <c r="A47" s="33"/>
      <c r="B47" s="33"/>
      <c r="C47" s="33"/>
      <c r="D47" s="33"/>
      <c r="E47" s="33"/>
      <c r="F47" s="33"/>
      <c r="G47" s="33"/>
      <c r="H47" s="33"/>
      <c r="I47" s="33"/>
      <c r="J47" s="692"/>
      <c r="K47" s="692"/>
      <c r="L47" s="36"/>
      <c r="M47" s="827"/>
      <c r="N47" s="33"/>
      <c r="O47" s="33"/>
      <c r="P47" s="195"/>
      <c r="Q47" s="33"/>
      <c r="R47" s="33"/>
      <c r="S47" s="33"/>
      <c r="T47" s="33"/>
      <c r="U47" s="33"/>
      <c r="V47" s="33"/>
      <c r="W47" s="33"/>
      <c r="X47" s="33"/>
    </row>
    <row r="48" spans="1:2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sheetData>
  <phoneticPr fontId="32" type="noConversion"/>
  <pageMargins left="0.70866141732283472" right="0.70866141732283472" top="0.74803149606299213" bottom="0.74803149606299213" header="0.31496062992125984" footer="0.31496062992125984"/>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872C-D8B4-4E6D-8DC8-136F1FA40C8A}">
  <sheetPr codeName="Sheet23"/>
  <dimension ref="A1:S46"/>
  <sheetViews>
    <sheetView zoomScaleNormal="100" workbookViewId="0">
      <selection activeCell="D25" sqref="D25"/>
    </sheetView>
  </sheetViews>
  <sheetFormatPr defaultRowHeight="15" x14ac:dyDescent="0.25"/>
  <cols>
    <col min="1" max="1" width="10.140625" customWidth="1"/>
    <col min="2" max="19" width="9.28515625" customWidth="1"/>
  </cols>
  <sheetData>
    <row r="1" spans="1:19" x14ac:dyDescent="0.25">
      <c r="A1" s="769"/>
      <c r="B1" s="1496" t="s">
        <v>1426</v>
      </c>
      <c r="C1" s="1497"/>
      <c r="D1" s="1498"/>
      <c r="E1" s="1496" t="s">
        <v>1535</v>
      </c>
      <c r="F1" s="1497"/>
      <c r="G1" s="1498"/>
      <c r="H1" s="1496" t="s">
        <v>1535</v>
      </c>
      <c r="I1" s="1497"/>
      <c r="J1" s="1498"/>
      <c r="K1" s="1496" t="s">
        <v>1535</v>
      </c>
      <c r="L1" s="1497"/>
      <c r="M1" s="1498"/>
      <c r="N1" s="1496" t="s">
        <v>1535</v>
      </c>
      <c r="O1" s="1497"/>
      <c r="P1" s="1498"/>
      <c r="Q1" s="1496" t="s">
        <v>1535</v>
      </c>
      <c r="R1" s="1497"/>
      <c r="S1" s="1498"/>
    </row>
    <row r="2" spans="1:19" x14ac:dyDescent="0.25">
      <c r="A2" t="s">
        <v>1222</v>
      </c>
      <c r="B2" s="874" t="s">
        <v>1536</v>
      </c>
      <c r="C2" s="55" t="s">
        <v>1231</v>
      </c>
      <c r="D2" s="55" t="s">
        <v>1225</v>
      </c>
      <c r="E2" s="55" t="s">
        <v>1319</v>
      </c>
      <c r="F2" s="55" t="s">
        <v>849</v>
      </c>
      <c r="G2" s="55" t="s">
        <v>2</v>
      </c>
      <c r="H2" s="55" t="s">
        <v>1319</v>
      </c>
      <c r="I2" s="55" t="s">
        <v>849</v>
      </c>
      <c r="J2" s="55" t="s">
        <v>2</v>
      </c>
      <c r="K2" s="55" t="s">
        <v>1319</v>
      </c>
      <c r="L2" s="55" t="s">
        <v>849</v>
      </c>
      <c r="M2" s="55" t="s">
        <v>2</v>
      </c>
      <c r="N2" s="55" t="s">
        <v>1319</v>
      </c>
      <c r="O2" s="55" t="s">
        <v>849</v>
      </c>
      <c r="P2" s="55" t="s">
        <v>2</v>
      </c>
      <c r="Q2" s="55" t="s">
        <v>1319</v>
      </c>
      <c r="R2" s="55" t="s">
        <v>849</v>
      </c>
      <c r="S2" s="55" t="s">
        <v>2</v>
      </c>
    </row>
    <row r="3" spans="1:19" ht="15.75" x14ac:dyDescent="0.25">
      <c r="A3" s="770" t="s">
        <v>1425</v>
      </c>
      <c r="B3" s="780"/>
      <c r="C3" s="781"/>
      <c r="D3" s="782"/>
      <c r="E3" s="780"/>
      <c r="F3" s="781"/>
      <c r="G3" s="782"/>
      <c r="H3" s="780"/>
      <c r="I3" s="781"/>
      <c r="J3" s="782"/>
      <c r="K3" s="780"/>
      <c r="L3" s="781"/>
      <c r="M3" s="782"/>
      <c r="N3" s="780"/>
      <c r="O3" s="781"/>
      <c r="P3" s="782"/>
      <c r="Q3" s="780"/>
      <c r="R3" s="781"/>
      <c r="S3" s="782"/>
    </row>
    <row r="4" spans="1:19" ht="15.75" x14ac:dyDescent="0.25">
      <c r="A4" s="770" t="s">
        <v>1425</v>
      </c>
      <c r="B4" s="783"/>
      <c r="C4" s="784"/>
      <c r="D4" s="785"/>
      <c r="E4" s="783"/>
      <c r="F4" s="784"/>
      <c r="G4" s="785"/>
      <c r="H4" s="783"/>
      <c r="I4" s="784"/>
      <c r="J4" s="785"/>
      <c r="K4" s="783"/>
      <c r="L4" s="784"/>
      <c r="M4" s="785"/>
      <c r="N4" s="783"/>
      <c r="O4" s="784"/>
      <c r="P4" s="785"/>
      <c r="Q4" s="783"/>
      <c r="R4" s="784"/>
      <c r="S4" s="785"/>
    </row>
    <row r="5" spans="1:19" ht="15.75" x14ac:dyDescent="0.25">
      <c r="A5" s="770" t="s">
        <v>1425</v>
      </c>
      <c r="B5" s="783"/>
      <c r="C5" s="784"/>
      <c r="D5" s="785"/>
      <c r="E5" s="783"/>
      <c r="F5" s="784"/>
      <c r="G5" s="785"/>
      <c r="H5" s="783"/>
      <c r="I5" s="784"/>
      <c r="J5" s="785"/>
      <c r="K5" s="783"/>
      <c r="L5" s="784"/>
      <c r="M5" s="785"/>
      <c r="N5" s="783"/>
      <c r="O5" s="784"/>
      <c r="P5" s="785"/>
      <c r="Q5" s="783"/>
      <c r="R5" s="784"/>
      <c r="S5" s="785"/>
    </row>
    <row r="6" spans="1:19" ht="15.75" x14ac:dyDescent="0.25">
      <c r="A6" s="770" t="s">
        <v>1425</v>
      </c>
      <c r="B6" s="783"/>
      <c r="C6" s="784"/>
      <c r="D6" s="785"/>
      <c r="E6" s="783"/>
      <c r="F6" s="784"/>
      <c r="G6" s="785"/>
      <c r="H6" s="783"/>
      <c r="I6" s="784"/>
      <c r="J6" s="785"/>
      <c r="K6" s="783"/>
      <c r="L6" s="784"/>
      <c r="M6" s="785"/>
      <c r="N6" s="783"/>
      <c r="O6" s="784"/>
      <c r="P6" s="785"/>
      <c r="Q6" s="783"/>
      <c r="R6" s="784"/>
      <c r="S6" s="785"/>
    </row>
    <row r="7" spans="1:19" ht="15.75" x14ac:dyDescent="0.25">
      <c r="A7" s="770" t="s">
        <v>1425</v>
      </c>
      <c r="B7" s="783"/>
      <c r="C7" s="784"/>
      <c r="D7" s="785"/>
      <c r="E7" s="783"/>
      <c r="F7" s="784"/>
      <c r="G7" s="785"/>
      <c r="H7" s="783"/>
      <c r="I7" s="784"/>
      <c r="J7" s="785"/>
      <c r="K7" s="783"/>
      <c r="L7" s="784"/>
      <c r="M7" s="785"/>
      <c r="N7" s="783"/>
      <c r="O7" s="784"/>
      <c r="P7" s="785"/>
      <c r="Q7" s="783"/>
      <c r="R7" s="784"/>
      <c r="S7" s="785"/>
    </row>
    <row r="8" spans="1:19" ht="15.75" x14ac:dyDescent="0.25">
      <c r="A8" s="770" t="s">
        <v>1425</v>
      </c>
      <c r="B8" s="783"/>
      <c r="C8" s="784"/>
      <c r="D8" s="785"/>
      <c r="E8" s="783"/>
      <c r="F8" s="784"/>
      <c r="G8" s="785"/>
      <c r="H8" s="783"/>
      <c r="I8" s="784"/>
      <c r="J8" s="785"/>
      <c r="K8" s="783"/>
      <c r="L8" s="784"/>
      <c r="M8" s="785"/>
      <c r="N8" s="783"/>
      <c r="O8" s="784"/>
      <c r="P8" s="785"/>
      <c r="Q8" s="783"/>
      <c r="R8" s="784"/>
      <c r="S8" s="785"/>
    </row>
    <row r="9" spans="1:19" ht="15.75" x14ac:dyDescent="0.25">
      <c r="A9" s="770" t="s">
        <v>1425</v>
      </c>
      <c r="B9" s="783"/>
      <c r="C9" s="784"/>
      <c r="D9" s="785"/>
      <c r="E9" s="783"/>
      <c r="F9" s="784"/>
      <c r="G9" s="785"/>
      <c r="H9" s="783"/>
      <c r="I9" s="784"/>
      <c r="J9" s="785"/>
      <c r="K9" s="783"/>
      <c r="L9" s="784"/>
      <c r="M9" s="785"/>
      <c r="N9" s="783"/>
      <c r="O9" s="784"/>
      <c r="P9" s="785"/>
      <c r="Q9" s="783"/>
      <c r="R9" s="784"/>
      <c r="S9" s="785"/>
    </row>
    <row r="10" spans="1:19" ht="15.75" x14ac:dyDescent="0.25">
      <c r="A10" s="770" t="s">
        <v>1425</v>
      </c>
      <c r="B10" s="783"/>
      <c r="C10" s="784"/>
      <c r="D10" s="785"/>
      <c r="E10" s="783"/>
      <c r="F10" s="784"/>
      <c r="G10" s="785"/>
      <c r="H10" s="783"/>
      <c r="I10" s="784"/>
      <c r="J10" s="785"/>
      <c r="K10" s="783"/>
      <c r="L10" s="784"/>
      <c r="M10" s="785"/>
      <c r="N10" s="783"/>
      <c r="O10" s="784"/>
      <c r="P10" s="785"/>
      <c r="Q10" s="783"/>
      <c r="R10" s="784"/>
      <c r="S10" s="785"/>
    </row>
    <row r="11" spans="1:19" ht="15.75" x14ac:dyDescent="0.25">
      <c r="A11" s="770" t="s">
        <v>1425</v>
      </c>
      <c r="B11" s="783"/>
      <c r="C11" s="784"/>
      <c r="D11" s="785"/>
      <c r="E11" s="783"/>
      <c r="F11" s="784"/>
      <c r="G11" s="785"/>
      <c r="H11" s="783"/>
      <c r="I11" s="784"/>
      <c r="J11" s="785"/>
      <c r="K11" s="783"/>
      <c r="L11" s="784"/>
      <c r="M11" s="785"/>
      <c r="N11" s="783"/>
      <c r="O11" s="784"/>
      <c r="P11" s="785"/>
      <c r="Q11" s="783"/>
      <c r="R11" s="784"/>
      <c r="S11" s="785"/>
    </row>
    <row r="12" spans="1:19" ht="15.75" x14ac:dyDescent="0.25">
      <c r="A12" s="770" t="s">
        <v>1425</v>
      </c>
      <c r="B12" s="783"/>
      <c r="C12" s="784"/>
      <c r="D12" s="785"/>
      <c r="E12" s="783"/>
      <c r="F12" s="784"/>
      <c r="G12" s="785"/>
      <c r="H12" s="783"/>
      <c r="I12" s="784"/>
      <c r="J12" s="785"/>
      <c r="K12" s="783"/>
      <c r="L12" s="784"/>
      <c r="M12" s="785"/>
      <c r="N12" s="783"/>
      <c r="O12" s="784"/>
      <c r="P12" s="785"/>
      <c r="Q12" s="783"/>
      <c r="R12" s="784"/>
      <c r="S12" s="785"/>
    </row>
    <row r="13" spans="1:19" ht="15.75" x14ac:dyDescent="0.25">
      <c r="A13" s="770" t="s">
        <v>1425</v>
      </c>
      <c r="B13" s="783"/>
      <c r="C13" s="784"/>
      <c r="D13" s="785"/>
      <c r="E13" s="783"/>
      <c r="F13" s="784"/>
      <c r="G13" s="785"/>
      <c r="H13" s="783"/>
      <c r="I13" s="784"/>
      <c r="J13" s="785"/>
      <c r="K13" s="783"/>
      <c r="L13" s="784"/>
      <c r="M13" s="785"/>
      <c r="N13" s="783"/>
      <c r="O13" s="784"/>
      <c r="P13" s="785"/>
      <c r="Q13" s="783"/>
      <c r="R13" s="784"/>
      <c r="S13" s="785"/>
    </row>
    <row r="14" spans="1:19" ht="15.75" x14ac:dyDescent="0.25">
      <c r="A14" s="770" t="s">
        <v>1425</v>
      </c>
      <c r="B14" s="783"/>
      <c r="C14" s="784"/>
      <c r="D14" s="785"/>
      <c r="E14" s="783"/>
      <c r="F14" s="784"/>
      <c r="G14" s="785"/>
      <c r="H14" s="783"/>
      <c r="I14" s="784"/>
      <c r="J14" s="785"/>
      <c r="K14" s="783"/>
      <c r="L14" s="784"/>
      <c r="M14" s="785"/>
      <c r="N14" s="783"/>
      <c r="O14" s="784"/>
      <c r="P14" s="785"/>
      <c r="Q14" s="783"/>
      <c r="R14" s="784"/>
      <c r="S14" s="785"/>
    </row>
    <row r="15" spans="1:19" ht="15.75" x14ac:dyDescent="0.25">
      <c r="A15" s="770" t="s">
        <v>1425</v>
      </c>
      <c r="B15" s="783"/>
      <c r="C15" s="784"/>
      <c r="D15" s="785"/>
      <c r="E15" s="783"/>
      <c r="F15" s="784"/>
      <c r="G15" s="785"/>
      <c r="H15" s="783"/>
      <c r="I15" s="784"/>
      <c r="J15" s="785"/>
      <c r="K15" s="783"/>
      <c r="L15" s="784"/>
      <c r="M15" s="785"/>
      <c r="N15" s="783"/>
      <c r="O15" s="784"/>
      <c r="P15" s="785"/>
      <c r="Q15" s="783"/>
      <c r="R15" s="784"/>
      <c r="S15" s="785"/>
    </row>
    <row r="16" spans="1:19" ht="15.75" x14ac:dyDescent="0.25">
      <c r="A16" s="770" t="s">
        <v>1425</v>
      </c>
      <c r="B16" s="783"/>
      <c r="C16" s="784"/>
      <c r="D16" s="785"/>
      <c r="E16" s="783"/>
      <c r="F16" s="784"/>
      <c r="G16" s="785"/>
      <c r="H16" s="783"/>
      <c r="I16" s="784"/>
      <c r="J16" s="785"/>
      <c r="K16" s="783"/>
      <c r="L16" s="784"/>
      <c r="M16" s="785"/>
      <c r="N16" s="783"/>
      <c r="O16" s="784"/>
      <c r="P16" s="785"/>
      <c r="Q16" s="783"/>
      <c r="R16" s="784"/>
      <c r="S16" s="785"/>
    </row>
    <row r="17" spans="1:19" ht="15.75" x14ac:dyDescent="0.25">
      <c r="A17" s="770" t="s">
        <v>1425</v>
      </c>
      <c r="B17" s="783"/>
      <c r="C17" s="784"/>
      <c r="D17" s="785"/>
      <c r="E17" s="783"/>
      <c r="F17" s="784"/>
      <c r="G17" s="785"/>
      <c r="H17" s="783"/>
      <c r="I17" s="784"/>
      <c r="J17" s="785"/>
      <c r="K17" s="783"/>
      <c r="L17" s="784"/>
      <c r="M17" s="785"/>
      <c r="N17" s="783"/>
      <c r="O17" s="784"/>
      <c r="P17" s="785"/>
      <c r="Q17" s="783"/>
      <c r="R17" s="784"/>
      <c r="S17" s="785"/>
    </row>
    <row r="18" spans="1:19" ht="15.75" x14ac:dyDescent="0.25">
      <c r="A18" s="770" t="s">
        <v>1425</v>
      </c>
      <c r="B18" s="783"/>
      <c r="C18" s="784"/>
      <c r="D18" s="785"/>
      <c r="E18" s="783"/>
      <c r="F18" s="784"/>
      <c r="G18" s="785"/>
      <c r="H18" s="783"/>
      <c r="I18" s="784"/>
      <c r="J18" s="785"/>
      <c r="K18" s="783"/>
      <c r="L18" s="784"/>
      <c r="M18" s="785"/>
      <c r="N18" s="783"/>
      <c r="O18" s="784"/>
      <c r="P18" s="785"/>
      <c r="Q18" s="783"/>
      <c r="R18" s="784"/>
      <c r="S18" s="785"/>
    </row>
    <row r="19" spans="1:19" ht="15.75" x14ac:dyDescent="0.25">
      <c r="A19" s="770" t="s">
        <v>1425</v>
      </c>
      <c r="B19" s="783"/>
      <c r="C19" s="784"/>
      <c r="D19" s="785"/>
      <c r="E19" s="783"/>
      <c r="F19" s="784"/>
      <c r="G19" s="785"/>
      <c r="H19" s="783"/>
      <c r="I19" s="784"/>
      <c r="J19" s="785"/>
      <c r="K19" s="783"/>
      <c r="L19" s="784"/>
      <c r="M19" s="785"/>
      <c r="N19" s="783"/>
      <c r="O19" s="784"/>
      <c r="P19" s="785"/>
      <c r="Q19" s="783"/>
      <c r="R19" s="784"/>
      <c r="S19" s="785"/>
    </row>
    <row r="20" spans="1:19" ht="15.75" x14ac:dyDescent="0.25">
      <c r="A20" s="770" t="s">
        <v>1425</v>
      </c>
      <c r="B20" s="783"/>
      <c r="C20" s="784"/>
      <c r="D20" s="785"/>
      <c r="E20" s="783"/>
      <c r="F20" s="784"/>
      <c r="G20" s="785"/>
      <c r="H20" s="783"/>
      <c r="I20" s="784"/>
      <c r="J20" s="785"/>
      <c r="K20" s="783"/>
      <c r="L20" s="784"/>
      <c r="M20" s="785"/>
      <c r="N20" s="783"/>
      <c r="O20" s="784"/>
      <c r="P20" s="785"/>
      <c r="Q20" s="783"/>
      <c r="R20" s="784"/>
      <c r="S20" s="785"/>
    </row>
    <row r="21" spans="1:19" ht="15.75" x14ac:dyDescent="0.25">
      <c r="A21" s="770" t="s">
        <v>1425</v>
      </c>
      <c r="B21" s="783"/>
      <c r="C21" s="784"/>
      <c r="D21" s="785"/>
      <c r="E21" s="783"/>
      <c r="F21" s="784"/>
      <c r="G21" s="785"/>
      <c r="H21" s="783"/>
      <c r="I21" s="784"/>
      <c r="J21" s="785"/>
      <c r="K21" s="783"/>
      <c r="L21" s="784"/>
      <c r="M21" s="785"/>
      <c r="N21" s="783"/>
      <c r="O21" s="784"/>
      <c r="P21" s="785"/>
      <c r="Q21" s="783"/>
      <c r="R21" s="784"/>
      <c r="S21" s="785"/>
    </row>
    <row r="22" spans="1:19" ht="15.75" x14ac:dyDescent="0.25">
      <c r="A22" s="770" t="s">
        <v>1425</v>
      </c>
      <c r="B22" s="783"/>
      <c r="C22" s="784"/>
      <c r="D22" s="785"/>
      <c r="E22" s="783"/>
      <c r="F22" s="784"/>
      <c r="G22" s="785"/>
      <c r="H22" s="783"/>
      <c r="I22" s="784"/>
      <c r="J22" s="785"/>
      <c r="K22" s="783"/>
      <c r="L22" s="784"/>
      <c r="M22" s="785"/>
      <c r="N22" s="783"/>
      <c r="O22" s="784"/>
      <c r="P22" s="785"/>
      <c r="Q22" s="783"/>
      <c r="R22" s="784"/>
      <c r="S22" s="785"/>
    </row>
    <row r="23" spans="1:19" ht="15.75" x14ac:dyDescent="0.25">
      <c r="A23" s="770" t="s">
        <v>1425</v>
      </c>
      <c r="B23" s="783"/>
      <c r="C23" s="784"/>
      <c r="D23" s="785"/>
      <c r="E23" s="783"/>
      <c r="F23" s="784"/>
      <c r="G23" s="785"/>
      <c r="H23" s="783"/>
      <c r="I23" s="784"/>
      <c r="J23" s="785"/>
      <c r="K23" s="783"/>
      <c r="L23" s="784"/>
      <c r="M23" s="785"/>
      <c r="N23" s="783"/>
      <c r="O23" s="784"/>
      <c r="P23" s="785"/>
      <c r="Q23" s="783"/>
      <c r="R23" s="784"/>
      <c r="S23" s="785"/>
    </row>
    <row r="24" spans="1:19" ht="15" customHeight="1" x14ac:dyDescent="0.25">
      <c r="A24" s="770" t="s">
        <v>1425</v>
      </c>
      <c r="B24" s="783"/>
      <c r="C24" s="784"/>
      <c r="D24" s="785"/>
      <c r="E24" s="783"/>
      <c r="F24" s="784"/>
      <c r="G24" s="785"/>
      <c r="H24" s="783"/>
      <c r="I24" s="784"/>
      <c r="J24" s="785"/>
      <c r="K24" s="783"/>
      <c r="L24" s="784"/>
      <c r="M24" s="785"/>
      <c r="N24" s="783"/>
      <c r="O24" s="784"/>
      <c r="P24" s="785"/>
      <c r="Q24" s="783"/>
      <c r="R24" s="784"/>
      <c r="S24" s="785"/>
    </row>
    <row r="25" spans="1:19" ht="15" customHeight="1" x14ac:dyDescent="0.25">
      <c r="A25" s="770" t="s">
        <v>1425</v>
      </c>
      <c r="B25" s="783"/>
      <c r="C25" s="784"/>
      <c r="D25" s="785"/>
      <c r="E25" s="783"/>
      <c r="F25" s="784"/>
      <c r="G25" s="785"/>
      <c r="H25" s="783"/>
      <c r="I25" s="784"/>
      <c r="J25" s="785"/>
      <c r="K25" s="783"/>
      <c r="L25" s="784"/>
      <c r="M25" s="785"/>
      <c r="N25" s="783"/>
      <c r="O25" s="784"/>
      <c r="P25" s="785"/>
      <c r="Q25" s="783"/>
      <c r="R25" s="784"/>
      <c r="S25" s="785"/>
    </row>
    <row r="26" spans="1:19" ht="15" customHeight="1" x14ac:dyDescent="0.25">
      <c r="A26" s="770" t="s">
        <v>1425</v>
      </c>
      <c r="B26" s="783"/>
      <c r="C26" s="784"/>
      <c r="D26" s="785"/>
      <c r="E26" s="783"/>
      <c r="F26" s="784"/>
      <c r="G26" s="785"/>
      <c r="H26" s="783"/>
      <c r="I26" s="784"/>
      <c r="J26" s="785"/>
      <c r="K26" s="783"/>
      <c r="L26" s="784"/>
      <c r="M26" s="785"/>
      <c r="N26" s="783"/>
      <c r="O26" s="784"/>
      <c r="P26" s="785"/>
      <c r="Q26" s="783"/>
      <c r="R26" s="784"/>
      <c r="S26" s="785"/>
    </row>
    <row r="27" spans="1:19" ht="15" customHeight="1" x14ac:dyDescent="0.25">
      <c r="A27" s="770" t="s">
        <v>1425</v>
      </c>
      <c r="B27" s="783"/>
      <c r="C27" s="784"/>
      <c r="D27" s="785"/>
      <c r="E27" s="783"/>
      <c r="F27" s="784"/>
      <c r="G27" s="785"/>
      <c r="H27" s="783"/>
      <c r="I27" s="784"/>
      <c r="J27" s="785"/>
      <c r="K27" s="783"/>
      <c r="L27" s="784"/>
      <c r="M27" s="785"/>
      <c r="N27" s="783"/>
      <c r="O27" s="784"/>
      <c r="P27" s="785"/>
      <c r="Q27" s="783"/>
      <c r="R27" s="784"/>
      <c r="S27" s="785"/>
    </row>
    <row r="28" spans="1:19" ht="15" customHeight="1" x14ac:dyDescent="0.25">
      <c r="A28" s="770" t="s">
        <v>1425</v>
      </c>
      <c r="B28" s="783"/>
      <c r="C28" s="784"/>
      <c r="D28" s="785"/>
      <c r="E28" s="783"/>
      <c r="F28" s="784"/>
      <c r="G28" s="785"/>
      <c r="H28" s="783"/>
      <c r="I28" s="784"/>
      <c r="J28" s="785"/>
      <c r="K28" s="783"/>
      <c r="L28" s="784"/>
      <c r="M28" s="785"/>
      <c r="N28" s="783"/>
      <c r="O28" s="784"/>
      <c r="P28" s="785"/>
      <c r="Q28" s="783"/>
      <c r="R28" s="784"/>
      <c r="S28" s="785"/>
    </row>
    <row r="29" spans="1:19" ht="15" customHeight="1" x14ac:dyDescent="0.25">
      <c r="A29" s="770" t="s">
        <v>1425</v>
      </c>
      <c r="B29" s="783"/>
      <c r="C29" s="784"/>
      <c r="D29" s="785"/>
      <c r="E29" s="783"/>
      <c r="F29" s="784"/>
      <c r="G29" s="785"/>
      <c r="H29" s="783"/>
      <c r="I29" s="784"/>
      <c r="J29" s="785"/>
      <c r="K29" s="783"/>
      <c r="L29" s="784"/>
      <c r="M29" s="785"/>
      <c r="N29" s="783"/>
      <c r="O29" s="784"/>
      <c r="P29" s="785"/>
      <c r="Q29" s="783"/>
      <c r="R29" s="784"/>
      <c r="S29" s="785"/>
    </row>
    <row r="30" spans="1:19" ht="15" customHeight="1" x14ac:dyDescent="0.25">
      <c r="A30" s="770" t="s">
        <v>1425</v>
      </c>
      <c r="B30" s="783"/>
      <c r="C30" s="784"/>
      <c r="D30" s="785"/>
      <c r="E30" s="783"/>
      <c r="F30" s="784"/>
      <c r="G30" s="785"/>
      <c r="H30" s="783"/>
      <c r="I30" s="784"/>
      <c r="J30" s="785"/>
      <c r="K30" s="783"/>
      <c r="L30" s="784"/>
      <c r="M30" s="785"/>
      <c r="N30" s="783"/>
      <c r="O30" s="784"/>
      <c r="P30" s="785"/>
      <c r="Q30" s="783"/>
      <c r="R30" s="784"/>
      <c r="S30" s="785"/>
    </row>
    <row r="31" spans="1:19" ht="15.75" x14ac:dyDescent="0.25">
      <c r="A31" s="770" t="s">
        <v>1425</v>
      </c>
      <c r="B31" s="783"/>
      <c r="C31" s="784"/>
      <c r="D31" s="785"/>
      <c r="E31" s="783"/>
      <c r="F31" s="784"/>
      <c r="G31" s="785"/>
      <c r="H31" s="783"/>
      <c r="I31" s="784"/>
      <c r="J31" s="785"/>
      <c r="K31" s="783"/>
      <c r="L31" s="784"/>
      <c r="M31" s="785"/>
      <c r="N31" s="783"/>
      <c r="O31" s="784"/>
      <c r="P31" s="785"/>
      <c r="Q31" s="783"/>
      <c r="R31" s="784"/>
      <c r="S31" s="785"/>
    </row>
    <row r="32" spans="1:19" ht="15.75" x14ac:dyDescent="0.25">
      <c r="A32" s="770" t="s">
        <v>1425</v>
      </c>
      <c r="B32" s="783"/>
      <c r="C32" s="784"/>
      <c r="D32" s="785"/>
      <c r="E32" s="783"/>
      <c r="F32" s="784"/>
      <c r="G32" s="785"/>
      <c r="H32" s="783"/>
      <c r="I32" s="784"/>
      <c r="J32" s="785"/>
      <c r="K32" s="783"/>
      <c r="L32" s="784"/>
      <c r="M32" s="785"/>
      <c r="N32" s="783"/>
      <c r="O32" s="784"/>
      <c r="P32" s="785"/>
      <c r="Q32" s="783"/>
      <c r="R32" s="784"/>
      <c r="S32" s="785"/>
    </row>
    <row r="33" spans="1:19" ht="15.75" x14ac:dyDescent="0.25">
      <c r="A33" s="770" t="s">
        <v>1425</v>
      </c>
      <c r="B33" s="783"/>
      <c r="C33" s="784"/>
      <c r="D33" s="785"/>
      <c r="E33" s="783"/>
      <c r="F33" s="784"/>
      <c r="G33" s="785"/>
      <c r="H33" s="783"/>
      <c r="I33" s="784"/>
      <c r="J33" s="785"/>
      <c r="K33" s="783"/>
      <c r="L33" s="784"/>
      <c r="M33" s="785"/>
      <c r="N33" s="783"/>
      <c r="O33" s="784"/>
      <c r="P33" s="785"/>
      <c r="Q33" s="783"/>
      <c r="R33" s="784"/>
      <c r="S33" s="785"/>
    </row>
    <row r="34" spans="1:19" ht="15.75" x14ac:dyDescent="0.25">
      <c r="A34" s="770" t="s">
        <v>1425</v>
      </c>
      <c r="B34" s="783"/>
      <c r="C34" s="784"/>
      <c r="D34" s="785"/>
      <c r="E34" s="783"/>
      <c r="F34" s="784"/>
      <c r="G34" s="785"/>
      <c r="H34" s="783"/>
      <c r="I34" s="784"/>
      <c r="J34" s="785"/>
      <c r="K34" s="783"/>
      <c r="L34" s="784"/>
      <c r="M34" s="785"/>
      <c r="N34" s="783"/>
      <c r="O34" s="784"/>
      <c r="P34" s="785"/>
      <c r="Q34" s="783"/>
      <c r="R34" s="784"/>
      <c r="S34" s="785"/>
    </row>
    <row r="35" spans="1:19" ht="15.75" x14ac:dyDescent="0.25">
      <c r="A35" s="770" t="s">
        <v>1425</v>
      </c>
      <c r="B35" s="783"/>
      <c r="C35" s="784"/>
      <c r="D35" s="785"/>
      <c r="E35" s="783"/>
      <c r="F35" s="784"/>
      <c r="G35" s="785"/>
      <c r="H35" s="783"/>
      <c r="I35" s="784"/>
      <c r="J35" s="785"/>
      <c r="K35" s="783"/>
      <c r="L35" s="784"/>
      <c r="M35" s="785"/>
      <c r="N35" s="783"/>
      <c r="O35" s="784"/>
      <c r="P35" s="785"/>
      <c r="Q35" s="783"/>
      <c r="R35" s="784"/>
      <c r="S35" s="785"/>
    </row>
    <row r="36" spans="1:19" ht="15.75" x14ac:dyDescent="0.25">
      <c r="A36" s="770" t="s">
        <v>1425</v>
      </c>
      <c r="B36" s="783"/>
      <c r="C36" s="784"/>
      <c r="D36" s="785"/>
      <c r="E36" s="783"/>
      <c r="F36" s="784"/>
      <c r="G36" s="785"/>
      <c r="H36" s="783"/>
      <c r="I36" s="784"/>
      <c r="J36" s="785"/>
      <c r="K36" s="783"/>
      <c r="L36" s="784"/>
      <c r="M36" s="785"/>
      <c r="N36" s="783"/>
      <c r="O36" s="784"/>
      <c r="P36" s="785"/>
      <c r="Q36" s="783"/>
      <c r="R36" s="784"/>
      <c r="S36" s="785"/>
    </row>
    <row r="37" spans="1:19" ht="15.75" x14ac:dyDescent="0.25">
      <c r="A37" s="770" t="s">
        <v>1425</v>
      </c>
      <c r="B37" s="783"/>
      <c r="C37" s="784"/>
      <c r="D37" s="785"/>
      <c r="E37" s="783"/>
      <c r="F37" s="784"/>
      <c r="G37" s="785"/>
      <c r="H37" s="783"/>
      <c r="I37" s="784"/>
      <c r="J37" s="785"/>
      <c r="K37" s="783"/>
      <c r="L37" s="784"/>
      <c r="M37" s="785"/>
      <c r="N37" s="783"/>
      <c r="O37" s="784"/>
      <c r="P37" s="785"/>
      <c r="Q37" s="783"/>
      <c r="R37" s="784"/>
      <c r="S37" s="785"/>
    </row>
    <row r="38" spans="1:19" ht="15.75" x14ac:dyDescent="0.25">
      <c r="A38" s="770" t="s">
        <v>1425</v>
      </c>
      <c r="B38" s="783"/>
      <c r="C38" s="784"/>
      <c r="D38" s="785"/>
      <c r="E38" s="783"/>
      <c r="F38" s="784"/>
      <c r="G38" s="785"/>
      <c r="H38" s="783"/>
      <c r="I38" s="784"/>
      <c r="J38" s="785"/>
      <c r="K38" s="783"/>
      <c r="L38" s="784"/>
      <c r="M38" s="785"/>
      <c r="N38" s="783"/>
      <c r="O38" s="784"/>
      <c r="P38" s="785"/>
      <c r="Q38" s="783"/>
      <c r="R38" s="784"/>
      <c r="S38" s="785"/>
    </row>
    <row r="39" spans="1:19" ht="15.75" x14ac:dyDescent="0.25">
      <c r="A39" s="770" t="s">
        <v>1425</v>
      </c>
      <c r="B39" s="783"/>
      <c r="C39" s="784"/>
      <c r="D39" s="785"/>
      <c r="E39" s="783"/>
      <c r="F39" s="784"/>
      <c r="G39" s="785"/>
      <c r="H39" s="783"/>
      <c r="I39" s="784"/>
      <c r="J39" s="785"/>
      <c r="K39" s="783"/>
      <c r="L39" s="784"/>
      <c r="M39" s="785"/>
      <c r="N39" s="783"/>
      <c r="O39" s="784"/>
      <c r="P39" s="785"/>
      <c r="Q39" s="783"/>
      <c r="R39" s="784"/>
      <c r="S39" s="785"/>
    </row>
    <row r="40" spans="1:19" ht="15.75" x14ac:dyDescent="0.25">
      <c r="A40" s="770" t="s">
        <v>1425</v>
      </c>
      <c r="B40" s="783"/>
      <c r="C40" s="784"/>
      <c r="D40" s="785"/>
      <c r="E40" s="783"/>
      <c r="F40" s="784"/>
      <c r="G40" s="785"/>
      <c r="H40" s="783"/>
      <c r="I40" s="784"/>
      <c r="J40" s="785"/>
      <c r="K40" s="783"/>
      <c r="L40" s="784"/>
      <c r="M40" s="785"/>
      <c r="N40" s="783"/>
      <c r="O40" s="784"/>
      <c r="P40" s="785"/>
      <c r="Q40" s="783"/>
      <c r="R40" s="784"/>
      <c r="S40" s="785"/>
    </row>
    <row r="41" spans="1:19" ht="15.75" x14ac:dyDescent="0.25">
      <c r="A41" s="770" t="s">
        <v>1425</v>
      </c>
      <c r="B41" s="783"/>
      <c r="C41" s="784"/>
      <c r="D41" s="785"/>
      <c r="E41" s="783"/>
      <c r="F41" s="784"/>
      <c r="G41" s="785"/>
      <c r="H41" s="783"/>
      <c r="I41" s="784"/>
      <c r="J41" s="785"/>
      <c r="K41" s="783"/>
      <c r="L41" s="784"/>
      <c r="M41" s="785"/>
      <c r="N41" s="783"/>
      <c r="O41" s="784"/>
      <c r="P41" s="785"/>
      <c r="Q41" s="783"/>
      <c r="R41" s="784"/>
      <c r="S41" s="785"/>
    </row>
    <row r="42" spans="1:19" ht="15.75" x14ac:dyDescent="0.25">
      <c r="A42" s="770" t="s">
        <v>1425</v>
      </c>
      <c r="B42" s="783"/>
      <c r="C42" s="784"/>
      <c r="D42" s="785"/>
      <c r="E42" s="783"/>
      <c r="F42" s="784"/>
      <c r="G42" s="785"/>
      <c r="H42" s="783"/>
      <c r="I42" s="784"/>
      <c r="J42" s="785"/>
      <c r="K42" s="783"/>
      <c r="L42" s="784"/>
      <c r="M42" s="785"/>
      <c r="N42" s="783"/>
      <c r="O42" s="784"/>
      <c r="P42" s="785"/>
      <c r="Q42" s="783"/>
      <c r="R42" s="784"/>
      <c r="S42" s="785"/>
    </row>
    <row r="43" spans="1:19" ht="15.75" x14ac:dyDescent="0.25">
      <c r="A43" s="770" t="s">
        <v>1425</v>
      </c>
      <c r="B43" s="783"/>
      <c r="C43" s="784"/>
      <c r="D43" s="785"/>
      <c r="E43" s="783"/>
      <c r="F43" s="784"/>
      <c r="G43" s="785"/>
      <c r="H43" s="783"/>
      <c r="I43" s="784"/>
      <c r="J43" s="785"/>
      <c r="K43" s="783"/>
      <c r="L43" s="784"/>
      <c r="M43" s="785"/>
      <c r="N43" s="783"/>
      <c r="O43" s="784"/>
      <c r="P43" s="785"/>
      <c r="Q43" s="783"/>
      <c r="R43" s="784"/>
      <c r="S43" s="785"/>
    </row>
    <row r="44" spans="1:19" ht="15.75" x14ac:dyDescent="0.25">
      <c r="A44" s="770" t="s">
        <v>1425</v>
      </c>
      <c r="B44" s="783"/>
      <c r="C44" s="784"/>
      <c r="D44" s="785"/>
      <c r="E44" s="783"/>
      <c r="F44" s="784"/>
      <c r="G44" s="785"/>
      <c r="H44" s="783"/>
      <c r="I44" s="784"/>
      <c r="J44" s="785"/>
      <c r="K44" s="783"/>
      <c r="L44" s="784"/>
      <c r="M44" s="785"/>
      <c r="N44" s="783"/>
      <c r="O44" s="784"/>
      <c r="P44" s="785"/>
      <c r="Q44" s="783"/>
      <c r="R44" s="784"/>
      <c r="S44" s="785"/>
    </row>
    <row r="45" spans="1:19" ht="16.5" thickBot="1" x14ac:dyDescent="0.3">
      <c r="A45" s="770" t="s">
        <v>1425</v>
      </c>
      <c r="B45" s="786"/>
      <c r="C45" s="787"/>
      <c r="D45" s="788"/>
      <c r="E45" s="786"/>
      <c r="F45" s="787"/>
      <c r="G45" s="788"/>
      <c r="H45" s="786"/>
      <c r="I45" s="787"/>
      <c r="J45" s="788"/>
      <c r="K45" s="786"/>
      <c r="L45" s="787"/>
      <c r="M45" s="788"/>
      <c r="N45" s="786"/>
      <c r="O45" s="787"/>
      <c r="P45" s="788"/>
      <c r="Q45" s="786"/>
      <c r="R45" s="787"/>
      <c r="S45" s="789"/>
    </row>
    <row r="46" spans="1:19" ht="15.75" thickTop="1" x14ac:dyDescent="0.25"/>
  </sheetData>
  <mergeCells count="6">
    <mergeCell ref="Q1:S1"/>
    <mergeCell ref="E1:G1"/>
    <mergeCell ref="H1:J1"/>
    <mergeCell ref="B1:D1"/>
    <mergeCell ref="K1:M1"/>
    <mergeCell ref="N1:P1"/>
  </mergeCells>
  <pageMargins left="0.23622047244094491" right="0.23622047244094491" top="0.74803149606299213" bottom="0.74803149606299213" header="0.31496062992125984" footer="0.31496062992125984"/>
  <pageSetup orientation="portrait" r:id="rId1"/>
  <headerFooter>
    <oddHeader>&amp;L3520 and 3520A
Account #&amp;CClient:
ClientID:&amp;R&amp;K00-011DD&amp;K01+000 / &amp;K00-011MM&amp;K01+000 / &amp;K00-011YYYY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E7031-88E8-47CC-9CB2-391DC8A20B65}">
  <sheetPr codeName="Sheet24"/>
  <dimension ref="A1:Q47"/>
  <sheetViews>
    <sheetView zoomScaleNormal="100" workbookViewId="0">
      <selection activeCell="I38" sqref="I38"/>
    </sheetView>
  </sheetViews>
  <sheetFormatPr defaultRowHeight="15" x14ac:dyDescent="0.25"/>
  <cols>
    <col min="1" max="1" width="10.140625" customWidth="1"/>
    <col min="2" max="11" width="7.140625" customWidth="1"/>
    <col min="12" max="12" width="7.7109375" customWidth="1"/>
    <col min="13" max="14" width="7.140625" bestFit="1" customWidth="1"/>
    <col min="15" max="15" width="6.7109375" bestFit="1" customWidth="1"/>
    <col min="16" max="16" width="6.85546875" customWidth="1"/>
    <col min="17" max="17" width="7.28515625" bestFit="1" customWidth="1"/>
  </cols>
  <sheetData>
    <row r="1" spans="1:17" x14ac:dyDescent="0.25">
      <c r="B1" s="35" t="s">
        <v>1227</v>
      </c>
      <c r="C1" s="692"/>
      <c r="D1" s="692"/>
      <c r="E1" s="36"/>
      <c r="F1" s="692"/>
      <c r="G1" s="692"/>
      <c r="H1" s="692"/>
      <c r="I1" s="692"/>
      <c r="J1" s="692"/>
      <c r="K1" s="692"/>
      <c r="M1" s="1499" t="s">
        <v>1226</v>
      </c>
      <c r="N1" s="1499"/>
      <c r="O1" s="1499"/>
      <c r="P1" s="1499"/>
      <c r="Q1" s="1499"/>
    </row>
    <row r="2" spans="1:17" x14ac:dyDescent="0.25">
      <c r="B2" s="1500" t="s">
        <v>1316</v>
      </c>
      <c r="C2" s="1501"/>
      <c r="D2" s="1500" t="s">
        <v>540</v>
      </c>
      <c r="E2" s="1501"/>
      <c r="F2" s="1500" t="s">
        <v>1318</v>
      </c>
      <c r="G2" s="1502"/>
      <c r="H2" s="1501"/>
      <c r="I2" s="1500" t="s">
        <v>1317</v>
      </c>
      <c r="J2" s="1502"/>
      <c r="K2" s="1501"/>
      <c r="M2" s="29"/>
      <c r="N2" s="29"/>
      <c r="O2" s="29"/>
      <c r="P2" s="29"/>
      <c r="Q2" s="29"/>
    </row>
    <row r="3" spans="1:17" x14ac:dyDescent="0.25">
      <c r="A3" t="s">
        <v>1222</v>
      </c>
      <c r="B3" s="55" t="s">
        <v>1223</v>
      </c>
      <c r="C3" s="55" t="s">
        <v>1224</v>
      </c>
      <c r="D3" s="55" t="s">
        <v>1231</v>
      </c>
      <c r="E3" s="55" t="s">
        <v>1225</v>
      </c>
      <c r="F3" s="55" t="s">
        <v>1319</v>
      </c>
      <c r="G3" s="55" t="s">
        <v>849</v>
      </c>
      <c r="H3" s="55" t="s">
        <v>2</v>
      </c>
      <c r="I3" s="55" t="s">
        <v>1319</v>
      </c>
      <c r="J3" s="55" t="s">
        <v>849</v>
      </c>
      <c r="K3" s="55" t="s">
        <v>2</v>
      </c>
      <c r="L3" s="473" t="s">
        <v>1286</v>
      </c>
      <c r="M3" s="55" t="s">
        <v>1223</v>
      </c>
      <c r="N3" s="55" t="s">
        <v>1224</v>
      </c>
      <c r="O3" s="55" t="s">
        <v>2</v>
      </c>
      <c r="P3" s="55" t="s">
        <v>1231</v>
      </c>
      <c r="Q3" s="55" t="s">
        <v>1225</v>
      </c>
    </row>
    <row r="4" spans="1:17" x14ac:dyDescent="0.25">
      <c r="A4" s="360" t="s">
        <v>1287</v>
      </c>
      <c r="B4" s="771"/>
      <c r="C4" s="772"/>
      <c r="D4" s="772"/>
      <c r="E4" s="773"/>
      <c r="F4" s="771"/>
      <c r="G4" s="772"/>
      <c r="H4" s="773"/>
      <c r="I4" s="771"/>
      <c r="J4" s="772"/>
      <c r="K4" s="773"/>
      <c r="L4" s="161"/>
      <c r="M4" s="609">
        <f>ROUND(IF(ISBLANK($E4),B4,SUM(B$4:B4))*$L4,0)</f>
        <v>0</v>
      </c>
      <c r="N4" s="609">
        <f>ROUND(IF(ISBLANK($E4),C4,SUM(C$4:C4))*$L4,0)</f>
        <v>0</v>
      </c>
      <c r="O4" s="609">
        <f t="shared" ref="O4:O46" si="0">IF(ISBLANK(E4),ROUND(F4*$L4,0),Q4-M4)</f>
        <v>0</v>
      </c>
      <c r="P4" s="609">
        <f t="shared" ref="P4:P45" si="1">ROUND(D4*$L4,0)</f>
        <v>0</v>
      </c>
      <c r="Q4" s="609">
        <f t="shared" ref="Q4:Q45" si="2">ROUND(E4*$L4,0)</f>
        <v>0</v>
      </c>
    </row>
    <row r="5" spans="1:17" x14ac:dyDescent="0.25">
      <c r="A5" s="361"/>
      <c r="B5" s="774"/>
      <c r="C5" s="775"/>
      <c r="D5" s="775"/>
      <c r="E5" s="776"/>
      <c r="F5" s="774"/>
      <c r="G5" s="775"/>
      <c r="H5" s="776"/>
      <c r="I5" s="774"/>
      <c r="J5" s="775"/>
      <c r="K5" s="776"/>
      <c r="L5" s="161"/>
      <c r="M5" s="609">
        <f>ROUND(IF(ISBLANK($E5),B5,SUM(B$4:B5))*$L5,0)</f>
        <v>0</v>
      </c>
      <c r="N5" s="609">
        <f>ROUND(IF(ISBLANK($E5),C5,SUM(C$4:C5))*$L5,0)</f>
        <v>0</v>
      </c>
      <c r="O5" s="609">
        <f t="shared" si="0"/>
        <v>0</v>
      </c>
      <c r="P5" s="609">
        <f t="shared" si="1"/>
        <v>0</v>
      </c>
      <c r="Q5" s="609">
        <f t="shared" si="2"/>
        <v>0</v>
      </c>
    </row>
    <row r="6" spans="1:17" x14ac:dyDescent="0.25">
      <c r="A6" s="361"/>
      <c r="B6" s="774"/>
      <c r="C6" s="775"/>
      <c r="D6" s="775"/>
      <c r="E6" s="776"/>
      <c r="F6" s="774"/>
      <c r="G6" s="775"/>
      <c r="H6" s="776"/>
      <c r="I6" s="774"/>
      <c r="J6" s="775"/>
      <c r="K6" s="776"/>
      <c r="L6" s="161"/>
      <c r="M6" s="609">
        <f>ROUND(IF(ISBLANK($E6),B6,SUM(B$4:B6))*$L6,0)</f>
        <v>0</v>
      </c>
      <c r="N6" s="609">
        <f>ROUND(IF(ISBLANK($E6),C6,SUM(C$4:C6))*$L6,0)</f>
        <v>0</v>
      </c>
      <c r="O6" s="609">
        <f t="shared" si="0"/>
        <v>0</v>
      </c>
      <c r="P6" s="609">
        <f t="shared" si="1"/>
        <v>0</v>
      </c>
      <c r="Q6" s="609">
        <f t="shared" si="2"/>
        <v>0</v>
      </c>
    </row>
    <row r="7" spans="1:17" x14ac:dyDescent="0.25">
      <c r="A7" s="361"/>
      <c r="B7" s="774"/>
      <c r="C7" s="775"/>
      <c r="D7" s="775"/>
      <c r="E7" s="776"/>
      <c r="F7" s="774"/>
      <c r="G7" s="775"/>
      <c r="H7" s="776"/>
      <c r="I7" s="774"/>
      <c r="J7" s="775"/>
      <c r="K7" s="776"/>
      <c r="L7" s="161"/>
      <c r="M7" s="609">
        <f>ROUND(IF(ISBLANK($E7),B7,SUM(B$4:B7))*$L7,0)</f>
        <v>0</v>
      </c>
      <c r="N7" s="609">
        <f>ROUND(IF(ISBLANK($E7),C7,SUM(C$4:C7))*$L7,0)</f>
        <v>0</v>
      </c>
      <c r="O7" s="609">
        <f t="shared" si="0"/>
        <v>0</v>
      </c>
      <c r="P7" s="609">
        <f t="shared" si="1"/>
        <v>0</v>
      </c>
      <c r="Q7" s="609">
        <f t="shared" si="2"/>
        <v>0</v>
      </c>
    </row>
    <row r="8" spans="1:17" x14ac:dyDescent="0.25">
      <c r="A8" s="361"/>
      <c r="B8" s="774"/>
      <c r="C8" s="775"/>
      <c r="D8" s="775"/>
      <c r="E8" s="776"/>
      <c r="F8" s="774"/>
      <c r="G8" s="775"/>
      <c r="H8" s="776"/>
      <c r="I8" s="774"/>
      <c r="J8" s="775"/>
      <c r="K8" s="776"/>
      <c r="L8" s="161"/>
      <c r="M8" s="609">
        <f>ROUND(IF(ISBLANK($E8),B8,SUM(B$4:B8))*$L8,0)</f>
        <v>0</v>
      </c>
      <c r="N8" s="609">
        <f>ROUND(IF(ISBLANK($E8),C8,SUM(C$4:C8))*$L8,0)</f>
        <v>0</v>
      </c>
      <c r="O8" s="609">
        <f t="shared" si="0"/>
        <v>0</v>
      </c>
      <c r="P8" s="609">
        <f t="shared" si="1"/>
        <v>0</v>
      </c>
      <c r="Q8" s="609">
        <f t="shared" si="2"/>
        <v>0</v>
      </c>
    </row>
    <row r="9" spans="1:17" x14ac:dyDescent="0.25">
      <c r="A9" s="361"/>
      <c r="B9" s="774"/>
      <c r="C9" s="775"/>
      <c r="D9" s="775"/>
      <c r="E9" s="776"/>
      <c r="F9" s="774"/>
      <c r="G9" s="775"/>
      <c r="H9" s="776"/>
      <c r="I9" s="774"/>
      <c r="J9" s="775"/>
      <c r="K9" s="776"/>
      <c r="L9" s="161"/>
      <c r="M9" s="609">
        <f>ROUND(IF(ISBLANK($E9),B9,SUM(B$4:B9))*$L9,0)</f>
        <v>0</v>
      </c>
      <c r="N9" s="609">
        <f>ROUND(IF(ISBLANK($E9),C9,SUM(C$4:C9))*$L9,0)</f>
        <v>0</v>
      </c>
      <c r="O9" s="609">
        <f t="shared" si="0"/>
        <v>0</v>
      </c>
      <c r="P9" s="609">
        <f t="shared" si="1"/>
        <v>0</v>
      </c>
      <c r="Q9" s="609">
        <f t="shared" si="2"/>
        <v>0</v>
      </c>
    </row>
    <row r="10" spans="1:17" x14ac:dyDescent="0.25">
      <c r="A10" s="361"/>
      <c r="B10" s="774"/>
      <c r="C10" s="775"/>
      <c r="D10" s="775"/>
      <c r="E10" s="776"/>
      <c r="F10" s="774"/>
      <c r="G10" s="775"/>
      <c r="H10" s="776"/>
      <c r="I10" s="774"/>
      <c r="J10" s="775"/>
      <c r="K10" s="776"/>
      <c r="L10" s="161"/>
      <c r="M10" s="609">
        <f>ROUND(IF(ISBLANK($E10),B10,SUM(B$4:B10))*$L10,0)</f>
        <v>0</v>
      </c>
      <c r="N10" s="609">
        <f>ROUND(IF(ISBLANK($E10),C10,SUM(C$4:C10))*$L10,0)</f>
        <v>0</v>
      </c>
      <c r="O10" s="609">
        <f t="shared" si="0"/>
        <v>0</v>
      </c>
      <c r="P10" s="609">
        <f t="shared" si="1"/>
        <v>0</v>
      </c>
      <c r="Q10" s="609">
        <f t="shared" si="2"/>
        <v>0</v>
      </c>
    </row>
    <row r="11" spans="1:17" x14ac:dyDescent="0.25">
      <c r="A11" s="361"/>
      <c r="B11" s="774"/>
      <c r="C11" s="775"/>
      <c r="D11" s="775"/>
      <c r="E11" s="776"/>
      <c r="F11" s="774"/>
      <c r="G11" s="775"/>
      <c r="H11" s="776"/>
      <c r="I11" s="774"/>
      <c r="J11" s="775"/>
      <c r="K11" s="776"/>
      <c r="L11" s="161"/>
      <c r="M11" s="609">
        <f>ROUND(IF(ISBLANK($E11),B11,SUM(B$4:B11))*$L11,0)</f>
        <v>0</v>
      </c>
      <c r="N11" s="609">
        <f>ROUND(IF(ISBLANK($E11),C11,SUM(C$4:C11))*$L11,0)</f>
        <v>0</v>
      </c>
      <c r="O11" s="609">
        <f t="shared" si="0"/>
        <v>0</v>
      </c>
      <c r="P11" s="609">
        <f t="shared" si="1"/>
        <v>0</v>
      </c>
      <c r="Q11" s="609">
        <f t="shared" si="2"/>
        <v>0</v>
      </c>
    </row>
    <row r="12" spans="1:17" x14ac:dyDescent="0.25">
      <c r="A12" s="361"/>
      <c r="B12" s="774"/>
      <c r="C12" s="775"/>
      <c r="D12" s="775"/>
      <c r="E12" s="776"/>
      <c r="F12" s="774"/>
      <c r="G12" s="775"/>
      <c r="H12" s="776"/>
      <c r="I12" s="774"/>
      <c r="J12" s="775"/>
      <c r="K12" s="776"/>
      <c r="L12" s="161"/>
      <c r="M12" s="609">
        <f>ROUND(IF(ISBLANK($E12),B12,SUM(B$4:B12))*$L12,0)</f>
        <v>0</v>
      </c>
      <c r="N12" s="609">
        <f>ROUND(IF(ISBLANK($E12),C12,SUM(C$4:C12))*$L12,0)</f>
        <v>0</v>
      </c>
      <c r="O12" s="609">
        <f t="shared" si="0"/>
        <v>0</v>
      </c>
      <c r="P12" s="609">
        <f t="shared" si="1"/>
        <v>0</v>
      </c>
      <c r="Q12" s="609">
        <f t="shared" si="2"/>
        <v>0</v>
      </c>
    </row>
    <row r="13" spans="1:17" x14ac:dyDescent="0.25">
      <c r="A13" s="361"/>
      <c r="B13" s="774"/>
      <c r="C13" s="775"/>
      <c r="D13" s="775"/>
      <c r="E13" s="776"/>
      <c r="F13" s="774"/>
      <c r="G13" s="775"/>
      <c r="H13" s="776"/>
      <c r="I13" s="774"/>
      <c r="J13" s="775"/>
      <c r="K13" s="776"/>
      <c r="L13" s="161"/>
      <c r="M13" s="609">
        <f>ROUND(IF(ISBLANK($E13),B13,SUM(B$4:B13))*$L13,0)</f>
        <v>0</v>
      </c>
      <c r="N13" s="609">
        <f>ROUND(IF(ISBLANK($E13),C13,SUM(C$4:C13))*$L13,0)</f>
        <v>0</v>
      </c>
      <c r="O13" s="609">
        <f t="shared" si="0"/>
        <v>0</v>
      </c>
      <c r="P13" s="609">
        <f t="shared" si="1"/>
        <v>0</v>
      </c>
      <c r="Q13" s="609">
        <f t="shared" si="2"/>
        <v>0</v>
      </c>
    </row>
    <row r="14" spans="1:17" x14ac:dyDescent="0.25">
      <c r="A14" s="361"/>
      <c r="B14" s="774"/>
      <c r="C14" s="775"/>
      <c r="D14" s="775"/>
      <c r="E14" s="776"/>
      <c r="F14" s="774"/>
      <c r="G14" s="775"/>
      <c r="H14" s="776"/>
      <c r="I14" s="774"/>
      <c r="J14" s="775"/>
      <c r="K14" s="776"/>
      <c r="L14" s="161"/>
      <c r="M14" s="609">
        <f>ROUND(IF(ISBLANK($E14),B14,SUM(B$4:B14))*$L14,0)</f>
        <v>0</v>
      </c>
      <c r="N14" s="609">
        <f>ROUND(IF(ISBLANK($E14),C14,SUM(C$4:C14))*$L14,0)</f>
        <v>0</v>
      </c>
      <c r="O14" s="609">
        <f t="shared" si="0"/>
        <v>0</v>
      </c>
      <c r="P14" s="609">
        <f t="shared" si="1"/>
        <v>0</v>
      </c>
      <c r="Q14" s="609">
        <f t="shared" si="2"/>
        <v>0</v>
      </c>
    </row>
    <row r="15" spans="1:17" x14ac:dyDescent="0.25">
      <c r="A15" s="361"/>
      <c r="B15" s="774"/>
      <c r="C15" s="775"/>
      <c r="D15" s="775"/>
      <c r="E15" s="776"/>
      <c r="F15" s="774"/>
      <c r="G15" s="775"/>
      <c r="H15" s="776"/>
      <c r="I15" s="774"/>
      <c r="J15" s="775"/>
      <c r="K15" s="776"/>
      <c r="L15" s="161"/>
      <c r="M15" s="609">
        <f>ROUND(IF(ISBLANK($E15),B15,SUM(B$4:B15))*$L15,0)</f>
        <v>0</v>
      </c>
      <c r="N15" s="609">
        <f>ROUND(IF(ISBLANK($E15),C15,SUM(C$4:C15))*$L15,0)</f>
        <v>0</v>
      </c>
      <c r="O15" s="609">
        <f t="shared" si="0"/>
        <v>0</v>
      </c>
      <c r="P15" s="609">
        <f t="shared" si="1"/>
        <v>0</v>
      </c>
      <c r="Q15" s="609">
        <f t="shared" si="2"/>
        <v>0</v>
      </c>
    </row>
    <row r="16" spans="1:17" x14ac:dyDescent="0.25">
      <c r="A16" s="361"/>
      <c r="B16" s="774"/>
      <c r="C16" s="775"/>
      <c r="D16" s="775"/>
      <c r="E16" s="776"/>
      <c r="F16" s="774"/>
      <c r="G16" s="775"/>
      <c r="H16" s="776"/>
      <c r="I16" s="774"/>
      <c r="J16" s="775"/>
      <c r="K16" s="776"/>
      <c r="L16" s="161"/>
      <c r="M16" s="609">
        <f>ROUND(IF(ISBLANK($E16),B16,SUM(B$4:B16))*$L16,0)</f>
        <v>0</v>
      </c>
      <c r="N16" s="609">
        <f>ROUND(IF(ISBLANK($E16),C16,SUM(C$4:C16))*$L16,0)</f>
        <v>0</v>
      </c>
      <c r="O16" s="609">
        <f t="shared" si="0"/>
        <v>0</v>
      </c>
      <c r="P16" s="609">
        <f t="shared" si="1"/>
        <v>0</v>
      </c>
      <c r="Q16" s="609">
        <f t="shared" si="2"/>
        <v>0</v>
      </c>
    </row>
    <row r="17" spans="1:17" x14ac:dyDescent="0.25">
      <c r="A17" s="361"/>
      <c r="B17" s="774"/>
      <c r="C17" s="775"/>
      <c r="D17" s="775"/>
      <c r="E17" s="776"/>
      <c r="F17" s="774"/>
      <c r="G17" s="775"/>
      <c r="H17" s="776"/>
      <c r="I17" s="774"/>
      <c r="J17" s="775"/>
      <c r="K17" s="776"/>
      <c r="L17" s="161"/>
      <c r="M17" s="609">
        <f>ROUND(IF(ISBLANK($E17),B17,SUM(B$4:B17))*$L17,0)</f>
        <v>0</v>
      </c>
      <c r="N17" s="609">
        <f>ROUND(IF(ISBLANK($E17),C17,SUM(C$4:C17))*$L17,0)</f>
        <v>0</v>
      </c>
      <c r="O17" s="609">
        <f t="shared" si="0"/>
        <v>0</v>
      </c>
      <c r="P17" s="609">
        <f t="shared" si="1"/>
        <v>0</v>
      </c>
      <c r="Q17" s="609">
        <f t="shared" si="2"/>
        <v>0</v>
      </c>
    </row>
    <row r="18" spans="1:17" x14ac:dyDescent="0.25">
      <c r="A18" s="361"/>
      <c r="B18" s="774"/>
      <c r="C18" s="775"/>
      <c r="D18" s="775"/>
      <c r="E18" s="776"/>
      <c r="F18" s="774"/>
      <c r="G18" s="775"/>
      <c r="H18" s="776"/>
      <c r="I18" s="774"/>
      <c r="J18" s="775"/>
      <c r="K18" s="776"/>
      <c r="L18" s="161"/>
      <c r="M18" s="609">
        <f>ROUND(IF(ISBLANK($E18),B18,SUM(B$4:B18))*$L18,0)</f>
        <v>0</v>
      </c>
      <c r="N18" s="609">
        <f>ROUND(IF(ISBLANK($E18),C18,SUM(C$4:C18))*$L18,0)</f>
        <v>0</v>
      </c>
      <c r="O18" s="609">
        <f t="shared" si="0"/>
        <v>0</v>
      </c>
      <c r="P18" s="609">
        <f t="shared" si="1"/>
        <v>0</v>
      </c>
      <c r="Q18" s="609">
        <f t="shared" si="2"/>
        <v>0</v>
      </c>
    </row>
    <row r="19" spans="1:17" x14ac:dyDescent="0.25">
      <c r="A19" s="361"/>
      <c r="B19" s="774"/>
      <c r="C19" s="775"/>
      <c r="D19" s="775"/>
      <c r="E19" s="776"/>
      <c r="F19" s="774"/>
      <c r="G19" s="775"/>
      <c r="H19" s="776"/>
      <c r="I19" s="774"/>
      <c r="J19" s="775"/>
      <c r="K19" s="776"/>
      <c r="L19" s="161"/>
      <c r="M19" s="609">
        <f>ROUND(IF(ISBLANK($E19),B19,SUM(B$4:B19))*$L19,0)</f>
        <v>0</v>
      </c>
      <c r="N19" s="609">
        <f>ROUND(IF(ISBLANK($E19),C19,SUM(C$4:C19))*$L19,0)</f>
        <v>0</v>
      </c>
      <c r="O19" s="609">
        <f t="shared" si="0"/>
        <v>0</v>
      </c>
      <c r="P19" s="609">
        <f t="shared" si="1"/>
        <v>0</v>
      </c>
      <c r="Q19" s="609">
        <f t="shared" si="2"/>
        <v>0</v>
      </c>
    </row>
    <row r="20" spans="1:17" x14ac:dyDescent="0.25">
      <c r="A20" s="361"/>
      <c r="B20" s="774"/>
      <c r="C20" s="775"/>
      <c r="D20" s="775"/>
      <c r="E20" s="776"/>
      <c r="F20" s="774"/>
      <c r="G20" s="775"/>
      <c r="H20" s="776"/>
      <c r="I20" s="774"/>
      <c r="J20" s="775"/>
      <c r="K20" s="776"/>
      <c r="L20" s="161"/>
      <c r="M20" s="609">
        <f>ROUND(IF(ISBLANK($E20),B20,SUM(B$4:B20))*$L20,0)</f>
        <v>0</v>
      </c>
      <c r="N20" s="609">
        <f>ROUND(IF(ISBLANK($E20),C20,SUM(C$4:C20))*$L20,0)</f>
        <v>0</v>
      </c>
      <c r="O20" s="609">
        <f t="shared" si="0"/>
        <v>0</v>
      </c>
      <c r="P20" s="609">
        <f t="shared" si="1"/>
        <v>0</v>
      </c>
      <c r="Q20" s="609">
        <f t="shared" si="2"/>
        <v>0</v>
      </c>
    </row>
    <row r="21" spans="1:17" x14ac:dyDescent="0.25">
      <c r="A21" s="361"/>
      <c r="B21" s="774"/>
      <c r="C21" s="775"/>
      <c r="D21" s="775"/>
      <c r="E21" s="776"/>
      <c r="F21" s="774"/>
      <c r="G21" s="775"/>
      <c r="H21" s="776"/>
      <c r="I21" s="774"/>
      <c r="J21" s="775"/>
      <c r="K21" s="776"/>
      <c r="L21" s="161"/>
      <c r="M21" s="609">
        <f>ROUND(IF(ISBLANK($E21),B21,SUM(B$4:B21))*$L21,0)</f>
        <v>0</v>
      </c>
      <c r="N21" s="609">
        <f>ROUND(IF(ISBLANK($E21),C21,SUM(C$4:C21))*$L21,0)</f>
        <v>0</v>
      </c>
      <c r="O21" s="609">
        <f t="shared" si="0"/>
        <v>0</v>
      </c>
      <c r="P21" s="609">
        <f t="shared" si="1"/>
        <v>0</v>
      </c>
      <c r="Q21" s="609">
        <f t="shared" si="2"/>
        <v>0</v>
      </c>
    </row>
    <row r="22" spans="1:17" x14ac:dyDescent="0.25">
      <c r="A22" s="361"/>
      <c r="B22" s="774"/>
      <c r="C22" s="775"/>
      <c r="D22" s="775"/>
      <c r="E22" s="776"/>
      <c r="F22" s="774"/>
      <c r="G22" s="775"/>
      <c r="H22" s="776"/>
      <c r="I22" s="774"/>
      <c r="J22" s="775"/>
      <c r="K22" s="776"/>
      <c r="L22" s="161"/>
      <c r="M22" s="472">
        <f>ROUND(IF(ISBLANK($E22),B22,SUM(B$4:B22))*$L22,0)</f>
        <v>0</v>
      </c>
      <c r="N22" s="472">
        <f>ROUND(IF(ISBLANK($E22),C22,SUM(C$4:C22))*$L22,0)</f>
        <v>0</v>
      </c>
      <c r="O22" s="609">
        <f t="shared" si="0"/>
        <v>0</v>
      </c>
      <c r="P22" s="472">
        <f t="shared" si="1"/>
        <v>0</v>
      </c>
      <c r="Q22" s="472">
        <f t="shared" si="2"/>
        <v>0</v>
      </c>
    </row>
    <row r="23" spans="1:17" x14ac:dyDescent="0.25">
      <c r="A23" s="361"/>
      <c r="B23" s="774"/>
      <c r="C23" s="775"/>
      <c r="D23" s="775"/>
      <c r="E23" s="776"/>
      <c r="F23" s="774"/>
      <c r="G23" s="775"/>
      <c r="H23" s="776"/>
      <c r="I23" s="774"/>
      <c r="J23" s="775"/>
      <c r="K23" s="776"/>
      <c r="L23" s="161"/>
      <c r="M23" s="472">
        <f>ROUND(IF(ISBLANK($E23),B23,SUM(B$4:B23))*$L23,0)</f>
        <v>0</v>
      </c>
      <c r="N23" s="472">
        <f>ROUND(IF(ISBLANK($E23),C23,SUM(C$4:C23))*$L23,0)</f>
        <v>0</v>
      </c>
      <c r="O23" s="609">
        <f t="shared" si="0"/>
        <v>0</v>
      </c>
      <c r="P23" s="472">
        <f t="shared" si="1"/>
        <v>0</v>
      </c>
      <c r="Q23" s="472">
        <f t="shared" si="2"/>
        <v>0</v>
      </c>
    </row>
    <row r="24" spans="1:17" x14ac:dyDescent="0.25">
      <c r="A24" s="361"/>
      <c r="B24" s="774"/>
      <c r="C24" s="775"/>
      <c r="D24" s="775"/>
      <c r="E24" s="776"/>
      <c r="F24" s="774"/>
      <c r="G24" s="775"/>
      <c r="H24" s="776"/>
      <c r="I24" s="774"/>
      <c r="J24" s="775"/>
      <c r="K24" s="776"/>
      <c r="L24" s="161"/>
      <c r="M24" s="472">
        <f>ROUND(IF(ISBLANK($E24),B24,SUM(B$4:B24))*$L24,0)</f>
        <v>0</v>
      </c>
      <c r="N24" s="472">
        <f>ROUND(IF(ISBLANK($E24),C24,SUM(C$4:C24))*$L24,0)</f>
        <v>0</v>
      </c>
      <c r="O24" s="609">
        <f t="shared" si="0"/>
        <v>0</v>
      </c>
      <c r="P24" s="472">
        <f t="shared" si="1"/>
        <v>0</v>
      </c>
      <c r="Q24" s="472">
        <f t="shared" si="2"/>
        <v>0</v>
      </c>
    </row>
    <row r="25" spans="1:17" ht="15" customHeight="1" x14ac:dyDescent="0.25">
      <c r="A25" s="361"/>
      <c r="B25" s="774"/>
      <c r="C25" s="775"/>
      <c r="D25" s="775"/>
      <c r="E25" s="776"/>
      <c r="F25" s="774"/>
      <c r="G25" s="775"/>
      <c r="H25" s="776"/>
      <c r="I25" s="774"/>
      <c r="J25" s="775"/>
      <c r="K25" s="776"/>
      <c r="L25" s="161"/>
      <c r="M25" s="472">
        <f>ROUND(IF(ISBLANK($E25),B25,SUM(B$4:B25))*$L25,0)</f>
        <v>0</v>
      </c>
      <c r="N25" s="472">
        <f>ROUND(IF(ISBLANK($E25),C25,SUM(C$4:C25))*$L25,0)</f>
        <v>0</v>
      </c>
      <c r="O25" s="609">
        <f t="shared" si="0"/>
        <v>0</v>
      </c>
      <c r="P25" s="472">
        <f t="shared" si="1"/>
        <v>0</v>
      </c>
      <c r="Q25" s="472">
        <f t="shared" si="2"/>
        <v>0</v>
      </c>
    </row>
    <row r="26" spans="1:17" ht="15" customHeight="1" x14ac:dyDescent="0.25">
      <c r="A26" s="361"/>
      <c r="B26" s="774"/>
      <c r="C26" s="775"/>
      <c r="D26" s="775"/>
      <c r="E26" s="776"/>
      <c r="F26" s="774"/>
      <c r="G26" s="775"/>
      <c r="H26" s="776"/>
      <c r="I26" s="774"/>
      <c r="J26" s="775"/>
      <c r="K26" s="776"/>
      <c r="L26" s="161"/>
      <c r="M26" s="472">
        <f>ROUND(IF(ISBLANK($E26),B26,SUM(B$4:B26))*$L26,0)</f>
        <v>0</v>
      </c>
      <c r="N26" s="472">
        <f>ROUND(IF(ISBLANK($E26),C26,SUM(C$4:C26))*$L26,0)</f>
        <v>0</v>
      </c>
      <c r="O26" s="609">
        <f t="shared" si="0"/>
        <v>0</v>
      </c>
      <c r="P26" s="472">
        <f t="shared" si="1"/>
        <v>0</v>
      </c>
      <c r="Q26" s="472">
        <f t="shared" si="2"/>
        <v>0</v>
      </c>
    </row>
    <row r="27" spans="1:17" ht="15" customHeight="1" x14ac:dyDescent="0.25">
      <c r="A27" s="361"/>
      <c r="B27" s="774"/>
      <c r="C27" s="775"/>
      <c r="D27" s="775"/>
      <c r="E27" s="776"/>
      <c r="F27" s="774"/>
      <c r="G27" s="775"/>
      <c r="H27" s="776"/>
      <c r="I27" s="774"/>
      <c r="J27" s="775"/>
      <c r="K27" s="776"/>
      <c r="L27" s="161"/>
      <c r="M27" s="472">
        <f>ROUND(IF(ISBLANK($E27),B27,SUM(B$4:B27))*$L27,0)</f>
        <v>0</v>
      </c>
      <c r="N27" s="472">
        <f>ROUND(IF(ISBLANK($E27),C27,SUM(C$4:C27))*$L27,0)</f>
        <v>0</v>
      </c>
      <c r="O27" s="609">
        <f t="shared" si="0"/>
        <v>0</v>
      </c>
      <c r="P27" s="472">
        <f t="shared" si="1"/>
        <v>0</v>
      </c>
      <c r="Q27" s="472">
        <f t="shared" si="2"/>
        <v>0</v>
      </c>
    </row>
    <row r="28" spans="1:17" ht="15" customHeight="1" x14ac:dyDescent="0.25">
      <c r="A28" s="361"/>
      <c r="B28" s="774"/>
      <c r="C28" s="775"/>
      <c r="D28" s="775"/>
      <c r="E28" s="776"/>
      <c r="F28" s="774"/>
      <c r="G28" s="775"/>
      <c r="H28" s="776"/>
      <c r="I28" s="774"/>
      <c r="J28" s="775"/>
      <c r="K28" s="776"/>
      <c r="L28" s="161"/>
      <c r="M28" s="472">
        <f>ROUND(IF(ISBLANK($E28),B28,SUM(B$4:B28))*$L28,0)</f>
        <v>0</v>
      </c>
      <c r="N28" s="472">
        <f>ROUND(IF(ISBLANK($E28),C28,SUM(C$4:C28))*$L28,0)</f>
        <v>0</v>
      </c>
      <c r="O28" s="609">
        <f t="shared" si="0"/>
        <v>0</v>
      </c>
      <c r="P28" s="472">
        <f t="shared" si="1"/>
        <v>0</v>
      </c>
      <c r="Q28" s="472">
        <f t="shared" si="2"/>
        <v>0</v>
      </c>
    </row>
    <row r="29" spans="1:17" ht="15" customHeight="1" x14ac:dyDescent="0.25">
      <c r="A29" s="361"/>
      <c r="B29" s="774"/>
      <c r="C29" s="775"/>
      <c r="D29" s="775"/>
      <c r="E29" s="776"/>
      <c r="F29" s="774"/>
      <c r="G29" s="775"/>
      <c r="H29" s="776"/>
      <c r="I29" s="774"/>
      <c r="J29" s="775"/>
      <c r="K29" s="776"/>
      <c r="L29" s="161"/>
      <c r="M29" s="472">
        <f>ROUND(IF(ISBLANK($E29),B29,SUM(B$4:B29))*$L29,0)</f>
        <v>0</v>
      </c>
      <c r="N29" s="472">
        <f>ROUND(IF(ISBLANK($E29),C29,SUM(C$4:C29))*$L29,0)</f>
        <v>0</v>
      </c>
      <c r="O29" s="609">
        <f t="shared" si="0"/>
        <v>0</v>
      </c>
      <c r="P29" s="472">
        <f t="shared" si="1"/>
        <v>0</v>
      </c>
      <c r="Q29" s="472">
        <f t="shared" si="2"/>
        <v>0</v>
      </c>
    </row>
    <row r="30" spans="1:17" ht="15" customHeight="1" x14ac:dyDescent="0.25">
      <c r="A30" s="361"/>
      <c r="B30" s="774"/>
      <c r="C30" s="775"/>
      <c r="D30" s="775"/>
      <c r="E30" s="776"/>
      <c r="F30" s="774"/>
      <c r="G30" s="775"/>
      <c r="H30" s="776"/>
      <c r="I30" s="774"/>
      <c r="J30" s="775"/>
      <c r="K30" s="776"/>
      <c r="L30" s="161"/>
      <c r="M30" s="472">
        <f>ROUND(IF(ISBLANK($E30),B30,SUM(B$4:B30))*$L30,0)</f>
        <v>0</v>
      </c>
      <c r="N30" s="472">
        <f>ROUND(IF(ISBLANK($E30),C30,SUM(C$4:C30))*$L30,0)</f>
        <v>0</v>
      </c>
      <c r="O30" s="609">
        <f t="shared" si="0"/>
        <v>0</v>
      </c>
      <c r="P30" s="472">
        <f t="shared" si="1"/>
        <v>0</v>
      </c>
      <c r="Q30" s="472">
        <f t="shared" si="2"/>
        <v>0</v>
      </c>
    </row>
    <row r="31" spans="1:17" x14ac:dyDescent="0.25">
      <c r="A31" s="361"/>
      <c r="B31" s="774"/>
      <c r="C31" s="775"/>
      <c r="D31" s="775"/>
      <c r="E31" s="776"/>
      <c r="F31" s="774"/>
      <c r="G31" s="775"/>
      <c r="H31" s="776"/>
      <c r="I31" s="774"/>
      <c r="J31" s="775"/>
      <c r="K31" s="776"/>
      <c r="L31" s="161"/>
      <c r="M31" s="472">
        <f>ROUND(IF(ISBLANK($E31),B31,SUM(B$4:B31))*$L31,0)</f>
        <v>0</v>
      </c>
      <c r="N31" s="472">
        <f>ROUND(IF(ISBLANK($E31),C31,SUM(C$4:C31))*$L31,0)</f>
        <v>0</v>
      </c>
      <c r="O31" s="609">
        <f t="shared" si="0"/>
        <v>0</v>
      </c>
      <c r="P31" s="472">
        <f t="shared" si="1"/>
        <v>0</v>
      </c>
      <c r="Q31" s="472">
        <f t="shared" si="2"/>
        <v>0</v>
      </c>
    </row>
    <row r="32" spans="1:17" x14ac:dyDescent="0.25">
      <c r="A32" s="361"/>
      <c r="B32" s="774"/>
      <c r="C32" s="775"/>
      <c r="D32" s="775"/>
      <c r="E32" s="776"/>
      <c r="F32" s="774"/>
      <c r="G32" s="775"/>
      <c r="H32" s="776"/>
      <c r="I32" s="774"/>
      <c r="J32" s="775"/>
      <c r="K32" s="776"/>
      <c r="L32" s="161"/>
      <c r="M32" s="472">
        <f>ROUND(IF(ISBLANK($E32),B32,SUM(B$4:B32))*$L32,0)</f>
        <v>0</v>
      </c>
      <c r="N32" s="472">
        <f>ROUND(IF(ISBLANK($E32),C32,SUM(C$4:C32))*$L32,0)</f>
        <v>0</v>
      </c>
      <c r="O32" s="609">
        <f t="shared" si="0"/>
        <v>0</v>
      </c>
      <c r="P32" s="472">
        <f t="shared" si="1"/>
        <v>0</v>
      </c>
      <c r="Q32" s="472">
        <f t="shared" si="2"/>
        <v>0</v>
      </c>
    </row>
    <row r="33" spans="1:17" x14ac:dyDescent="0.25">
      <c r="A33" s="361"/>
      <c r="B33" s="774"/>
      <c r="C33" s="775"/>
      <c r="D33" s="775"/>
      <c r="E33" s="776"/>
      <c r="F33" s="774"/>
      <c r="G33" s="775"/>
      <c r="H33" s="776"/>
      <c r="I33" s="774"/>
      <c r="J33" s="775"/>
      <c r="K33" s="776"/>
      <c r="L33" s="161"/>
      <c r="M33" s="472">
        <f>ROUND(IF(ISBLANK($E33),B33,SUM(B$4:B33))*$L33,0)</f>
        <v>0</v>
      </c>
      <c r="N33" s="472">
        <f>ROUND(IF(ISBLANK($E33),C33,SUM(C$4:C33))*$L33,0)</f>
        <v>0</v>
      </c>
      <c r="O33" s="609">
        <f t="shared" si="0"/>
        <v>0</v>
      </c>
      <c r="P33" s="472">
        <f t="shared" si="1"/>
        <v>0</v>
      </c>
      <c r="Q33" s="472">
        <f t="shared" si="2"/>
        <v>0</v>
      </c>
    </row>
    <row r="34" spans="1:17" x14ac:dyDescent="0.25">
      <c r="A34" s="361"/>
      <c r="B34" s="774"/>
      <c r="C34" s="775"/>
      <c r="D34" s="775"/>
      <c r="E34" s="776"/>
      <c r="F34" s="774"/>
      <c r="G34" s="775"/>
      <c r="H34" s="776"/>
      <c r="I34" s="774"/>
      <c r="J34" s="775"/>
      <c r="K34" s="776"/>
      <c r="L34" s="161"/>
      <c r="M34" s="472">
        <f>ROUND(IF(ISBLANK($E34),B34,SUM(B$4:B34))*$L34,0)</f>
        <v>0</v>
      </c>
      <c r="N34" s="472">
        <f>ROUND(IF(ISBLANK($E34),C34,SUM(C$4:C34))*$L34,0)</f>
        <v>0</v>
      </c>
      <c r="O34" s="609">
        <f t="shared" si="0"/>
        <v>0</v>
      </c>
      <c r="P34" s="472">
        <f t="shared" si="1"/>
        <v>0</v>
      </c>
      <c r="Q34" s="472">
        <f t="shared" si="2"/>
        <v>0</v>
      </c>
    </row>
    <row r="35" spans="1:17" x14ac:dyDescent="0.25">
      <c r="A35" s="361"/>
      <c r="B35" s="774"/>
      <c r="C35" s="775"/>
      <c r="D35" s="775"/>
      <c r="E35" s="776"/>
      <c r="F35" s="774"/>
      <c r="G35" s="775"/>
      <c r="H35" s="776"/>
      <c r="I35" s="774"/>
      <c r="J35" s="775"/>
      <c r="K35" s="776"/>
      <c r="L35" s="161"/>
      <c r="M35" s="472">
        <f>ROUND(IF(ISBLANK($E35),B35,SUM(B$4:B35))*$L35,0)</f>
        <v>0</v>
      </c>
      <c r="N35" s="472">
        <f>ROUND(IF(ISBLANK($E35),C35,SUM(C$4:C35))*$L35,0)</f>
        <v>0</v>
      </c>
      <c r="O35" s="609">
        <f t="shared" si="0"/>
        <v>0</v>
      </c>
      <c r="P35" s="472">
        <f t="shared" si="1"/>
        <v>0</v>
      </c>
      <c r="Q35" s="472">
        <f t="shared" si="2"/>
        <v>0</v>
      </c>
    </row>
    <row r="36" spans="1:17" x14ac:dyDescent="0.25">
      <c r="A36" s="361"/>
      <c r="B36" s="774"/>
      <c r="C36" s="775"/>
      <c r="D36" s="775"/>
      <c r="E36" s="776"/>
      <c r="F36" s="774"/>
      <c r="G36" s="775"/>
      <c r="H36" s="776"/>
      <c r="I36" s="774"/>
      <c r="J36" s="775"/>
      <c r="K36" s="776"/>
      <c r="L36" s="161"/>
      <c r="M36" s="472">
        <f>ROUND(IF(ISBLANK($E36),B36,SUM(B$4:B36))*$L36,0)</f>
        <v>0</v>
      </c>
      <c r="N36" s="472">
        <f>ROUND(IF(ISBLANK($E36),C36,SUM(C$4:C36))*$L36,0)</f>
        <v>0</v>
      </c>
      <c r="O36" s="609">
        <f t="shared" si="0"/>
        <v>0</v>
      </c>
      <c r="P36" s="472">
        <f t="shared" si="1"/>
        <v>0</v>
      </c>
      <c r="Q36" s="472">
        <f t="shared" si="2"/>
        <v>0</v>
      </c>
    </row>
    <row r="37" spans="1:17" x14ac:dyDescent="0.25">
      <c r="A37" s="361"/>
      <c r="B37" s="774"/>
      <c r="C37" s="775"/>
      <c r="D37" s="775"/>
      <c r="E37" s="776"/>
      <c r="F37" s="774"/>
      <c r="G37" s="775"/>
      <c r="H37" s="776"/>
      <c r="I37" s="774"/>
      <c r="J37" s="775"/>
      <c r="K37" s="776"/>
      <c r="L37" s="161"/>
      <c r="M37" s="472">
        <f>ROUND(IF(ISBLANK($E37),B37,SUM(B$4:B37))*$L37,0)</f>
        <v>0</v>
      </c>
      <c r="N37" s="472">
        <f>ROUND(IF(ISBLANK($E37),C37,SUM(C$4:C37))*$L37,0)</f>
        <v>0</v>
      </c>
      <c r="O37" s="609">
        <f t="shared" si="0"/>
        <v>0</v>
      </c>
      <c r="P37" s="472">
        <f t="shared" si="1"/>
        <v>0</v>
      </c>
      <c r="Q37" s="472">
        <f t="shared" si="2"/>
        <v>0</v>
      </c>
    </row>
    <row r="38" spans="1:17" x14ac:dyDescent="0.25">
      <c r="A38" s="361"/>
      <c r="B38" s="774"/>
      <c r="C38" s="775"/>
      <c r="D38" s="775"/>
      <c r="E38" s="776"/>
      <c r="F38" s="774"/>
      <c r="G38" s="775"/>
      <c r="H38" s="776"/>
      <c r="I38" s="774"/>
      <c r="J38" s="775"/>
      <c r="K38" s="776"/>
      <c r="L38" s="161"/>
      <c r="M38" s="472">
        <f>ROUND(IF(ISBLANK($E38),B38,SUM(B$4:B38))*$L38,0)</f>
        <v>0</v>
      </c>
      <c r="N38" s="472">
        <f>ROUND(IF(ISBLANK($E38),C38,SUM(C$4:C38))*$L38,0)</f>
        <v>0</v>
      </c>
      <c r="O38" s="609">
        <f t="shared" si="0"/>
        <v>0</v>
      </c>
      <c r="P38" s="472">
        <f t="shared" si="1"/>
        <v>0</v>
      </c>
      <c r="Q38" s="472">
        <f t="shared" si="2"/>
        <v>0</v>
      </c>
    </row>
    <row r="39" spans="1:17" x14ac:dyDescent="0.25">
      <c r="A39" s="361"/>
      <c r="B39" s="774"/>
      <c r="C39" s="775"/>
      <c r="D39" s="775"/>
      <c r="E39" s="776"/>
      <c r="F39" s="774"/>
      <c r="G39" s="775"/>
      <c r="H39" s="776"/>
      <c r="I39" s="774"/>
      <c r="J39" s="775"/>
      <c r="K39" s="776"/>
      <c r="L39" s="161"/>
      <c r="M39" s="472">
        <f>ROUND(IF(ISBLANK($E39),B39,SUM(B$4:B39))*$L39,0)</f>
        <v>0</v>
      </c>
      <c r="N39" s="472">
        <f>ROUND(IF(ISBLANK($E39),C39,SUM(C$4:C39))*$L39,0)</f>
        <v>0</v>
      </c>
      <c r="O39" s="609">
        <f t="shared" si="0"/>
        <v>0</v>
      </c>
      <c r="P39" s="472">
        <f t="shared" si="1"/>
        <v>0</v>
      </c>
      <c r="Q39" s="472">
        <f t="shared" si="2"/>
        <v>0</v>
      </c>
    </row>
    <row r="40" spans="1:17" x14ac:dyDescent="0.25">
      <c r="A40" s="361"/>
      <c r="B40" s="774"/>
      <c r="C40" s="775"/>
      <c r="D40" s="775"/>
      <c r="E40" s="776"/>
      <c r="F40" s="774"/>
      <c r="G40" s="775"/>
      <c r="H40" s="776"/>
      <c r="I40" s="774"/>
      <c r="J40" s="775"/>
      <c r="K40" s="776"/>
      <c r="L40" s="161"/>
      <c r="M40" s="472">
        <f>ROUND(IF(ISBLANK($E40),B40,SUM(B$4:B40))*$L40,0)</f>
        <v>0</v>
      </c>
      <c r="N40" s="472">
        <f>ROUND(IF(ISBLANK($E40),C40,SUM(C$4:C40))*$L40,0)</f>
        <v>0</v>
      </c>
      <c r="O40" s="609">
        <f t="shared" si="0"/>
        <v>0</v>
      </c>
      <c r="P40" s="472">
        <f t="shared" si="1"/>
        <v>0</v>
      </c>
      <c r="Q40" s="472">
        <f t="shared" si="2"/>
        <v>0</v>
      </c>
    </row>
    <row r="41" spans="1:17" x14ac:dyDescent="0.25">
      <c r="A41" s="361"/>
      <c r="B41" s="774"/>
      <c r="C41" s="775"/>
      <c r="D41" s="775"/>
      <c r="E41" s="776"/>
      <c r="F41" s="774"/>
      <c r="G41" s="775"/>
      <c r="H41" s="776"/>
      <c r="I41" s="774"/>
      <c r="J41" s="775"/>
      <c r="K41" s="776"/>
      <c r="L41" s="161"/>
      <c r="M41" s="472">
        <f>ROUND(IF(ISBLANK($E41),B41,SUM(B$4:B41))*$L41,0)</f>
        <v>0</v>
      </c>
      <c r="N41" s="472">
        <f>ROUND(IF(ISBLANK($E41),C41,SUM(C$4:C41))*$L41,0)</f>
        <v>0</v>
      </c>
      <c r="O41" s="609">
        <f t="shared" si="0"/>
        <v>0</v>
      </c>
      <c r="P41" s="472">
        <f t="shared" si="1"/>
        <v>0</v>
      </c>
      <c r="Q41" s="472">
        <f t="shared" si="2"/>
        <v>0</v>
      </c>
    </row>
    <row r="42" spans="1:17" x14ac:dyDescent="0.25">
      <c r="A42" s="361"/>
      <c r="B42" s="774"/>
      <c r="C42" s="775"/>
      <c r="D42" s="775"/>
      <c r="E42" s="776"/>
      <c r="F42" s="774"/>
      <c r="G42" s="775"/>
      <c r="H42" s="776"/>
      <c r="I42" s="774"/>
      <c r="J42" s="775"/>
      <c r="K42" s="776"/>
      <c r="L42" s="161"/>
      <c r="M42" s="472">
        <f>ROUND(IF(ISBLANK($E42),B42,SUM(B$4:B42))*$L42,0)</f>
        <v>0</v>
      </c>
      <c r="N42" s="472">
        <f>ROUND(IF(ISBLANK($E42),C42,SUM(C$4:C42))*$L42,0)</f>
        <v>0</v>
      </c>
      <c r="O42" s="609">
        <f t="shared" si="0"/>
        <v>0</v>
      </c>
      <c r="P42" s="472">
        <f t="shared" si="1"/>
        <v>0</v>
      </c>
      <c r="Q42" s="472">
        <f t="shared" si="2"/>
        <v>0</v>
      </c>
    </row>
    <row r="43" spans="1:17" x14ac:dyDescent="0.25">
      <c r="A43" s="361"/>
      <c r="B43" s="774"/>
      <c r="C43" s="775"/>
      <c r="D43" s="775"/>
      <c r="E43" s="776"/>
      <c r="F43" s="774"/>
      <c r="G43" s="775"/>
      <c r="H43" s="776"/>
      <c r="I43" s="774"/>
      <c r="J43" s="775"/>
      <c r="K43" s="776"/>
      <c r="L43" s="161"/>
      <c r="M43" s="472">
        <f>ROUND(IF(ISBLANK($E43),B43,SUM(B$4:B43))*$L43,0)</f>
        <v>0</v>
      </c>
      <c r="N43" s="472">
        <f>ROUND(IF(ISBLANK($E43),C43,SUM(C$4:C43))*$L43,0)</f>
        <v>0</v>
      </c>
      <c r="O43" s="609">
        <f t="shared" si="0"/>
        <v>0</v>
      </c>
      <c r="P43" s="472">
        <f t="shared" si="1"/>
        <v>0</v>
      </c>
      <c r="Q43" s="472">
        <f t="shared" si="2"/>
        <v>0</v>
      </c>
    </row>
    <row r="44" spans="1:17" x14ac:dyDescent="0.25">
      <c r="A44" s="361"/>
      <c r="B44" s="774"/>
      <c r="C44" s="775"/>
      <c r="D44" s="775"/>
      <c r="E44" s="776"/>
      <c r="F44" s="774"/>
      <c r="G44" s="775"/>
      <c r="H44" s="776"/>
      <c r="I44" s="774"/>
      <c r="J44" s="775"/>
      <c r="K44" s="776"/>
      <c r="L44" s="161"/>
      <c r="M44" s="472">
        <f>ROUND(IF(ISBLANK($E44),B44,SUM(B$4:B44))*$L44,0)</f>
        <v>0</v>
      </c>
      <c r="N44" s="472">
        <f>ROUND(IF(ISBLANK($E44),C44,SUM(C$4:C44))*$L44,0)</f>
        <v>0</v>
      </c>
      <c r="O44" s="609">
        <f t="shared" si="0"/>
        <v>0</v>
      </c>
      <c r="P44" s="472">
        <f t="shared" si="1"/>
        <v>0</v>
      </c>
      <c r="Q44" s="472">
        <f t="shared" si="2"/>
        <v>0</v>
      </c>
    </row>
    <row r="45" spans="1:17" ht="15.75" thickBot="1" x14ac:dyDescent="0.3">
      <c r="A45" s="361"/>
      <c r="B45" s="777"/>
      <c r="C45" s="778"/>
      <c r="D45" s="778"/>
      <c r="E45" s="779"/>
      <c r="F45" s="777"/>
      <c r="G45" s="778"/>
      <c r="H45" s="779"/>
      <c r="I45" s="777"/>
      <c r="J45" s="778"/>
      <c r="K45" s="779"/>
      <c r="L45" s="161"/>
      <c r="M45" s="472">
        <f>ROUND(IF(ISBLANK($E45),B45,SUM(B$4:B45))*$L45,0)</f>
        <v>0</v>
      </c>
      <c r="N45" s="472">
        <f>ROUND(IF(ISBLANK($E45),C45,SUM(C$4:C45))*$L45,0)</f>
        <v>0</v>
      </c>
      <c r="O45" s="609">
        <f t="shared" si="0"/>
        <v>0</v>
      </c>
      <c r="P45" s="472">
        <f t="shared" si="1"/>
        <v>0</v>
      </c>
      <c r="Q45" s="472">
        <f t="shared" si="2"/>
        <v>0</v>
      </c>
    </row>
    <row r="46" spans="1:17" ht="15.75" thickTop="1" x14ac:dyDescent="0.25">
      <c r="A46" s="360" t="s">
        <v>1232</v>
      </c>
      <c r="B46">
        <f>SUM(B4:B45)</f>
        <v>0</v>
      </c>
      <c r="C46">
        <f t="shared" ref="C46:K46" si="3">SUM(C4:C45)</f>
        <v>0</v>
      </c>
      <c r="D46">
        <f t="shared" si="3"/>
        <v>0</v>
      </c>
      <c r="E46">
        <f t="shared" si="3"/>
        <v>0</v>
      </c>
      <c r="F46">
        <f t="shared" si="3"/>
        <v>0</v>
      </c>
      <c r="G46">
        <f t="shared" si="3"/>
        <v>0</v>
      </c>
      <c r="H46">
        <f t="shared" si="3"/>
        <v>0</v>
      </c>
      <c r="I46">
        <f t="shared" si="3"/>
        <v>0</v>
      </c>
      <c r="J46">
        <f t="shared" si="3"/>
        <v>0</v>
      </c>
      <c r="K46">
        <f t="shared" si="3"/>
        <v>0</v>
      </c>
      <c r="M46" s="466">
        <f>SUMIF($E4:$E45,"",M4:M45)</f>
        <v>0</v>
      </c>
      <c r="N46" s="466">
        <f>SUMIF($E4:$E45,"",N4:N45)</f>
        <v>0</v>
      </c>
      <c r="O46" s="609">
        <f t="shared" si="0"/>
        <v>0</v>
      </c>
      <c r="P46" s="466">
        <f t="shared" ref="P46" si="4">SUM(P4:P45)</f>
        <v>0</v>
      </c>
      <c r="Q46" s="471"/>
    </row>
    <row r="47" spans="1:17" x14ac:dyDescent="0.25">
      <c r="A47" t="s">
        <v>1228</v>
      </c>
      <c r="B47" s="33">
        <f>ROUND(B46*$L47,0)</f>
        <v>0</v>
      </c>
      <c r="C47" s="33">
        <f>ROUND(C46*$L47,0)</f>
        <v>0</v>
      </c>
      <c r="D47" s="33">
        <f>ROUND(D46*$L47,0)</f>
        <v>0</v>
      </c>
      <c r="L47" s="161">
        <v>0.76990000000000003</v>
      </c>
      <c r="M47" s="1309" t="s">
        <v>841</v>
      </c>
      <c r="N47" s="1309"/>
      <c r="O47" s="1309"/>
    </row>
  </sheetData>
  <mergeCells count="6">
    <mergeCell ref="M1:Q1"/>
    <mergeCell ref="M47:O47"/>
    <mergeCell ref="B2:C2"/>
    <mergeCell ref="F2:H2"/>
    <mergeCell ref="I2:K2"/>
    <mergeCell ref="D2:E2"/>
  </mergeCells>
  <phoneticPr fontId="32" type="noConversion"/>
  <pageMargins left="0.23622047244094491" right="0.23622047244094491" top="0.74803149606299213" bottom="0.74803149606299213" header="0.31496062992125984" footer="0.31496062992125984"/>
  <pageSetup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31CF8-25C3-41E0-B0E6-2CEB63F617F7}">
  <sheetPr codeName="Sheet25"/>
  <dimension ref="A1:K34"/>
  <sheetViews>
    <sheetView zoomScaleNormal="100" workbookViewId="0">
      <selection activeCell="I12" sqref="I12"/>
    </sheetView>
  </sheetViews>
  <sheetFormatPr defaultRowHeight="15" x14ac:dyDescent="0.25"/>
  <cols>
    <col min="1" max="1" width="3.7109375" bestFit="1" customWidth="1"/>
    <col min="2" max="2" width="3.7109375" customWidth="1"/>
    <col min="3" max="3" width="28.5703125" customWidth="1"/>
    <col min="4" max="11" width="10.7109375" customWidth="1"/>
  </cols>
  <sheetData>
    <row r="1" spans="1:11" x14ac:dyDescent="0.25">
      <c r="A1" s="1506" t="s">
        <v>851</v>
      </c>
      <c r="B1" s="1506"/>
      <c r="C1" s="1507"/>
      <c r="D1" s="1441" t="s">
        <v>850</v>
      </c>
      <c r="E1" s="1442"/>
      <c r="F1" s="1441" t="s">
        <v>849</v>
      </c>
      <c r="G1" s="1442"/>
      <c r="H1" s="189" t="s">
        <v>856</v>
      </c>
      <c r="I1" s="207">
        <f>DATE(2018,7,6)</f>
        <v>43287</v>
      </c>
      <c r="J1" s="35" t="s">
        <v>855</v>
      </c>
      <c r="K1" s="193">
        <v>1.3105</v>
      </c>
    </row>
    <row r="2" spans="1:11" x14ac:dyDescent="0.25">
      <c r="A2" s="16"/>
      <c r="B2" s="16"/>
      <c r="C2" s="19" t="s">
        <v>854</v>
      </c>
      <c r="D2" s="192" t="s">
        <v>845</v>
      </c>
      <c r="E2" s="83" t="s">
        <v>846</v>
      </c>
      <c r="F2" s="192" t="s">
        <v>845</v>
      </c>
      <c r="G2" s="83" t="s">
        <v>846</v>
      </c>
      <c r="H2" s="189" t="s">
        <v>847</v>
      </c>
      <c r="I2" s="19" t="s">
        <v>848</v>
      </c>
      <c r="J2" s="189" t="s">
        <v>852</v>
      </c>
      <c r="K2" s="190" t="s">
        <v>853</v>
      </c>
    </row>
    <row r="3" spans="1:11" ht="15" customHeight="1" x14ac:dyDescent="0.25">
      <c r="A3" s="1508" t="s">
        <v>841</v>
      </c>
      <c r="B3" s="1508" t="s">
        <v>843</v>
      </c>
      <c r="C3" s="8"/>
      <c r="D3" s="191"/>
      <c r="E3" s="191"/>
      <c r="F3" s="191"/>
      <c r="G3" s="191"/>
      <c r="H3" s="205">
        <v>1</v>
      </c>
      <c r="I3" s="204">
        <f>$K$1</f>
        <v>1.3105</v>
      </c>
      <c r="J3" s="194">
        <f t="shared" ref="J3:J16" si="0">ROUND(D3*$H3/$K$1+E3*$H3,2)</f>
        <v>0</v>
      </c>
      <c r="K3" s="15">
        <f>ROUND(F3*$H3/$I3+G3*$H3,2)</f>
        <v>0</v>
      </c>
    </row>
    <row r="4" spans="1:11" x14ac:dyDescent="0.25">
      <c r="A4" s="1509"/>
      <c r="B4" s="1509"/>
      <c r="C4" s="9"/>
      <c r="D4" s="161"/>
      <c r="E4" s="161"/>
      <c r="F4" s="161"/>
      <c r="G4" s="161"/>
      <c r="H4" s="205">
        <v>1</v>
      </c>
      <c r="I4" s="206">
        <f>$K$1</f>
        <v>1.3105</v>
      </c>
      <c r="J4" s="195">
        <f t="shared" si="0"/>
        <v>0</v>
      </c>
      <c r="K4" s="18">
        <f t="shared" ref="K4:K16" si="1">ROUND(F4*$H4/$I4+G4*$H4,2)</f>
        <v>0</v>
      </c>
    </row>
    <row r="5" spans="1:11" x14ac:dyDescent="0.25">
      <c r="A5" s="1509"/>
      <c r="B5" s="1509"/>
      <c r="C5" s="9"/>
      <c r="D5" s="161"/>
      <c r="E5" s="161"/>
      <c r="F5" s="161"/>
      <c r="G5" s="161"/>
      <c r="H5" s="205">
        <v>1</v>
      </c>
      <c r="I5" s="206">
        <f t="shared" ref="I5:I16" si="2">$K$1</f>
        <v>1.3105</v>
      </c>
      <c r="J5" s="195">
        <f t="shared" si="0"/>
        <v>0</v>
      </c>
      <c r="K5" s="18">
        <f t="shared" si="1"/>
        <v>0</v>
      </c>
    </row>
    <row r="6" spans="1:11" x14ac:dyDescent="0.25">
      <c r="A6" s="1509"/>
      <c r="B6" s="1509"/>
      <c r="C6" s="9"/>
      <c r="D6" s="161"/>
      <c r="E6" s="161"/>
      <c r="F6" s="161"/>
      <c r="G6" s="161"/>
      <c r="H6" s="205">
        <v>1</v>
      </c>
      <c r="I6" s="206">
        <f t="shared" si="2"/>
        <v>1.3105</v>
      </c>
      <c r="J6" s="208">
        <f t="shared" si="0"/>
        <v>0</v>
      </c>
      <c r="K6" s="209">
        <f t="shared" si="1"/>
        <v>0</v>
      </c>
    </row>
    <row r="7" spans="1:11" x14ac:dyDescent="0.25">
      <c r="A7" s="1509"/>
      <c r="B7" s="1509"/>
      <c r="C7" s="9"/>
      <c r="D7" s="161"/>
      <c r="E7" s="161"/>
      <c r="F7" s="161"/>
      <c r="G7" s="161"/>
      <c r="H7" s="205">
        <v>1</v>
      </c>
      <c r="I7" s="206">
        <f t="shared" si="2"/>
        <v>1.3105</v>
      </c>
      <c r="J7" s="195">
        <f t="shared" si="0"/>
        <v>0</v>
      </c>
      <c r="K7" s="18">
        <f t="shared" si="1"/>
        <v>0</v>
      </c>
    </row>
    <row r="8" spans="1:11" x14ac:dyDescent="0.25">
      <c r="A8" s="1509"/>
      <c r="B8" s="1509"/>
      <c r="C8" s="9"/>
      <c r="D8" s="161"/>
      <c r="E8" s="161"/>
      <c r="F8" s="161"/>
      <c r="G8" s="161"/>
      <c r="H8" s="205">
        <v>1</v>
      </c>
      <c r="I8" s="206">
        <f t="shared" si="2"/>
        <v>1.3105</v>
      </c>
      <c r="J8" s="195">
        <f t="shared" si="0"/>
        <v>0</v>
      </c>
      <c r="K8" s="18">
        <f t="shared" si="1"/>
        <v>0</v>
      </c>
    </row>
    <row r="9" spans="1:11" x14ac:dyDescent="0.25">
      <c r="A9" s="1509"/>
      <c r="B9" s="1509"/>
      <c r="C9" s="9"/>
      <c r="D9" s="161"/>
      <c r="E9" s="161"/>
      <c r="F9" s="161"/>
      <c r="G9" s="161"/>
      <c r="H9" s="205">
        <v>1</v>
      </c>
      <c r="I9" s="206">
        <f t="shared" si="2"/>
        <v>1.3105</v>
      </c>
      <c r="J9" s="195">
        <f t="shared" si="0"/>
        <v>0</v>
      </c>
      <c r="K9" s="18">
        <f t="shared" si="1"/>
        <v>0</v>
      </c>
    </row>
    <row r="10" spans="1:11" x14ac:dyDescent="0.25">
      <c r="A10" s="1509"/>
      <c r="B10" s="1509"/>
      <c r="C10" s="9"/>
      <c r="D10" s="161"/>
      <c r="E10" s="161"/>
      <c r="F10" s="161"/>
      <c r="G10" s="161"/>
      <c r="H10" s="205">
        <v>1</v>
      </c>
      <c r="I10" s="206">
        <f t="shared" si="2"/>
        <v>1.3105</v>
      </c>
      <c r="J10" s="195">
        <f t="shared" si="0"/>
        <v>0</v>
      </c>
      <c r="K10" s="18">
        <f t="shared" si="1"/>
        <v>0</v>
      </c>
    </row>
    <row r="11" spans="1:11" x14ac:dyDescent="0.25">
      <c r="A11" s="1509"/>
      <c r="B11" s="1509"/>
      <c r="C11" s="9"/>
      <c r="D11" s="161"/>
      <c r="E11" s="161"/>
      <c r="F11" s="161"/>
      <c r="G11" s="161"/>
      <c r="H11" s="205">
        <v>1</v>
      </c>
      <c r="I11" s="206">
        <f t="shared" si="2"/>
        <v>1.3105</v>
      </c>
      <c r="J11" s="195">
        <f t="shared" si="0"/>
        <v>0</v>
      </c>
      <c r="K11" s="18">
        <f t="shared" si="1"/>
        <v>0</v>
      </c>
    </row>
    <row r="12" spans="1:11" x14ac:dyDescent="0.25">
      <c r="A12" s="1509"/>
      <c r="B12" s="1509"/>
      <c r="C12" s="9"/>
      <c r="D12" s="161"/>
      <c r="E12" s="161"/>
      <c r="F12" s="161"/>
      <c r="G12" s="161"/>
      <c r="H12" s="205">
        <v>1</v>
      </c>
      <c r="I12" s="206">
        <f t="shared" si="2"/>
        <v>1.3105</v>
      </c>
      <c r="J12" s="195">
        <f t="shared" si="0"/>
        <v>0</v>
      </c>
      <c r="K12" s="18">
        <f t="shared" si="1"/>
        <v>0</v>
      </c>
    </row>
    <row r="13" spans="1:11" x14ac:dyDescent="0.25">
      <c r="A13" s="1509"/>
      <c r="B13" s="1509"/>
      <c r="C13" s="9"/>
      <c r="D13" s="161"/>
      <c r="E13" s="161"/>
      <c r="F13" s="161"/>
      <c r="G13" s="161"/>
      <c r="H13" s="205">
        <v>1</v>
      </c>
      <c r="I13" s="206">
        <f t="shared" si="2"/>
        <v>1.3105</v>
      </c>
      <c r="J13" s="195">
        <f t="shared" si="0"/>
        <v>0</v>
      </c>
      <c r="K13" s="18">
        <f t="shared" si="1"/>
        <v>0</v>
      </c>
    </row>
    <row r="14" spans="1:11" x14ac:dyDescent="0.25">
      <c r="A14" s="1509"/>
      <c r="B14" s="1509"/>
      <c r="C14" s="9"/>
      <c r="D14" s="161"/>
      <c r="E14" s="161"/>
      <c r="F14" s="161"/>
      <c r="G14" s="161"/>
      <c r="H14" s="205">
        <v>1</v>
      </c>
      <c r="I14" s="206">
        <f t="shared" si="2"/>
        <v>1.3105</v>
      </c>
      <c r="J14" s="195">
        <f t="shared" si="0"/>
        <v>0</v>
      </c>
      <c r="K14" s="18">
        <f t="shared" si="1"/>
        <v>0</v>
      </c>
    </row>
    <row r="15" spans="1:11" x14ac:dyDescent="0.25">
      <c r="A15" s="1509"/>
      <c r="B15" s="1509"/>
      <c r="C15" s="9"/>
      <c r="D15" s="161"/>
      <c r="E15" s="161"/>
      <c r="F15" s="161"/>
      <c r="G15" s="161"/>
      <c r="H15" s="205">
        <v>1</v>
      </c>
      <c r="I15" s="206">
        <f t="shared" si="2"/>
        <v>1.3105</v>
      </c>
      <c r="J15" s="195">
        <f t="shared" si="0"/>
        <v>0</v>
      </c>
      <c r="K15" s="18">
        <f t="shared" si="1"/>
        <v>0</v>
      </c>
    </row>
    <row r="16" spans="1:11" x14ac:dyDescent="0.25">
      <c r="A16" s="1509"/>
      <c r="B16" s="1509"/>
      <c r="C16" s="9"/>
      <c r="D16" s="161"/>
      <c r="E16" s="161"/>
      <c r="F16" s="161"/>
      <c r="G16" s="161"/>
      <c r="H16" s="205">
        <v>1</v>
      </c>
      <c r="I16" s="206">
        <f t="shared" si="2"/>
        <v>1.3105</v>
      </c>
      <c r="J16" s="195">
        <f t="shared" si="0"/>
        <v>0</v>
      </c>
      <c r="K16" s="18">
        <f t="shared" si="1"/>
        <v>0</v>
      </c>
    </row>
    <row r="17" spans="1:11" x14ac:dyDescent="0.25">
      <c r="A17" s="1509"/>
      <c r="B17" s="1510"/>
      <c r="C17" s="33" t="s">
        <v>3</v>
      </c>
      <c r="D17" s="33">
        <f t="shared" ref="D17:G17" si="3">SUM(D3:D16)</f>
        <v>0</v>
      </c>
      <c r="E17" s="33">
        <f t="shared" si="3"/>
        <v>0</v>
      </c>
      <c r="F17" s="33">
        <f t="shared" si="3"/>
        <v>0</v>
      </c>
      <c r="G17" s="33">
        <f t="shared" si="3"/>
        <v>0</v>
      </c>
      <c r="H17" s="196"/>
      <c r="I17" s="197"/>
      <c r="J17" s="33">
        <f>SUM(J3:J16)</f>
        <v>0</v>
      </c>
      <c r="K17" s="33">
        <f>SUM(K3:K16)</f>
        <v>0</v>
      </c>
    </row>
    <row r="18" spans="1:11" x14ac:dyDescent="0.25">
      <c r="A18" s="1509"/>
      <c r="B18" s="1508" t="s">
        <v>844</v>
      </c>
      <c r="C18" s="8"/>
      <c r="D18" s="191"/>
      <c r="E18" s="191"/>
      <c r="F18" s="202"/>
      <c r="G18" s="202"/>
      <c r="H18" s="205">
        <v>1</v>
      </c>
      <c r="I18" s="197"/>
      <c r="J18" s="194">
        <f t="shared" ref="J18:J23" si="4">ROUND(D18*$H18/$K$1+E18*$H18,2)</f>
        <v>0</v>
      </c>
      <c r="K18" s="198"/>
    </row>
    <row r="19" spans="1:11" x14ac:dyDescent="0.25">
      <c r="A19" s="1509"/>
      <c r="B19" s="1509"/>
      <c r="C19" s="9"/>
      <c r="D19" s="161"/>
      <c r="E19" s="161"/>
      <c r="F19" s="203"/>
      <c r="G19" s="203"/>
      <c r="H19" s="205">
        <v>1</v>
      </c>
      <c r="I19" s="197"/>
      <c r="J19" s="195">
        <f t="shared" si="4"/>
        <v>0</v>
      </c>
      <c r="K19" s="197"/>
    </row>
    <row r="20" spans="1:11" x14ac:dyDescent="0.25">
      <c r="A20" s="1509"/>
      <c r="B20" s="1509"/>
      <c r="C20" s="9"/>
      <c r="D20" s="161"/>
      <c r="E20" s="161"/>
      <c r="F20" s="203"/>
      <c r="G20" s="203"/>
      <c r="H20" s="205">
        <v>1</v>
      </c>
      <c r="I20" s="197"/>
      <c r="J20" s="195">
        <f t="shared" si="4"/>
        <v>0</v>
      </c>
      <c r="K20" s="197"/>
    </row>
    <row r="21" spans="1:11" x14ac:dyDescent="0.25">
      <c r="A21" s="1509"/>
      <c r="B21" s="1509"/>
      <c r="C21" s="9"/>
      <c r="D21" s="161"/>
      <c r="E21" s="161"/>
      <c r="F21" s="203"/>
      <c r="G21" s="203"/>
      <c r="H21" s="205">
        <v>1</v>
      </c>
      <c r="I21" s="197"/>
      <c r="J21" s="195">
        <f t="shared" si="4"/>
        <v>0</v>
      </c>
      <c r="K21" s="197"/>
    </row>
    <row r="22" spans="1:11" x14ac:dyDescent="0.25">
      <c r="A22" s="1509"/>
      <c r="B22" s="1509"/>
      <c r="C22" s="9"/>
      <c r="D22" s="161"/>
      <c r="E22" s="161"/>
      <c r="F22" s="203"/>
      <c r="G22" s="203"/>
      <c r="H22" s="205">
        <v>1</v>
      </c>
      <c r="I22" s="197"/>
      <c r="J22" s="195">
        <f t="shared" si="4"/>
        <v>0</v>
      </c>
      <c r="K22" s="197"/>
    </row>
    <row r="23" spans="1:11" x14ac:dyDescent="0.25">
      <c r="A23" s="1509"/>
      <c r="B23" s="1509"/>
      <c r="C23" s="9"/>
      <c r="D23" s="161"/>
      <c r="E23" s="161"/>
      <c r="F23" s="203"/>
      <c r="G23" s="203"/>
      <c r="H23" s="205">
        <v>1</v>
      </c>
      <c r="I23" s="197"/>
      <c r="J23" s="195">
        <f t="shared" si="4"/>
        <v>0</v>
      </c>
      <c r="K23" s="199"/>
    </row>
    <row r="24" spans="1:11" x14ac:dyDescent="0.25">
      <c r="A24" s="1510"/>
      <c r="B24" s="1510"/>
      <c r="C24" s="33" t="s">
        <v>3</v>
      </c>
      <c r="D24" s="33">
        <f>SUM(D18:D23)</f>
        <v>0</v>
      </c>
      <c r="E24" s="33">
        <f>SUM(E18:E23)</f>
        <v>0</v>
      </c>
      <c r="F24" s="33">
        <f>SUM(F18:F23)</f>
        <v>0</v>
      </c>
      <c r="G24" s="33">
        <f>SUM(G18:G23)</f>
        <v>0</v>
      </c>
      <c r="H24" s="196"/>
      <c r="I24" s="197"/>
      <c r="J24" s="33">
        <f>SUM(J18:J23)</f>
        <v>0</v>
      </c>
      <c r="K24" s="199"/>
    </row>
    <row r="25" spans="1:11" ht="15" customHeight="1" x14ac:dyDescent="0.25">
      <c r="A25" s="1370" t="s">
        <v>842</v>
      </c>
      <c r="B25" s="1503"/>
      <c r="C25" s="9"/>
      <c r="D25" s="161"/>
      <c r="E25" s="161"/>
      <c r="F25" s="161"/>
      <c r="G25" s="161"/>
      <c r="H25" s="205">
        <v>1</v>
      </c>
      <c r="I25" s="206">
        <v>1.2791999999999999</v>
      </c>
      <c r="J25" s="195">
        <f>ROUND(((D25-F25)/$I25+E25-G25)*$H25,2)</f>
        <v>0</v>
      </c>
      <c r="K25" s="199"/>
    </row>
    <row r="26" spans="1:11" x14ac:dyDescent="0.25">
      <c r="A26" s="1315"/>
      <c r="B26" s="1504"/>
      <c r="D26" s="161"/>
      <c r="E26" s="161"/>
      <c r="F26" s="161"/>
      <c r="G26" s="161"/>
      <c r="H26" s="205">
        <v>1</v>
      </c>
      <c r="I26" s="206">
        <f>I25</f>
        <v>1.2791999999999999</v>
      </c>
      <c r="J26" s="195">
        <f t="shared" ref="J26:J33" si="5">ROUND(((D26-F26)/$I26+E26-G26)*$H26,2)</f>
        <v>0</v>
      </c>
      <c r="K26" s="199"/>
    </row>
    <row r="27" spans="1:11" x14ac:dyDescent="0.25">
      <c r="A27" s="1315"/>
      <c r="B27" s="1504"/>
      <c r="C27" s="9"/>
      <c r="D27" s="161"/>
      <c r="E27" s="161"/>
      <c r="F27" s="161"/>
      <c r="G27" s="161"/>
      <c r="H27" s="205">
        <v>1</v>
      </c>
      <c r="I27" s="206">
        <f t="shared" ref="I27:I33" si="6">I26</f>
        <v>1.2791999999999999</v>
      </c>
      <c r="J27" s="195">
        <f t="shared" si="5"/>
        <v>0</v>
      </c>
      <c r="K27" s="199"/>
    </row>
    <row r="28" spans="1:11" x14ac:dyDescent="0.25">
      <c r="A28" s="1315"/>
      <c r="B28" s="1504"/>
      <c r="C28" s="9"/>
      <c r="D28" s="161"/>
      <c r="E28" s="161"/>
      <c r="F28" s="161"/>
      <c r="G28" s="161"/>
      <c r="H28" s="205">
        <v>1</v>
      </c>
      <c r="I28" s="206">
        <f t="shared" si="6"/>
        <v>1.2791999999999999</v>
      </c>
      <c r="J28" s="195">
        <f t="shared" si="5"/>
        <v>0</v>
      </c>
      <c r="K28" s="199"/>
    </row>
    <row r="29" spans="1:11" x14ac:dyDescent="0.25">
      <c r="A29" s="1315"/>
      <c r="B29" s="1504"/>
      <c r="C29" s="9"/>
      <c r="D29" s="161"/>
      <c r="E29" s="161"/>
      <c r="F29" s="161"/>
      <c r="G29" s="161"/>
      <c r="H29" s="205">
        <v>1</v>
      </c>
      <c r="I29" s="206">
        <f t="shared" si="6"/>
        <v>1.2791999999999999</v>
      </c>
      <c r="J29" s="195">
        <f t="shared" si="5"/>
        <v>0</v>
      </c>
      <c r="K29" s="199"/>
    </row>
    <row r="30" spans="1:11" x14ac:dyDescent="0.25">
      <c r="A30" s="1315"/>
      <c r="B30" s="1504"/>
      <c r="C30" s="9"/>
      <c r="D30" s="161"/>
      <c r="E30" s="161"/>
      <c r="F30" s="161"/>
      <c r="G30" s="161"/>
      <c r="H30" s="205">
        <v>1</v>
      </c>
      <c r="I30" s="206">
        <f t="shared" si="6"/>
        <v>1.2791999999999999</v>
      </c>
      <c r="J30" s="195">
        <f t="shared" si="5"/>
        <v>0</v>
      </c>
      <c r="K30" s="199"/>
    </row>
    <row r="31" spans="1:11" x14ac:dyDescent="0.25">
      <c r="A31" s="1315"/>
      <c r="B31" s="1504"/>
      <c r="C31" s="9"/>
      <c r="D31" s="161"/>
      <c r="E31" s="161"/>
      <c r="F31" s="161"/>
      <c r="G31" s="161"/>
      <c r="H31" s="205">
        <v>1</v>
      </c>
      <c r="I31" s="206">
        <f t="shared" si="6"/>
        <v>1.2791999999999999</v>
      </c>
      <c r="J31" s="195">
        <f t="shared" si="5"/>
        <v>0</v>
      </c>
      <c r="K31" s="199"/>
    </row>
    <row r="32" spans="1:11" x14ac:dyDescent="0.25">
      <c r="A32" s="1315"/>
      <c r="B32" s="1504"/>
      <c r="C32" s="9"/>
      <c r="D32" s="161"/>
      <c r="E32" s="161"/>
      <c r="F32" s="161"/>
      <c r="G32" s="161"/>
      <c r="H32" s="205">
        <v>1</v>
      </c>
      <c r="I32" s="206">
        <f t="shared" si="6"/>
        <v>1.2791999999999999</v>
      </c>
      <c r="J32" s="195">
        <f t="shared" si="5"/>
        <v>0</v>
      </c>
      <c r="K32" s="199"/>
    </row>
    <row r="33" spans="1:11" x14ac:dyDescent="0.25">
      <c r="A33" s="1315"/>
      <c r="B33" s="1504"/>
      <c r="C33" s="9"/>
      <c r="D33" s="161"/>
      <c r="E33" s="161"/>
      <c r="F33" s="161"/>
      <c r="G33" s="161"/>
      <c r="H33" s="205">
        <v>1</v>
      </c>
      <c r="I33" s="206">
        <f t="shared" si="6"/>
        <v>1.2791999999999999</v>
      </c>
      <c r="J33" s="195">
        <f t="shared" si="5"/>
        <v>0</v>
      </c>
      <c r="K33" s="199"/>
    </row>
    <row r="34" spans="1:11" x14ac:dyDescent="0.25">
      <c r="A34" s="1371"/>
      <c r="B34" s="1505"/>
      <c r="C34" s="33" t="s">
        <v>3</v>
      </c>
      <c r="D34" s="33">
        <f>SUM(D25:D33)</f>
        <v>0</v>
      </c>
      <c r="E34" s="33">
        <f t="shared" ref="E34:G34" si="7">SUM(E25:E33)</f>
        <v>0</v>
      </c>
      <c r="F34" s="33">
        <f t="shared" si="7"/>
        <v>0</v>
      </c>
      <c r="G34" s="33">
        <f t="shared" si="7"/>
        <v>0</v>
      </c>
      <c r="H34" s="201">
        <f>_xlfn.DAYS(I1,DATE(YEAR(I1)-1,12,31))/_xlfn.DAYS(DATE(YEAR(I1),12,31)+1,DATE(YEAR(I1),1,1))</f>
        <v>0.51232876712328768</v>
      </c>
      <c r="I34" s="197"/>
      <c r="J34" s="33">
        <f>SUM(J25:J33)</f>
        <v>0</v>
      </c>
      <c r="K34" s="200"/>
    </row>
  </sheetData>
  <mergeCells count="7">
    <mergeCell ref="A25:B34"/>
    <mergeCell ref="A1:C1"/>
    <mergeCell ref="B18:B24"/>
    <mergeCell ref="B3:B17"/>
    <mergeCell ref="F1:G1"/>
    <mergeCell ref="D1:E1"/>
    <mergeCell ref="A3:A24"/>
  </mergeCells>
  <pageMargins left="0.70866141732283472" right="0.70866141732283472" top="0.74803149606299213" bottom="0.74803149606299213" header="0.31496062992125984" footer="0.31496062992125984"/>
  <pageSetup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1268-B690-492D-B536-A5254733A4AC}">
  <sheetPr codeName="Sheet26">
    <pageSetUpPr fitToPage="1"/>
  </sheetPr>
  <dimension ref="A1:U101"/>
  <sheetViews>
    <sheetView zoomScaleNormal="100" workbookViewId="0">
      <pane xSplit="4" ySplit="4" topLeftCell="E5" activePane="bottomRight" state="frozen"/>
      <selection pane="topRight" activeCell="E1" sqref="E1"/>
      <selection pane="bottomLeft" activeCell="A5" sqref="A5"/>
      <selection pane="bottomRight" activeCell="I25" sqref="I25"/>
    </sheetView>
  </sheetViews>
  <sheetFormatPr defaultRowHeight="15" x14ac:dyDescent="0.25"/>
  <cols>
    <col min="1" max="1" width="10.42578125" bestFit="1" customWidth="1"/>
    <col min="2" max="2" width="3.5703125" customWidth="1"/>
    <col min="3" max="4" width="7.5703125" customWidth="1"/>
    <col min="5" max="10" width="10.140625" customWidth="1"/>
    <col min="11" max="11" width="10.5703125" customWidth="1"/>
    <col min="12" max="12" width="10.42578125" bestFit="1" customWidth="1"/>
    <col min="13" max="13" width="10.5703125" bestFit="1" customWidth="1"/>
    <col min="16" max="16" width="16.42578125" bestFit="1" customWidth="1"/>
    <col min="17" max="17" width="9.28515625" customWidth="1"/>
    <col min="22" max="22" width="16.42578125" bestFit="1" customWidth="1"/>
    <col min="23" max="23" width="8.5703125" customWidth="1"/>
  </cols>
  <sheetData>
    <row r="1" spans="1:21" ht="15.75" thickBot="1" x14ac:dyDescent="0.3">
      <c r="A1" s="493">
        <v>8621</v>
      </c>
      <c r="C1" s="1522" t="s">
        <v>1260</v>
      </c>
      <c r="D1" s="1522"/>
    </row>
    <row r="2" spans="1:21" ht="15" customHeight="1" thickBot="1" x14ac:dyDescent="0.3">
      <c r="B2" s="1519" t="s">
        <v>1272</v>
      </c>
      <c r="C2" s="1523" t="s">
        <v>1270</v>
      </c>
      <c r="D2" s="1524"/>
      <c r="E2" s="488">
        <v>44368</v>
      </c>
      <c r="F2" s="488">
        <v>44561</v>
      </c>
      <c r="G2" s="488">
        <v>44923</v>
      </c>
      <c r="H2" s="489"/>
      <c r="I2" s="489"/>
      <c r="J2" s="490"/>
    </row>
    <row r="3" spans="1:21" ht="15" customHeight="1" thickBot="1" x14ac:dyDescent="0.3">
      <c r="B3" s="1519"/>
      <c r="C3" s="1525" t="s">
        <v>1268</v>
      </c>
      <c r="D3" s="1526"/>
      <c r="E3" s="505">
        <v>45056</v>
      </c>
      <c r="F3" s="505">
        <f>E3</f>
        <v>45056</v>
      </c>
      <c r="G3" s="1075">
        <f>F3</f>
        <v>45056</v>
      </c>
      <c r="H3" s="506"/>
      <c r="I3" s="506"/>
      <c r="J3" s="507"/>
    </row>
    <row r="4" spans="1:21" ht="15.75" thickBot="1" x14ac:dyDescent="0.3">
      <c r="A4" s="19" t="s">
        <v>856</v>
      </c>
      <c r="B4" s="1519"/>
      <c r="C4" s="1527" t="s">
        <v>1233</v>
      </c>
      <c r="D4" s="1528"/>
      <c r="E4" s="491">
        <v>3581.431</v>
      </c>
      <c r="F4" s="491">
        <v>10.46</v>
      </c>
      <c r="G4" s="491">
        <v>138.55600000000001</v>
      </c>
      <c r="H4" s="491"/>
      <c r="I4" s="491"/>
      <c r="J4" s="492"/>
      <c r="K4">
        <f t="shared" ref="K4:K69" si="0">SUM(E4:J4)</f>
        <v>3730.4470000000001</v>
      </c>
    </row>
    <row r="5" spans="1:21" ht="15.75" thickBot="1" x14ac:dyDescent="0.3">
      <c r="B5" s="1519" t="s">
        <v>1273</v>
      </c>
      <c r="C5" s="1523" t="s">
        <v>1234</v>
      </c>
      <c r="D5" s="1524"/>
      <c r="E5" s="489">
        <v>38986</v>
      </c>
      <c r="F5" s="489">
        <v>122</v>
      </c>
      <c r="G5" s="489">
        <v>1830</v>
      </c>
      <c r="H5" s="489"/>
      <c r="I5" s="489"/>
      <c r="J5" s="508"/>
      <c r="K5">
        <f t="shared" si="0"/>
        <v>40938</v>
      </c>
    </row>
    <row r="6" spans="1:21" ht="15.75" thickBot="1" x14ac:dyDescent="0.3">
      <c r="B6" s="1519"/>
      <c r="C6" s="1527" t="s">
        <v>1271</v>
      </c>
      <c r="D6" s="1528"/>
      <c r="E6" s="491">
        <v>1</v>
      </c>
      <c r="F6" s="491">
        <v>1</v>
      </c>
      <c r="G6" s="491">
        <v>1</v>
      </c>
      <c r="H6" s="491"/>
      <c r="I6" s="491"/>
      <c r="J6" s="492"/>
      <c r="P6" s="1499" t="s">
        <v>1790</v>
      </c>
      <c r="Q6" s="1499"/>
      <c r="R6" s="1499"/>
      <c r="S6" s="1499"/>
      <c r="T6" s="1499"/>
      <c r="U6" s="1499"/>
    </row>
    <row r="7" spans="1:21" x14ac:dyDescent="0.25">
      <c r="B7" s="1520" t="s">
        <v>1274</v>
      </c>
      <c r="C7" s="1524" t="s">
        <v>1269</v>
      </c>
      <c r="D7" s="1524"/>
      <c r="E7" s="489">
        <v>47453.55</v>
      </c>
      <c r="F7" s="489">
        <v>138.6</v>
      </c>
      <c r="G7" s="489">
        <v>1835.85</v>
      </c>
      <c r="H7" s="489"/>
      <c r="I7" s="489"/>
      <c r="J7" s="508"/>
      <c r="K7">
        <f t="shared" si="0"/>
        <v>49428</v>
      </c>
      <c r="P7" s="29" t="s">
        <v>1791</v>
      </c>
      <c r="Q7" s="29" t="s">
        <v>1791</v>
      </c>
      <c r="R7" s="29" t="s">
        <v>1791</v>
      </c>
      <c r="S7" s="29" t="s">
        <v>1792</v>
      </c>
      <c r="T7" s="977">
        <v>1.25</v>
      </c>
      <c r="U7" s="29" t="s">
        <v>1793</v>
      </c>
    </row>
    <row r="8" spans="1:21" ht="15.75" thickBot="1" x14ac:dyDescent="0.3">
      <c r="B8" s="1521"/>
      <c r="C8" s="1528" t="s">
        <v>1271</v>
      </c>
      <c r="D8" s="1528"/>
      <c r="E8" s="491">
        <v>1</v>
      </c>
      <c r="F8" s="491">
        <v>1</v>
      </c>
      <c r="G8" s="491">
        <v>1</v>
      </c>
      <c r="H8" s="491"/>
      <c r="I8" s="491"/>
      <c r="J8" s="492"/>
      <c r="P8" s="29"/>
      <c r="Q8" s="29"/>
      <c r="R8" s="29"/>
      <c r="S8" s="29"/>
      <c r="T8" s="29"/>
      <c r="U8" s="29"/>
    </row>
    <row r="9" spans="1:21" ht="15" customHeight="1" x14ac:dyDescent="0.25">
      <c r="A9" s="480">
        <v>44561</v>
      </c>
      <c r="B9" s="1316" t="s">
        <v>1265</v>
      </c>
      <c r="C9" s="489">
        <v>122</v>
      </c>
      <c r="D9" s="512">
        <v>1</v>
      </c>
      <c r="E9" s="509">
        <f t="shared" ref="E9:J39" si="1">IF(AND($A9&gt;E$2,$A9&lt;E$3),ROUND($C9*$D9*E$4/SUMIFS($E$4:$J$4,$E$2:$J$2,"&lt;"&amp;$A9,$E$3:$J$3,"&gt;"&amp;$A9),2),0)</f>
        <v>122</v>
      </c>
      <c r="F9" s="510">
        <f t="shared" si="1"/>
        <v>0</v>
      </c>
      <c r="G9" s="510">
        <f t="shared" si="1"/>
        <v>0</v>
      </c>
      <c r="H9" s="510">
        <f t="shared" si="1"/>
        <v>0</v>
      </c>
      <c r="I9" s="510">
        <f t="shared" si="1"/>
        <v>0</v>
      </c>
      <c r="J9" s="510">
        <f t="shared" si="1"/>
        <v>0</v>
      </c>
      <c r="K9">
        <f t="shared" si="0"/>
        <v>122</v>
      </c>
      <c r="P9" s="29"/>
      <c r="Q9" s="29"/>
      <c r="R9" s="29"/>
      <c r="S9" s="29"/>
      <c r="T9" s="29"/>
      <c r="U9" s="29"/>
    </row>
    <row r="10" spans="1:21" x14ac:dyDescent="0.25">
      <c r="A10" s="481">
        <v>44923</v>
      </c>
      <c r="B10" s="1316"/>
      <c r="C10" s="465">
        <v>1830</v>
      </c>
      <c r="D10" s="475">
        <v>1</v>
      </c>
      <c r="E10" s="476">
        <f t="shared" si="1"/>
        <v>1824.67</v>
      </c>
      <c r="F10" s="29">
        <f t="shared" si="1"/>
        <v>5.33</v>
      </c>
      <c r="G10" s="29">
        <f t="shared" si="1"/>
        <v>0</v>
      </c>
      <c r="H10" s="29">
        <f t="shared" si="1"/>
        <v>0</v>
      </c>
      <c r="I10" s="29">
        <f t="shared" si="1"/>
        <v>0</v>
      </c>
      <c r="J10" s="29">
        <f t="shared" si="1"/>
        <v>0</v>
      </c>
      <c r="K10">
        <f t="shared" si="0"/>
        <v>1830</v>
      </c>
      <c r="P10" s="29"/>
      <c r="Q10" s="29"/>
      <c r="R10" s="29"/>
      <c r="S10" s="29"/>
      <c r="T10" s="29"/>
      <c r="U10" s="29"/>
    </row>
    <row r="11" spans="1:21" x14ac:dyDescent="0.25">
      <c r="A11" s="481">
        <v>45019</v>
      </c>
      <c r="B11" s="1316"/>
      <c r="C11" s="465">
        <v>3875</v>
      </c>
      <c r="D11" s="475">
        <v>1</v>
      </c>
      <c r="E11" s="476">
        <f t="shared" si="1"/>
        <v>3720.21</v>
      </c>
      <c r="F11" s="29">
        <f t="shared" si="1"/>
        <v>10.87</v>
      </c>
      <c r="G11" s="29">
        <f t="shared" si="1"/>
        <v>143.91999999999999</v>
      </c>
      <c r="H11" s="29">
        <f t="shared" si="1"/>
        <v>0</v>
      </c>
      <c r="I11" s="29">
        <f t="shared" si="1"/>
        <v>0</v>
      </c>
      <c r="J11" s="29">
        <f t="shared" si="1"/>
        <v>0</v>
      </c>
      <c r="K11">
        <f t="shared" si="0"/>
        <v>3875</v>
      </c>
      <c r="P11" s="29"/>
      <c r="Q11" s="29"/>
      <c r="R11" s="29"/>
      <c r="S11" s="29"/>
      <c r="T11" s="29"/>
      <c r="U11" s="29"/>
    </row>
    <row r="12" spans="1:21" x14ac:dyDescent="0.25">
      <c r="A12" s="481"/>
      <c r="B12" s="1316"/>
      <c r="C12" s="465"/>
      <c r="D12" s="475"/>
      <c r="E12" s="476">
        <f>IF(AND($A12&gt;E$2,$A12&lt;E$3),ROUND($C12*$D12*E$4/SUMIFS($E$4:$J$4,$E$2:$J$2,"&lt;"&amp;$A12,$E$3:$J$3,"&gt;"&amp;$A12),2),0)</f>
        <v>0</v>
      </c>
      <c r="F12" s="29">
        <f t="shared" si="1"/>
        <v>0</v>
      </c>
      <c r="G12" s="29">
        <f t="shared" si="1"/>
        <v>0</v>
      </c>
      <c r="H12" s="29">
        <f t="shared" si="1"/>
        <v>0</v>
      </c>
      <c r="I12" s="29">
        <f t="shared" si="1"/>
        <v>0</v>
      </c>
      <c r="J12" s="29">
        <f t="shared" si="1"/>
        <v>0</v>
      </c>
      <c r="K12">
        <f t="shared" si="0"/>
        <v>0</v>
      </c>
      <c r="P12" s="29"/>
      <c r="Q12" s="29"/>
      <c r="R12" s="29"/>
      <c r="S12" s="29"/>
      <c r="T12" s="29"/>
      <c r="U12" s="29"/>
    </row>
    <row r="13" spans="1:21" x14ac:dyDescent="0.25">
      <c r="A13" s="481"/>
      <c r="B13" s="1316"/>
      <c r="C13" s="465"/>
      <c r="D13" s="475"/>
      <c r="E13" s="476">
        <f t="shared" si="1"/>
        <v>0</v>
      </c>
      <c r="F13" s="29">
        <f t="shared" si="1"/>
        <v>0</v>
      </c>
      <c r="G13" s="29">
        <f t="shared" si="1"/>
        <v>0</v>
      </c>
      <c r="H13" s="29">
        <f t="shared" si="1"/>
        <v>0</v>
      </c>
      <c r="I13" s="29">
        <f t="shared" si="1"/>
        <v>0</v>
      </c>
      <c r="J13" s="29">
        <f t="shared" si="1"/>
        <v>0</v>
      </c>
      <c r="K13">
        <f t="shared" si="0"/>
        <v>0</v>
      </c>
      <c r="P13" s="19"/>
      <c r="Q13" s="19"/>
      <c r="R13" s="19"/>
      <c r="S13" s="19"/>
      <c r="T13" s="19"/>
      <c r="U13" s="19"/>
    </row>
    <row r="14" spans="1:21" x14ac:dyDescent="0.25">
      <c r="A14" s="481"/>
      <c r="B14" s="1316"/>
      <c r="C14" s="465"/>
      <c r="D14" s="475"/>
      <c r="E14" s="476">
        <f t="shared" si="1"/>
        <v>0</v>
      </c>
      <c r="F14" s="29">
        <f t="shared" si="1"/>
        <v>0</v>
      </c>
      <c r="G14" s="29">
        <f t="shared" si="1"/>
        <v>0</v>
      </c>
      <c r="H14" s="29">
        <f t="shared" si="1"/>
        <v>0</v>
      </c>
      <c r="I14" s="29">
        <f t="shared" si="1"/>
        <v>0</v>
      </c>
      <c r="J14" s="29">
        <f t="shared" si="1"/>
        <v>0</v>
      </c>
      <c r="K14">
        <f t="shared" si="0"/>
        <v>0</v>
      </c>
      <c r="P14" s="1499" t="s">
        <v>1794</v>
      </c>
      <c r="Q14" s="1499"/>
      <c r="R14" s="1499"/>
      <c r="S14" s="1499"/>
      <c r="T14" s="1499"/>
      <c r="U14" s="1499"/>
    </row>
    <row r="15" spans="1:21" x14ac:dyDescent="0.25">
      <c r="A15" s="481"/>
      <c r="B15" s="1316"/>
      <c r="C15" s="465"/>
      <c r="D15" s="475"/>
      <c r="E15" s="476">
        <f t="shared" si="1"/>
        <v>0</v>
      </c>
      <c r="F15" s="29">
        <f t="shared" si="1"/>
        <v>0</v>
      </c>
      <c r="G15" s="29">
        <f t="shared" si="1"/>
        <v>0</v>
      </c>
      <c r="H15" s="29">
        <f t="shared" si="1"/>
        <v>0</v>
      </c>
      <c r="I15" s="29">
        <f t="shared" si="1"/>
        <v>0</v>
      </c>
      <c r="J15" s="29">
        <f t="shared" si="1"/>
        <v>0</v>
      </c>
      <c r="K15">
        <f t="shared" si="0"/>
        <v>0</v>
      </c>
      <c r="P15" s="29"/>
      <c r="Q15" s="29"/>
      <c r="R15" s="29"/>
      <c r="S15" s="29"/>
      <c r="T15" s="29"/>
      <c r="U15" s="29"/>
    </row>
    <row r="16" spans="1:21" x14ac:dyDescent="0.25">
      <c r="A16" s="481"/>
      <c r="B16" s="1316"/>
      <c r="C16" s="465"/>
      <c r="D16" s="475"/>
      <c r="E16" s="476">
        <f t="shared" si="1"/>
        <v>0</v>
      </c>
      <c r="F16" s="29">
        <f t="shared" si="1"/>
        <v>0</v>
      </c>
      <c r="G16" s="29">
        <f t="shared" si="1"/>
        <v>0</v>
      </c>
      <c r="H16" s="29">
        <f t="shared" si="1"/>
        <v>0</v>
      </c>
      <c r="I16" s="29">
        <f t="shared" si="1"/>
        <v>0</v>
      </c>
      <c r="J16" s="29">
        <f t="shared" si="1"/>
        <v>0</v>
      </c>
      <c r="K16">
        <f t="shared" si="0"/>
        <v>0</v>
      </c>
      <c r="P16" s="29"/>
      <c r="Q16" s="29"/>
      <c r="R16" s="29"/>
      <c r="S16" s="29"/>
      <c r="T16" s="29"/>
      <c r="U16" s="29"/>
    </row>
    <row r="17" spans="1:21" x14ac:dyDescent="0.25">
      <c r="A17" s="481"/>
      <c r="B17" s="1316"/>
      <c r="C17" s="465"/>
      <c r="D17" s="475"/>
      <c r="E17" s="476">
        <f t="shared" si="1"/>
        <v>0</v>
      </c>
      <c r="F17" s="29">
        <f t="shared" si="1"/>
        <v>0</v>
      </c>
      <c r="G17" s="29">
        <f t="shared" si="1"/>
        <v>0</v>
      </c>
      <c r="H17" s="29">
        <f t="shared" si="1"/>
        <v>0</v>
      </c>
      <c r="I17" s="29">
        <f t="shared" si="1"/>
        <v>0</v>
      </c>
      <c r="J17" s="29">
        <f t="shared" si="1"/>
        <v>0</v>
      </c>
      <c r="K17">
        <f t="shared" si="0"/>
        <v>0</v>
      </c>
      <c r="P17" s="33"/>
      <c r="Q17" s="33"/>
      <c r="R17" s="33"/>
      <c r="S17" s="33"/>
      <c r="T17" s="33"/>
      <c r="U17" s="33"/>
    </row>
    <row r="18" spans="1:21" x14ac:dyDescent="0.25">
      <c r="A18" s="481"/>
      <c r="B18" s="1316"/>
      <c r="C18" s="465"/>
      <c r="D18" s="475"/>
      <c r="E18" s="476">
        <f t="shared" si="1"/>
        <v>0</v>
      </c>
      <c r="F18" s="29">
        <f t="shared" si="1"/>
        <v>0</v>
      </c>
      <c r="G18" s="29">
        <f t="shared" si="1"/>
        <v>0</v>
      </c>
      <c r="H18" s="29">
        <f t="shared" si="1"/>
        <v>0</v>
      </c>
      <c r="I18" s="29">
        <f t="shared" si="1"/>
        <v>0</v>
      </c>
      <c r="J18" s="29">
        <f t="shared" si="1"/>
        <v>0</v>
      </c>
      <c r="K18">
        <f t="shared" si="0"/>
        <v>0</v>
      </c>
      <c r="P18" s="33"/>
      <c r="Q18" s="33"/>
      <c r="R18" s="33"/>
      <c r="S18" s="33"/>
      <c r="T18" s="33"/>
      <c r="U18" s="33"/>
    </row>
    <row r="19" spans="1:21" x14ac:dyDescent="0.25">
      <c r="A19" s="481"/>
      <c r="B19" s="1316"/>
      <c r="C19" s="465"/>
      <c r="D19" s="475"/>
      <c r="E19" s="476">
        <f t="shared" si="1"/>
        <v>0</v>
      </c>
      <c r="F19" s="29">
        <f t="shared" si="1"/>
        <v>0</v>
      </c>
      <c r="G19" s="29">
        <f t="shared" si="1"/>
        <v>0</v>
      </c>
      <c r="H19" s="29">
        <f t="shared" si="1"/>
        <v>0</v>
      </c>
      <c r="I19" s="29">
        <f t="shared" si="1"/>
        <v>0</v>
      </c>
      <c r="J19" s="29">
        <f t="shared" si="1"/>
        <v>0</v>
      </c>
      <c r="K19">
        <f t="shared" si="0"/>
        <v>0</v>
      </c>
      <c r="P19" s="33"/>
      <c r="Q19" s="33"/>
      <c r="R19" s="33"/>
      <c r="S19" s="33"/>
      <c r="T19" s="33"/>
      <c r="U19" s="33"/>
    </row>
    <row r="20" spans="1:21" ht="15" customHeight="1" x14ac:dyDescent="0.25">
      <c r="A20" s="481"/>
      <c r="B20" s="1316"/>
      <c r="C20" s="465"/>
      <c r="D20" s="475"/>
      <c r="E20" s="476">
        <f t="shared" si="1"/>
        <v>0</v>
      </c>
      <c r="F20" s="29">
        <f t="shared" si="1"/>
        <v>0</v>
      </c>
      <c r="G20" s="29">
        <f t="shared" si="1"/>
        <v>0</v>
      </c>
      <c r="H20" s="29">
        <f t="shared" si="1"/>
        <v>0</v>
      </c>
      <c r="I20" s="29">
        <f t="shared" si="1"/>
        <v>0</v>
      </c>
      <c r="J20" s="29">
        <f t="shared" si="1"/>
        <v>0</v>
      </c>
      <c r="K20">
        <f t="shared" si="0"/>
        <v>0</v>
      </c>
      <c r="P20" s="33"/>
      <c r="Q20" s="33"/>
      <c r="R20" s="33"/>
      <c r="S20" s="33"/>
      <c r="T20" s="33"/>
      <c r="U20" s="33"/>
    </row>
    <row r="21" spans="1:21" x14ac:dyDescent="0.25">
      <c r="A21" s="481"/>
      <c r="B21" s="1316"/>
      <c r="C21" s="465"/>
      <c r="D21" s="475"/>
      <c r="E21" s="476">
        <f t="shared" si="1"/>
        <v>0</v>
      </c>
      <c r="F21" s="29">
        <f t="shared" si="1"/>
        <v>0</v>
      </c>
      <c r="G21" s="29">
        <f t="shared" si="1"/>
        <v>0</v>
      </c>
      <c r="H21" s="29">
        <f t="shared" si="1"/>
        <v>0</v>
      </c>
      <c r="I21" s="29">
        <f t="shared" si="1"/>
        <v>0</v>
      </c>
      <c r="J21" s="29">
        <f t="shared" si="1"/>
        <v>0</v>
      </c>
      <c r="K21">
        <f t="shared" si="0"/>
        <v>0</v>
      </c>
    </row>
    <row r="22" spans="1:21" x14ac:dyDescent="0.25">
      <c r="A22" s="481"/>
      <c r="B22" s="1316"/>
      <c r="C22" s="465"/>
      <c r="D22" s="475"/>
      <c r="E22" s="476">
        <f t="shared" si="1"/>
        <v>0</v>
      </c>
      <c r="F22" s="29">
        <f t="shared" si="1"/>
        <v>0</v>
      </c>
      <c r="G22" s="29">
        <f t="shared" si="1"/>
        <v>0</v>
      </c>
      <c r="H22" s="29">
        <f t="shared" si="1"/>
        <v>0</v>
      </c>
      <c r="I22" s="29">
        <f t="shared" si="1"/>
        <v>0</v>
      </c>
      <c r="J22" s="29">
        <f t="shared" si="1"/>
        <v>0</v>
      </c>
      <c r="K22">
        <f t="shared" si="0"/>
        <v>0</v>
      </c>
      <c r="P22" s="1499" t="s">
        <v>1795</v>
      </c>
      <c r="Q22" s="1499"/>
      <c r="R22" s="1499"/>
      <c r="S22" s="1499"/>
      <c r="T22" s="1499"/>
      <c r="U22" s="1499"/>
    </row>
    <row r="23" spans="1:21" x14ac:dyDescent="0.25">
      <c r="A23" s="481"/>
      <c r="B23" s="1316"/>
      <c r="C23" s="465"/>
      <c r="D23" s="475"/>
      <c r="E23" s="476">
        <f t="shared" si="1"/>
        <v>0</v>
      </c>
      <c r="F23" s="29">
        <f t="shared" si="1"/>
        <v>0</v>
      </c>
      <c r="G23" s="29">
        <f t="shared" si="1"/>
        <v>0</v>
      </c>
      <c r="H23" s="29">
        <f t="shared" si="1"/>
        <v>0</v>
      </c>
      <c r="I23" s="29">
        <f t="shared" si="1"/>
        <v>0</v>
      </c>
      <c r="J23" s="29">
        <f t="shared" si="1"/>
        <v>0</v>
      </c>
      <c r="K23">
        <f t="shared" si="0"/>
        <v>0</v>
      </c>
      <c r="P23" s="29" t="s">
        <v>1796</v>
      </c>
      <c r="Q23" s="29" t="s">
        <v>1797</v>
      </c>
      <c r="R23" s="29" t="s">
        <v>1798</v>
      </c>
      <c r="S23" s="29"/>
      <c r="T23" s="29"/>
      <c r="U23" s="29" t="s">
        <v>1799</v>
      </c>
    </row>
    <row r="24" spans="1:21" ht="15" customHeight="1" x14ac:dyDescent="0.25">
      <c r="A24" s="481"/>
      <c r="B24" s="1316"/>
      <c r="C24" s="465"/>
      <c r="D24" s="475"/>
      <c r="E24" s="476">
        <f t="shared" si="1"/>
        <v>0</v>
      </c>
      <c r="F24" s="29">
        <f t="shared" si="1"/>
        <v>0</v>
      </c>
      <c r="G24" s="29">
        <f t="shared" si="1"/>
        <v>0</v>
      </c>
      <c r="H24" s="29">
        <f t="shared" si="1"/>
        <v>0</v>
      </c>
      <c r="I24" s="29">
        <f t="shared" si="1"/>
        <v>0</v>
      </c>
      <c r="J24" s="29">
        <f t="shared" si="1"/>
        <v>0</v>
      </c>
      <c r="K24">
        <f t="shared" si="0"/>
        <v>0</v>
      </c>
      <c r="P24" s="29"/>
      <c r="Q24" s="29"/>
      <c r="R24" s="29"/>
      <c r="S24" s="29"/>
      <c r="T24" s="29"/>
      <c r="U24" s="29"/>
    </row>
    <row r="25" spans="1:21" x14ac:dyDescent="0.25">
      <c r="A25" s="481"/>
      <c r="B25" s="1316"/>
      <c r="C25" s="465"/>
      <c r="D25" s="475"/>
      <c r="E25" s="476">
        <f t="shared" si="1"/>
        <v>0</v>
      </c>
      <c r="F25" s="29">
        <f t="shared" si="1"/>
        <v>0</v>
      </c>
      <c r="G25" s="29">
        <f t="shared" si="1"/>
        <v>0</v>
      </c>
      <c r="H25" s="29">
        <f t="shared" si="1"/>
        <v>0</v>
      </c>
      <c r="I25" s="29">
        <f t="shared" si="1"/>
        <v>0</v>
      </c>
      <c r="J25" s="29">
        <f t="shared" si="1"/>
        <v>0</v>
      </c>
      <c r="K25">
        <f t="shared" si="0"/>
        <v>0</v>
      </c>
      <c r="P25" s="33"/>
      <c r="Q25" s="33"/>
      <c r="R25" s="33"/>
      <c r="S25" s="33"/>
      <c r="T25" s="33"/>
      <c r="U25" s="33"/>
    </row>
    <row r="26" spans="1:21" x14ac:dyDescent="0.25">
      <c r="A26" s="481"/>
      <c r="B26" s="1316"/>
      <c r="C26" s="465"/>
      <c r="D26" s="475"/>
      <c r="E26" s="476">
        <f t="shared" si="1"/>
        <v>0</v>
      </c>
      <c r="F26" s="29">
        <f t="shared" si="1"/>
        <v>0</v>
      </c>
      <c r="G26" s="29">
        <f t="shared" si="1"/>
        <v>0</v>
      </c>
      <c r="H26" s="29">
        <f t="shared" si="1"/>
        <v>0</v>
      </c>
      <c r="I26" s="29">
        <f t="shared" si="1"/>
        <v>0</v>
      </c>
      <c r="J26" s="29">
        <f t="shared" si="1"/>
        <v>0</v>
      </c>
      <c r="K26">
        <f t="shared" si="0"/>
        <v>0</v>
      </c>
      <c r="P26" s="33"/>
      <c r="Q26" s="33"/>
      <c r="R26" s="33"/>
      <c r="S26" s="33"/>
      <c r="T26" s="33"/>
      <c r="U26" s="33"/>
    </row>
    <row r="27" spans="1:21" x14ac:dyDescent="0.25">
      <c r="A27" s="481"/>
      <c r="B27" s="1316"/>
      <c r="C27" s="465"/>
      <c r="D27" s="475"/>
      <c r="E27" s="476">
        <f t="shared" si="1"/>
        <v>0</v>
      </c>
      <c r="F27" s="29">
        <f t="shared" si="1"/>
        <v>0</v>
      </c>
      <c r="G27" s="29">
        <f t="shared" si="1"/>
        <v>0</v>
      </c>
      <c r="H27" s="29">
        <f t="shared" si="1"/>
        <v>0</v>
      </c>
      <c r="I27" s="29">
        <f t="shared" si="1"/>
        <v>0</v>
      </c>
      <c r="J27" s="29">
        <f t="shared" si="1"/>
        <v>0</v>
      </c>
      <c r="K27">
        <f t="shared" si="0"/>
        <v>0</v>
      </c>
      <c r="P27" s="33"/>
      <c r="Q27" s="33"/>
      <c r="R27" s="33"/>
      <c r="S27" s="33"/>
      <c r="T27" s="33"/>
      <c r="U27" s="33"/>
    </row>
    <row r="28" spans="1:21" x14ac:dyDescent="0.25">
      <c r="A28" s="481"/>
      <c r="B28" s="1316"/>
      <c r="C28" s="465"/>
      <c r="D28" s="475"/>
      <c r="E28" s="476">
        <f t="shared" si="1"/>
        <v>0</v>
      </c>
      <c r="F28" s="29">
        <f t="shared" si="1"/>
        <v>0</v>
      </c>
      <c r="G28" s="29">
        <f t="shared" si="1"/>
        <v>0</v>
      </c>
      <c r="H28" s="29">
        <f t="shared" si="1"/>
        <v>0</v>
      </c>
      <c r="I28" s="29">
        <f t="shared" si="1"/>
        <v>0</v>
      </c>
      <c r="J28" s="29">
        <f t="shared" si="1"/>
        <v>0</v>
      </c>
      <c r="K28">
        <f t="shared" si="0"/>
        <v>0</v>
      </c>
      <c r="P28" s="33"/>
      <c r="Q28" s="33"/>
      <c r="R28" s="33"/>
      <c r="S28" s="33"/>
      <c r="T28" s="33"/>
      <c r="U28" s="33"/>
    </row>
    <row r="29" spans="1:21" x14ac:dyDescent="0.25">
      <c r="A29" s="481"/>
      <c r="B29" s="1316"/>
      <c r="C29" s="465"/>
      <c r="D29" s="475"/>
      <c r="E29" s="476">
        <f t="shared" si="1"/>
        <v>0</v>
      </c>
      <c r="F29" s="29">
        <f t="shared" si="1"/>
        <v>0</v>
      </c>
      <c r="G29" s="29">
        <f t="shared" si="1"/>
        <v>0</v>
      </c>
      <c r="H29" s="29">
        <f t="shared" si="1"/>
        <v>0</v>
      </c>
      <c r="I29" s="29">
        <f t="shared" si="1"/>
        <v>0</v>
      </c>
      <c r="J29" s="29">
        <f t="shared" si="1"/>
        <v>0</v>
      </c>
      <c r="K29">
        <f t="shared" si="0"/>
        <v>0</v>
      </c>
    </row>
    <row r="30" spans="1:21" x14ac:dyDescent="0.25">
      <c r="A30" s="481"/>
      <c r="B30" s="1316"/>
      <c r="C30" s="465"/>
      <c r="D30" s="475"/>
      <c r="E30" s="476">
        <f t="shared" si="1"/>
        <v>0</v>
      </c>
      <c r="F30" s="29">
        <f t="shared" si="1"/>
        <v>0</v>
      </c>
      <c r="G30" s="29">
        <f t="shared" si="1"/>
        <v>0</v>
      </c>
      <c r="H30" s="29">
        <f t="shared" si="1"/>
        <v>0</v>
      </c>
      <c r="I30" s="29">
        <f t="shared" si="1"/>
        <v>0</v>
      </c>
      <c r="J30" s="29">
        <f t="shared" si="1"/>
        <v>0</v>
      </c>
      <c r="K30">
        <f t="shared" si="0"/>
        <v>0</v>
      </c>
    </row>
    <row r="31" spans="1:21" x14ac:dyDescent="0.25">
      <c r="A31" s="481"/>
      <c r="B31" s="1316"/>
      <c r="C31" s="465"/>
      <c r="D31" s="475"/>
      <c r="E31" s="476">
        <f t="shared" si="1"/>
        <v>0</v>
      </c>
      <c r="F31" s="29">
        <f t="shared" si="1"/>
        <v>0</v>
      </c>
      <c r="G31" s="29">
        <f t="shared" si="1"/>
        <v>0</v>
      </c>
      <c r="H31" s="29">
        <f t="shared" si="1"/>
        <v>0</v>
      </c>
      <c r="I31" s="29">
        <f t="shared" si="1"/>
        <v>0</v>
      </c>
      <c r="J31" s="29">
        <f t="shared" si="1"/>
        <v>0</v>
      </c>
      <c r="K31">
        <f t="shared" ref="K31:K35" si="2">SUM(E31:J31)</f>
        <v>0</v>
      </c>
    </row>
    <row r="32" spans="1:21" x14ac:dyDescent="0.25">
      <c r="A32" s="481"/>
      <c r="B32" s="1316"/>
      <c r="C32" s="465"/>
      <c r="D32" s="475"/>
      <c r="E32" s="476">
        <f t="shared" si="1"/>
        <v>0</v>
      </c>
      <c r="F32" s="29">
        <f t="shared" si="1"/>
        <v>0</v>
      </c>
      <c r="G32" s="29">
        <f t="shared" si="1"/>
        <v>0</v>
      </c>
      <c r="H32" s="29">
        <f t="shared" si="1"/>
        <v>0</v>
      </c>
      <c r="I32" s="29">
        <f t="shared" si="1"/>
        <v>0</v>
      </c>
      <c r="J32" s="29">
        <f t="shared" si="1"/>
        <v>0</v>
      </c>
      <c r="K32">
        <f t="shared" si="2"/>
        <v>0</v>
      </c>
    </row>
    <row r="33" spans="1:11" x14ac:dyDescent="0.25">
      <c r="A33" s="481"/>
      <c r="B33" s="1316"/>
      <c r="C33" s="465"/>
      <c r="D33" s="475"/>
      <c r="E33" s="476">
        <f t="shared" si="1"/>
        <v>0</v>
      </c>
      <c r="F33" s="29">
        <f t="shared" si="1"/>
        <v>0</v>
      </c>
      <c r="G33" s="29">
        <f t="shared" si="1"/>
        <v>0</v>
      </c>
      <c r="H33" s="29">
        <f t="shared" si="1"/>
        <v>0</v>
      </c>
      <c r="I33" s="29">
        <f t="shared" si="1"/>
        <v>0</v>
      </c>
      <c r="J33" s="29">
        <f t="shared" si="1"/>
        <v>0</v>
      </c>
      <c r="K33">
        <f t="shared" si="2"/>
        <v>0</v>
      </c>
    </row>
    <row r="34" spans="1:11" x14ac:dyDescent="0.25">
      <c r="A34" s="481"/>
      <c r="B34" s="1316"/>
      <c r="C34" s="465"/>
      <c r="D34" s="475"/>
      <c r="E34" s="476">
        <f t="shared" si="1"/>
        <v>0</v>
      </c>
      <c r="F34" s="29">
        <f t="shared" si="1"/>
        <v>0</v>
      </c>
      <c r="G34" s="29">
        <f t="shared" si="1"/>
        <v>0</v>
      </c>
      <c r="H34" s="29">
        <f t="shared" si="1"/>
        <v>0</v>
      </c>
      <c r="I34" s="29">
        <f t="shared" si="1"/>
        <v>0</v>
      </c>
      <c r="J34" s="29">
        <f t="shared" si="1"/>
        <v>0</v>
      </c>
      <c r="K34">
        <f t="shared" si="2"/>
        <v>0</v>
      </c>
    </row>
    <row r="35" spans="1:11" x14ac:dyDescent="0.25">
      <c r="A35" s="481"/>
      <c r="B35" s="1316"/>
      <c r="C35" s="465"/>
      <c r="D35" s="475"/>
      <c r="E35" s="476">
        <f t="shared" si="1"/>
        <v>0</v>
      </c>
      <c r="F35" s="29">
        <f t="shared" si="1"/>
        <v>0</v>
      </c>
      <c r="G35" s="29">
        <f t="shared" si="1"/>
        <v>0</v>
      </c>
      <c r="H35" s="29">
        <f t="shared" si="1"/>
        <v>0</v>
      </c>
      <c r="I35" s="29">
        <f t="shared" si="1"/>
        <v>0</v>
      </c>
      <c r="J35" s="29">
        <f t="shared" si="1"/>
        <v>0</v>
      </c>
      <c r="K35">
        <f t="shared" si="2"/>
        <v>0</v>
      </c>
    </row>
    <row r="36" spans="1:11" x14ac:dyDescent="0.25">
      <c r="A36" s="481"/>
      <c r="B36" s="1316"/>
      <c r="C36" s="465"/>
      <c r="D36" s="475"/>
      <c r="E36" s="476">
        <f t="shared" si="1"/>
        <v>0</v>
      </c>
      <c r="F36" s="29">
        <f t="shared" si="1"/>
        <v>0</v>
      </c>
      <c r="G36" s="29">
        <f t="shared" si="1"/>
        <v>0</v>
      </c>
      <c r="H36" s="29">
        <f t="shared" si="1"/>
        <v>0</v>
      </c>
      <c r="I36" s="29">
        <f t="shared" si="1"/>
        <v>0</v>
      </c>
      <c r="J36" s="29">
        <f t="shared" si="1"/>
        <v>0</v>
      </c>
      <c r="K36">
        <f t="shared" si="0"/>
        <v>0</v>
      </c>
    </row>
    <row r="37" spans="1:11" x14ac:dyDescent="0.25">
      <c r="A37" s="481"/>
      <c r="B37" s="1316"/>
      <c r="C37" s="465"/>
      <c r="D37" s="475"/>
      <c r="E37" s="476">
        <f t="shared" si="1"/>
        <v>0</v>
      </c>
      <c r="F37" s="29">
        <f t="shared" si="1"/>
        <v>0</v>
      </c>
      <c r="G37" s="29">
        <f t="shared" si="1"/>
        <v>0</v>
      </c>
      <c r="H37" s="29">
        <f t="shared" si="1"/>
        <v>0</v>
      </c>
      <c r="I37" s="29">
        <f t="shared" si="1"/>
        <v>0</v>
      </c>
      <c r="J37" s="29">
        <f t="shared" si="1"/>
        <v>0</v>
      </c>
      <c r="K37">
        <f t="shared" si="0"/>
        <v>0</v>
      </c>
    </row>
    <row r="38" spans="1:11" x14ac:dyDescent="0.25">
      <c r="A38" s="481"/>
      <c r="B38" s="1316"/>
      <c r="C38" s="465"/>
      <c r="D38" s="475"/>
      <c r="E38" s="476">
        <f t="shared" si="1"/>
        <v>0</v>
      </c>
      <c r="F38" s="29">
        <f t="shared" si="1"/>
        <v>0</v>
      </c>
      <c r="G38" s="29">
        <f t="shared" si="1"/>
        <v>0</v>
      </c>
      <c r="H38" s="29">
        <f t="shared" si="1"/>
        <v>0</v>
      </c>
      <c r="I38" s="29">
        <f t="shared" si="1"/>
        <v>0</v>
      </c>
      <c r="J38" s="29">
        <f t="shared" si="1"/>
        <v>0</v>
      </c>
      <c r="K38">
        <f t="shared" si="0"/>
        <v>0</v>
      </c>
    </row>
    <row r="39" spans="1:11" ht="15.75" thickBot="1" x14ac:dyDescent="0.3">
      <c r="A39" s="482"/>
      <c r="B39" s="1514"/>
      <c r="C39" s="491"/>
      <c r="D39" s="513"/>
      <c r="E39" s="476">
        <f t="shared" si="1"/>
        <v>0</v>
      </c>
      <c r="F39" s="29">
        <f t="shared" si="1"/>
        <v>0</v>
      </c>
      <c r="G39" s="29">
        <f t="shared" si="1"/>
        <v>0</v>
      </c>
      <c r="H39" s="29">
        <f t="shared" si="1"/>
        <v>0</v>
      </c>
      <c r="I39" s="29">
        <f t="shared" si="1"/>
        <v>0</v>
      </c>
      <c r="J39" s="29">
        <f t="shared" si="1"/>
        <v>0</v>
      </c>
      <c r="K39">
        <f t="shared" si="0"/>
        <v>0</v>
      </c>
    </row>
    <row r="40" spans="1:11" ht="3.75" customHeight="1" thickBot="1" x14ac:dyDescent="0.3">
      <c r="A40" s="487"/>
      <c r="B40" s="511"/>
      <c r="C40" s="514"/>
      <c r="D40" s="515"/>
      <c r="E40" s="487"/>
      <c r="F40" s="487"/>
      <c r="G40" s="487"/>
      <c r="H40" s="487"/>
      <c r="I40" s="487"/>
      <c r="J40" s="487"/>
    </row>
    <row r="41" spans="1:11" x14ac:dyDescent="0.25">
      <c r="A41" s="484">
        <f>DATE(YEAR(E$2),12,31)</f>
        <v>44561</v>
      </c>
      <c r="B41" s="1516" t="s">
        <v>1259</v>
      </c>
      <c r="C41" s="475"/>
      <c r="D41" s="503"/>
      <c r="E41" s="476">
        <f t="shared" ref="E41:J46" ca="1" si="3">IF(AND($A41&gt;=E$2,$A41&lt;E$3,E$3&lt;TODAY()),ROUND($C41*E$4/SUMIFS($E$4:$J$4,$E$2:$J$2,"&lt;="&amp;$A41,$E$3:$J$3,"&gt;"&amp;$A41),2),0)</f>
        <v>0</v>
      </c>
      <c r="F41" s="29">
        <f t="shared" ca="1" si="3"/>
        <v>0</v>
      </c>
      <c r="G41" s="29">
        <f t="shared" ca="1" si="3"/>
        <v>0</v>
      </c>
      <c r="H41" s="29">
        <f t="shared" ca="1" si="3"/>
        <v>0</v>
      </c>
      <c r="I41" s="29">
        <f t="shared" ca="1" si="3"/>
        <v>0</v>
      </c>
      <c r="J41" s="29">
        <f t="shared" ca="1" si="3"/>
        <v>0</v>
      </c>
      <c r="K41">
        <f t="shared" ca="1" si="0"/>
        <v>0</v>
      </c>
    </row>
    <row r="42" spans="1:11" x14ac:dyDescent="0.25">
      <c r="A42" s="485">
        <f>DATE(YEAR(A41)+1,12,31)</f>
        <v>44926</v>
      </c>
      <c r="B42" s="1511"/>
      <c r="C42" s="475"/>
      <c r="D42" s="503"/>
      <c r="E42" s="476">
        <f t="shared" ca="1" si="3"/>
        <v>0</v>
      </c>
      <c r="F42" s="29">
        <f t="shared" ca="1" si="3"/>
        <v>0</v>
      </c>
      <c r="G42" s="29">
        <f t="shared" ca="1" si="3"/>
        <v>0</v>
      </c>
      <c r="H42" s="29">
        <f t="shared" ca="1" si="3"/>
        <v>0</v>
      </c>
      <c r="I42" s="29">
        <f t="shared" ca="1" si="3"/>
        <v>0</v>
      </c>
      <c r="J42" s="29">
        <f t="shared" ca="1" si="3"/>
        <v>0</v>
      </c>
      <c r="K42">
        <f t="shared" ca="1" si="0"/>
        <v>0</v>
      </c>
    </row>
    <row r="43" spans="1:11" x14ac:dyDescent="0.25">
      <c r="A43" s="485">
        <f t="shared" ref="A43:A45" si="4">DATE(YEAR(A42)+1,12,31)</f>
        <v>45291</v>
      </c>
      <c r="B43" s="1511"/>
      <c r="C43" s="475"/>
      <c r="D43" s="503"/>
      <c r="E43" s="476">
        <f t="shared" ca="1" si="3"/>
        <v>0</v>
      </c>
      <c r="F43" s="29">
        <f t="shared" ca="1" si="3"/>
        <v>0</v>
      </c>
      <c r="G43" s="29">
        <f t="shared" ca="1" si="3"/>
        <v>0</v>
      </c>
      <c r="H43" s="29">
        <f t="shared" ca="1" si="3"/>
        <v>0</v>
      </c>
      <c r="I43" s="29">
        <f t="shared" ca="1" si="3"/>
        <v>0</v>
      </c>
      <c r="J43" s="29">
        <f t="shared" ca="1" si="3"/>
        <v>0</v>
      </c>
      <c r="K43">
        <f t="shared" ca="1" si="0"/>
        <v>0</v>
      </c>
    </row>
    <row r="44" spans="1:11" x14ac:dyDescent="0.25">
      <c r="A44" s="485">
        <f t="shared" si="4"/>
        <v>45657</v>
      </c>
      <c r="B44" s="1511"/>
      <c r="C44" s="475"/>
      <c r="D44" s="503"/>
      <c r="E44" s="476">
        <f t="shared" ca="1" si="3"/>
        <v>0</v>
      </c>
      <c r="F44" s="29">
        <f t="shared" ca="1" si="3"/>
        <v>0</v>
      </c>
      <c r="G44" s="29">
        <f t="shared" ca="1" si="3"/>
        <v>0</v>
      </c>
      <c r="H44" s="29">
        <f t="shared" ca="1" si="3"/>
        <v>0</v>
      </c>
      <c r="I44" s="29">
        <f t="shared" ca="1" si="3"/>
        <v>0</v>
      </c>
      <c r="J44" s="29">
        <f t="shared" ca="1" si="3"/>
        <v>0</v>
      </c>
      <c r="K44">
        <f t="shared" ca="1" si="0"/>
        <v>0</v>
      </c>
    </row>
    <row r="45" spans="1:11" x14ac:dyDescent="0.25">
      <c r="A45" s="485">
        <f t="shared" si="4"/>
        <v>46022</v>
      </c>
      <c r="B45" s="1511"/>
      <c r="C45" s="475"/>
      <c r="D45" s="503"/>
      <c r="E45" s="476">
        <f t="shared" ca="1" si="3"/>
        <v>0</v>
      </c>
      <c r="F45" s="29">
        <f t="shared" ca="1" si="3"/>
        <v>0</v>
      </c>
      <c r="G45" s="29">
        <f t="shared" ca="1" si="3"/>
        <v>0</v>
      </c>
      <c r="H45" s="29">
        <f t="shared" ca="1" si="3"/>
        <v>0</v>
      </c>
      <c r="I45" s="29">
        <f t="shared" ca="1" si="3"/>
        <v>0</v>
      </c>
      <c r="J45" s="29">
        <f t="shared" ca="1" si="3"/>
        <v>0</v>
      </c>
      <c r="K45">
        <f t="shared" ca="1" si="0"/>
        <v>0</v>
      </c>
    </row>
    <row r="46" spans="1:11" ht="15.75" thickBot="1" x14ac:dyDescent="0.3">
      <c r="A46" s="486">
        <f>DATE(YEAR(A45)+1,12,31)</f>
        <v>46387</v>
      </c>
      <c r="B46" s="1517"/>
      <c r="C46" s="483"/>
      <c r="D46" s="504"/>
      <c r="E46" s="476">
        <f t="shared" ca="1" si="3"/>
        <v>0</v>
      </c>
      <c r="F46" s="29">
        <f t="shared" ca="1" si="3"/>
        <v>0</v>
      </c>
      <c r="G46" s="29">
        <f t="shared" ca="1" si="3"/>
        <v>0</v>
      </c>
      <c r="H46" s="29">
        <f t="shared" ca="1" si="3"/>
        <v>0</v>
      </c>
      <c r="I46" s="29">
        <f t="shared" ca="1" si="3"/>
        <v>0</v>
      </c>
      <c r="J46" s="29">
        <f t="shared" ca="1" si="3"/>
        <v>0</v>
      </c>
      <c r="K46">
        <f t="shared" ca="1" si="0"/>
        <v>0</v>
      </c>
    </row>
    <row r="47" spans="1:11" ht="3" customHeight="1" x14ac:dyDescent="0.25">
      <c r="A47" s="474"/>
      <c r="B47" s="474"/>
      <c r="C47" s="477"/>
      <c r="D47" s="474"/>
      <c r="E47" s="478"/>
      <c r="F47" s="474"/>
      <c r="G47" s="474"/>
      <c r="H47" s="474"/>
      <c r="I47" s="474"/>
      <c r="J47" s="474"/>
    </row>
    <row r="48" spans="1:11" x14ac:dyDescent="0.25">
      <c r="A48" s="498"/>
      <c r="B48" s="1518"/>
      <c r="C48" s="1529" t="s">
        <v>1261</v>
      </c>
      <c r="D48" s="1529"/>
      <c r="E48" s="500">
        <f t="shared" ref="E48:J48" ca="1" si="5">IF(OR(ISBLANK(E2),E3&gt;TODAY()),"",E$3-E$2+1)</f>
        <v>689</v>
      </c>
      <c r="F48" s="500">
        <f t="shared" ca="1" si="5"/>
        <v>496</v>
      </c>
      <c r="G48" s="500">
        <f t="shared" ca="1" si="5"/>
        <v>134</v>
      </c>
      <c r="H48" s="500" t="str">
        <f t="shared" ca="1" si="5"/>
        <v/>
      </c>
      <c r="I48" s="500" t="str">
        <f t="shared" ca="1" si="5"/>
        <v/>
      </c>
      <c r="J48" s="500" t="str">
        <f t="shared" ca="1" si="5"/>
        <v/>
      </c>
      <c r="K48">
        <f t="shared" ca="1" si="0"/>
        <v>1319</v>
      </c>
    </row>
    <row r="49" spans="1:11" x14ac:dyDescent="0.25">
      <c r="A49" s="499"/>
      <c r="B49" s="1518"/>
      <c r="C49" s="1529" t="s">
        <v>1275</v>
      </c>
      <c r="D49" s="1529"/>
      <c r="E49" s="501">
        <f t="shared" ref="E49:J49" ca="1" si="6">IF(E3&lt;TODAY(),E5-E7,"")</f>
        <v>-8467.5500000000029</v>
      </c>
      <c r="F49" s="501">
        <f t="shared" ca="1" si="6"/>
        <v>-16.599999999999994</v>
      </c>
      <c r="G49" s="501">
        <f t="shared" ca="1" si="6"/>
        <v>-5.8499999999999091</v>
      </c>
      <c r="H49" s="501">
        <f t="shared" ca="1" si="6"/>
        <v>0</v>
      </c>
      <c r="I49" s="501">
        <f t="shared" ca="1" si="6"/>
        <v>0</v>
      </c>
      <c r="J49" s="501">
        <f t="shared" ca="1" si="6"/>
        <v>0</v>
      </c>
      <c r="K49">
        <f t="shared" ca="1" si="0"/>
        <v>-8490.0000000000036</v>
      </c>
    </row>
    <row r="50" spans="1:11" x14ac:dyDescent="0.25">
      <c r="A50" s="499"/>
      <c r="B50" s="1518"/>
      <c r="C50" s="1529" t="s">
        <v>1276</v>
      </c>
      <c r="D50" s="1529"/>
      <c r="E50" s="501">
        <f ca="1">IF(E3&lt;TODAY(),E5*E6-E7*E8,"")</f>
        <v>-8467.5500000000029</v>
      </c>
      <c r="F50" s="501">
        <f t="shared" ref="F50:J50" ca="1" si="7">IF(F3&lt;TODAY(),F5*F6-F7*F8,"")</f>
        <v>-16.599999999999994</v>
      </c>
      <c r="G50" s="501">
        <f t="shared" ca="1" si="7"/>
        <v>-5.8499999999999091</v>
      </c>
      <c r="H50" s="501">
        <f t="shared" ca="1" si="7"/>
        <v>0</v>
      </c>
      <c r="I50" s="501">
        <f t="shared" ca="1" si="7"/>
        <v>0</v>
      </c>
      <c r="J50" s="501">
        <f t="shared" ca="1" si="7"/>
        <v>0</v>
      </c>
    </row>
    <row r="51" spans="1:11" ht="15.75" thickBot="1" x14ac:dyDescent="0.3">
      <c r="A51" s="378"/>
      <c r="B51" s="1517"/>
      <c r="C51" s="1530" t="s">
        <v>1264</v>
      </c>
      <c r="D51" s="1530"/>
      <c r="E51" s="502">
        <f t="shared" ref="E51:J51" ca="1" si="8">IF(OR(ISBLANK(E2),E3&gt;TODAY()),"",ROUND(IF(YEAR($E$3)=YEAR(E$2),E$49,E$49*($E$3-DATE(YEAR($E$3),1,1)+1)/E$48),2))</f>
        <v>-1597.65</v>
      </c>
      <c r="F51" s="502">
        <f t="shared" ca="1" si="8"/>
        <v>-4.3499999999999996</v>
      </c>
      <c r="G51" s="502">
        <f t="shared" ca="1" si="8"/>
        <v>-5.68</v>
      </c>
      <c r="H51" s="502" t="str">
        <f t="shared" ca="1" si="8"/>
        <v/>
      </c>
      <c r="I51" s="502" t="str">
        <f t="shared" ca="1" si="8"/>
        <v/>
      </c>
      <c r="J51" s="502" t="str">
        <f t="shared" ca="1" si="8"/>
        <v/>
      </c>
      <c r="K51">
        <f t="shared" ca="1" si="0"/>
        <v>-1607.68</v>
      </c>
    </row>
    <row r="52" spans="1:11" ht="15" customHeight="1" x14ac:dyDescent="0.25">
      <c r="A52" s="479"/>
      <c r="B52" s="1511" t="s">
        <v>1258</v>
      </c>
      <c r="C52" s="1531">
        <f>YEAR(E$2)</f>
        <v>2021</v>
      </c>
      <c r="D52" s="1532"/>
      <c r="E52" s="495">
        <f t="shared" ref="E52:J57" si="9">SUMIFS(E$9:E$39,$A$9:$A$39,"&lt;="&amp;DATE($C76,12,31),$A$9:$A$39,"&gt;"&amp;DATE($C76-1,12,31))</f>
        <v>122</v>
      </c>
      <c r="F52" s="496">
        <f t="shared" si="9"/>
        <v>0</v>
      </c>
      <c r="G52" s="496">
        <f t="shared" si="9"/>
        <v>0</v>
      </c>
      <c r="H52" s="496">
        <f t="shared" si="9"/>
        <v>0</v>
      </c>
      <c r="I52" s="496">
        <f t="shared" si="9"/>
        <v>0</v>
      </c>
      <c r="J52" s="496">
        <f t="shared" si="9"/>
        <v>0</v>
      </c>
      <c r="K52">
        <f t="shared" si="0"/>
        <v>122</v>
      </c>
    </row>
    <row r="53" spans="1:11" x14ac:dyDescent="0.25">
      <c r="A53" s="479"/>
      <c r="B53" s="1511"/>
      <c r="C53" s="1500">
        <f>C52+1</f>
        <v>2022</v>
      </c>
      <c r="D53" s="1533"/>
      <c r="E53" s="494">
        <f t="shared" si="9"/>
        <v>1824.67</v>
      </c>
      <c r="F53" s="497">
        <f t="shared" si="9"/>
        <v>5.33</v>
      </c>
      <c r="G53" s="497">
        <f t="shared" si="9"/>
        <v>0</v>
      </c>
      <c r="H53" s="497">
        <f t="shared" si="9"/>
        <v>0</v>
      </c>
      <c r="I53" s="497">
        <f t="shared" si="9"/>
        <v>0</v>
      </c>
      <c r="J53" s="497">
        <f t="shared" si="9"/>
        <v>0</v>
      </c>
      <c r="K53">
        <f t="shared" si="0"/>
        <v>1830</v>
      </c>
    </row>
    <row r="54" spans="1:11" x14ac:dyDescent="0.25">
      <c r="A54" s="479"/>
      <c r="B54" s="1511"/>
      <c r="C54" s="1500">
        <f t="shared" ref="C54:C57" si="10">C53+1</f>
        <v>2023</v>
      </c>
      <c r="D54" s="1533"/>
      <c r="E54" s="494">
        <f t="shared" si="9"/>
        <v>3720.21</v>
      </c>
      <c r="F54" s="497">
        <f t="shared" si="9"/>
        <v>10.87</v>
      </c>
      <c r="G54" s="497">
        <f t="shared" si="9"/>
        <v>143.91999999999999</v>
      </c>
      <c r="H54" s="497">
        <f t="shared" si="9"/>
        <v>0</v>
      </c>
      <c r="I54" s="497">
        <f t="shared" si="9"/>
        <v>0</v>
      </c>
      <c r="J54" s="497">
        <f t="shared" si="9"/>
        <v>0</v>
      </c>
      <c r="K54">
        <f t="shared" si="0"/>
        <v>3875</v>
      </c>
    </row>
    <row r="55" spans="1:11" x14ac:dyDescent="0.25">
      <c r="A55" s="479"/>
      <c r="B55" s="1511"/>
      <c r="C55" s="1500">
        <f t="shared" si="10"/>
        <v>2024</v>
      </c>
      <c r="D55" s="1533"/>
      <c r="E55" s="494">
        <f t="shared" si="9"/>
        <v>0</v>
      </c>
      <c r="F55" s="497">
        <f t="shared" si="9"/>
        <v>0</v>
      </c>
      <c r="G55" s="497">
        <f t="shared" si="9"/>
        <v>0</v>
      </c>
      <c r="H55" s="497">
        <f t="shared" si="9"/>
        <v>0</v>
      </c>
      <c r="I55" s="497">
        <f t="shared" si="9"/>
        <v>0</v>
      </c>
      <c r="J55" s="497">
        <f t="shared" si="9"/>
        <v>0</v>
      </c>
      <c r="K55">
        <f t="shared" si="0"/>
        <v>0</v>
      </c>
    </row>
    <row r="56" spans="1:11" x14ac:dyDescent="0.25">
      <c r="A56" s="479"/>
      <c r="B56" s="1511"/>
      <c r="C56" s="1500">
        <f t="shared" si="10"/>
        <v>2025</v>
      </c>
      <c r="D56" s="1533"/>
      <c r="E56" s="494">
        <f t="shared" si="9"/>
        <v>0</v>
      </c>
      <c r="F56" s="497">
        <f t="shared" si="9"/>
        <v>0</v>
      </c>
      <c r="G56" s="497">
        <f t="shared" si="9"/>
        <v>0</v>
      </c>
      <c r="H56" s="497">
        <f t="shared" si="9"/>
        <v>0</v>
      </c>
      <c r="I56" s="497">
        <f t="shared" si="9"/>
        <v>0</v>
      </c>
      <c r="J56" s="497">
        <f t="shared" si="9"/>
        <v>0</v>
      </c>
      <c r="K56">
        <f t="shared" si="0"/>
        <v>0</v>
      </c>
    </row>
    <row r="57" spans="1:11" x14ac:dyDescent="0.25">
      <c r="A57" s="479"/>
      <c r="B57" s="1515"/>
      <c r="C57" s="1500">
        <f t="shared" si="10"/>
        <v>2026</v>
      </c>
      <c r="D57" s="1533"/>
      <c r="E57" s="494">
        <f t="shared" si="9"/>
        <v>0</v>
      </c>
      <c r="F57" s="497">
        <f t="shared" si="9"/>
        <v>0</v>
      </c>
      <c r="G57" s="497">
        <f t="shared" si="9"/>
        <v>0</v>
      </c>
      <c r="H57" s="497">
        <f t="shared" si="9"/>
        <v>0</v>
      </c>
      <c r="I57" s="497">
        <f t="shared" si="9"/>
        <v>0</v>
      </c>
      <c r="J57" s="497">
        <f t="shared" si="9"/>
        <v>0</v>
      </c>
      <c r="K57">
        <f t="shared" si="0"/>
        <v>0</v>
      </c>
    </row>
    <row r="58" spans="1:11" x14ac:dyDescent="0.25">
      <c r="A58" s="479"/>
      <c r="B58" s="1512" t="s">
        <v>1256</v>
      </c>
      <c r="C58" s="1500">
        <f>C52</f>
        <v>2021</v>
      </c>
      <c r="D58" s="1533"/>
      <c r="E58" s="476">
        <f>E64+E76</f>
        <v>122</v>
      </c>
      <c r="F58" s="29">
        <f t="shared" ref="E58:J63" si="11">F64+F76</f>
        <v>0</v>
      </c>
      <c r="G58" s="29">
        <f t="shared" si="11"/>
        <v>0</v>
      </c>
      <c r="H58" s="29">
        <f t="shared" si="11"/>
        <v>0</v>
      </c>
      <c r="I58" s="29">
        <f t="shared" ref="I58" si="12">I64+I76</f>
        <v>1</v>
      </c>
      <c r="J58" s="29">
        <f t="shared" si="11"/>
        <v>0</v>
      </c>
      <c r="K58">
        <f t="shared" si="0"/>
        <v>123</v>
      </c>
    </row>
    <row r="59" spans="1:11" x14ac:dyDescent="0.25">
      <c r="A59" s="479"/>
      <c r="B59" s="1512"/>
      <c r="C59" s="1500">
        <f>C58+1</f>
        <v>2022</v>
      </c>
      <c r="D59" s="1533"/>
      <c r="E59" s="476">
        <f t="shared" si="11"/>
        <v>1244.3499999999999</v>
      </c>
      <c r="F59" s="29">
        <f t="shared" si="11"/>
        <v>5.32</v>
      </c>
      <c r="G59" s="29">
        <f t="shared" si="11"/>
        <v>0</v>
      </c>
      <c r="H59" s="29">
        <f t="shared" si="11"/>
        <v>0</v>
      </c>
      <c r="I59" s="29">
        <f t="shared" ref="I59" si="13">I65+I77</f>
        <v>0</v>
      </c>
      <c r="J59" s="29">
        <f t="shared" si="11"/>
        <v>0</v>
      </c>
      <c r="K59">
        <f t="shared" si="0"/>
        <v>1249.6699999999998</v>
      </c>
    </row>
    <row r="60" spans="1:11" ht="15" customHeight="1" x14ac:dyDescent="0.25">
      <c r="A60" s="479"/>
      <c r="B60" s="1512"/>
      <c r="C60" s="1500">
        <f t="shared" ref="C60:C63" si="14">C59+1</f>
        <v>2023</v>
      </c>
      <c r="D60" s="1533"/>
      <c r="E60" s="476">
        <f>E66+E78</f>
        <v>1394.77</v>
      </c>
      <c r="F60" s="29">
        <f t="shared" si="11"/>
        <v>5.3100000000000005</v>
      </c>
      <c r="G60" s="29">
        <f t="shared" si="11"/>
        <v>139.62</v>
      </c>
      <c r="H60" s="29">
        <f t="shared" si="11"/>
        <v>0</v>
      </c>
      <c r="I60" s="29">
        <f t="shared" ref="I60" si="15">I66+I78</f>
        <v>0</v>
      </c>
      <c r="J60" s="29">
        <f t="shared" si="11"/>
        <v>0</v>
      </c>
      <c r="K60">
        <f t="shared" si="0"/>
        <v>1539.6999999999998</v>
      </c>
    </row>
    <row r="61" spans="1:11" x14ac:dyDescent="0.25">
      <c r="A61" s="479"/>
      <c r="B61" s="1512"/>
      <c r="C61" s="1500">
        <f t="shared" si="14"/>
        <v>2024</v>
      </c>
      <c r="D61" s="1533"/>
      <c r="E61" s="476">
        <f t="shared" si="11"/>
        <v>0</v>
      </c>
      <c r="F61" s="29">
        <f t="shared" si="11"/>
        <v>0</v>
      </c>
      <c r="G61" s="29">
        <f t="shared" si="11"/>
        <v>0</v>
      </c>
      <c r="H61" s="29">
        <f t="shared" si="11"/>
        <v>0</v>
      </c>
      <c r="I61" s="29">
        <f t="shared" ref="I61" si="16">I67+I79</f>
        <v>0</v>
      </c>
      <c r="J61" s="29">
        <f t="shared" si="11"/>
        <v>0</v>
      </c>
      <c r="K61">
        <f t="shared" si="0"/>
        <v>0</v>
      </c>
    </row>
    <row r="62" spans="1:11" x14ac:dyDescent="0.25">
      <c r="A62" s="479"/>
      <c r="B62" s="1512"/>
      <c r="C62" s="1500">
        <f t="shared" si="14"/>
        <v>2025</v>
      </c>
      <c r="D62" s="1533"/>
      <c r="E62" s="476">
        <f t="shared" si="11"/>
        <v>0</v>
      </c>
      <c r="F62" s="29">
        <f t="shared" si="11"/>
        <v>0</v>
      </c>
      <c r="G62" s="29">
        <f t="shared" si="11"/>
        <v>0</v>
      </c>
      <c r="H62" s="29">
        <f t="shared" si="11"/>
        <v>0</v>
      </c>
      <c r="I62" s="29">
        <f t="shared" ref="I62" si="17">I68+I80</f>
        <v>0</v>
      </c>
      <c r="J62" s="29">
        <f t="shared" si="11"/>
        <v>0</v>
      </c>
      <c r="K62">
        <f t="shared" si="0"/>
        <v>0</v>
      </c>
    </row>
    <row r="63" spans="1:11" x14ac:dyDescent="0.25">
      <c r="A63" s="479"/>
      <c r="B63" s="1512"/>
      <c r="C63" s="1500">
        <f t="shared" si="14"/>
        <v>2026</v>
      </c>
      <c r="D63" s="1533"/>
      <c r="E63" s="476">
        <f t="shared" si="11"/>
        <v>0</v>
      </c>
      <c r="F63" s="29">
        <f t="shared" si="11"/>
        <v>0</v>
      </c>
      <c r="G63" s="29">
        <f t="shared" si="11"/>
        <v>0</v>
      </c>
      <c r="H63" s="29">
        <f t="shared" si="11"/>
        <v>0</v>
      </c>
      <c r="I63" s="29">
        <f t="shared" ref="I63" si="18">I69+I81</f>
        <v>0</v>
      </c>
      <c r="J63" s="29">
        <f t="shared" si="11"/>
        <v>0</v>
      </c>
      <c r="K63">
        <f t="shared" si="0"/>
        <v>0</v>
      </c>
    </row>
    <row r="64" spans="1:11" ht="15" customHeight="1" x14ac:dyDescent="0.25">
      <c r="A64" s="479"/>
      <c r="B64" s="1512" t="s">
        <v>1262</v>
      </c>
      <c r="C64" s="1500">
        <f>C58</f>
        <v>2021</v>
      </c>
      <c r="D64" s="1533"/>
      <c r="E64" s="476">
        <f t="shared" ref="E64:J64" si="19">IF($C64=YEAR(E$2),E52,0)</f>
        <v>122</v>
      </c>
      <c r="F64" s="29">
        <f t="shared" si="19"/>
        <v>0</v>
      </c>
      <c r="G64" s="29">
        <f t="shared" si="19"/>
        <v>0</v>
      </c>
      <c r="H64" s="29">
        <f t="shared" si="19"/>
        <v>0</v>
      </c>
      <c r="I64" s="29">
        <f t="shared" si="19"/>
        <v>0</v>
      </c>
      <c r="J64" s="29">
        <f t="shared" si="19"/>
        <v>0</v>
      </c>
      <c r="K64">
        <f t="shared" si="0"/>
        <v>122</v>
      </c>
    </row>
    <row r="65" spans="1:11" ht="15" customHeight="1" x14ac:dyDescent="0.25">
      <c r="A65" s="479"/>
      <c r="B65" s="1512"/>
      <c r="C65" s="1500">
        <f t="shared" ref="C65:C75" si="20">C59</f>
        <v>2022</v>
      </c>
      <c r="D65" s="1533"/>
      <c r="E65" s="476">
        <f>IF(OR($C65=YEAR(E$2),E53&lt;AVERAGE(E$58:E58)*1.25),E53,ROUND(AVERAGE(E$58:E58)*1.25,2))</f>
        <v>152.5</v>
      </c>
      <c r="F65" s="29">
        <f>IF(OR($C65=YEAR(F$2),F53&lt;AVERAGE(F$58:F58)*1.25),F53,ROUND(AVERAGE(F$58:F58)*1.25,2))</f>
        <v>0</v>
      </c>
      <c r="G65" s="29">
        <f>IF(OR($C65=YEAR(G$2),G53&lt;AVERAGE(G$58:G58)*1.25),G53,ROUND(AVERAGE(G$58:G58)*1.25,2))</f>
        <v>0</v>
      </c>
      <c r="H65" s="29">
        <f>IF(OR($C65=YEAR(H$2),H53&lt;AVERAGE(H$58:H58)*1.25),H53,ROUND(AVERAGE(H$58:H58)*1.25,2))</f>
        <v>0</v>
      </c>
      <c r="I65" s="29">
        <f>IF(OR($C65=YEAR(I$2),I53&lt;AVERAGE(I$58:I58)*1.25),I53,ROUND(AVERAGE(I$58:I58)*1.25,2))</f>
        <v>0</v>
      </c>
      <c r="J65" s="29">
        <f>IF(OR($C65=YEAR(J$2),J53&lt;AVERAGE(J$58:J58)*1.25),J53,ROUND(AVERAGE(J$58:J58)*1.25,2))</f>
        <v>0</v>
      </c>
      <c r="K65">
        <f t="shared" si="0"/>
        <v>152.5</v>
      </c>
    </row>
    <row r="66" spans="1:11" x14ac:dyDescent="0.25">
      <c r="A66" s="479"/>
      <c r="B66" s="1512"/>
      <c r="C66" s="1500">
        <f t="shared" si="20"/>
        <v>2023</v>
      </c>
      <c r="D66" s="1533"/>
      <c r="E66" s="476">
        <f>IF(OR($C66=YEAR(E$2),E54&lt;AVERAGE(E$58:E59)*1.25),E54,ROUND(AVERAGE(E$58:E59)*1.25,2))</f>
        <v>853.97</v>
      </c>
      <c r="F66" s="29">
        <f>IF(OR($C66=YEAR(F$2),F54&lt;AVERAGE(F$58:F59)*1.25),F54,ROUND(AVERAGE(F$58:F59)*1.25,2))</f>
        <v>3.33</v>
      </c>
      <c r="G66" s="29">
        <f>IF(OR($C66=YEAR(G$2),G54&lt;AVERAGE(G$58:G59)*1.25),G54,ROUND(AVERAGE(G$58:G59)*1.25,2))</f>
        <v>0</v>
      </c>
      <c r="H66" s="29">
        <f>IF(OR($C66=YEAR(H$2),H54&lt;AVERAGE(H$58:H59)*1.25),H54,ROUND(AVERAGE(H$58:H59)*1.25,2))</f>
        <v>0</v>
      </c>
      <c r="I66" s="29">
        <f>IF(OR($C66=YEAR(I$2),I54&lt;AVERAGE(I$58:I59)*1.25),I54,ROUND(AVERAGE(I$58:I59)*1.25,2))</f>
        <v>0</v>
      </c>
      <c r="J66" s="29">
        <f>IF(OR($C66=YEAR(J$2),J54&lt;AVERAGE(J$58:J59)*1.25),J54,ROUND(AVERAGE(J$58:J59)*1.25,2))</f>
        <v>0</v>
      </c>
      <c r="K66">
        <f t="shared" si="0"/>
        <v>857.30000000000007</v>
      </c>
    </row>
    <row r="67" spans="1:11" x14ac:dyDescent="0.25">
      <c r="A67" s="479"/>
      <c r="B67" s="1512"/>
      <c r="C67" s="1500">
        <f t="shared" si="20"/>
        <v>2024</v>
      </c>
      <c r="D67" s="1533"/>
      <c r="E67" s="476">
        <f>IF(OR($C67=YEAR(E$2),E55&lt;AVERAGE(E$58:E60)*1.25),E55,ROUND(AVERAGE(E$58:E60)*1.25,2))</f>
        <v>0</v>
      </c>
      <c r="F67" s="29">
        <f>IF(OR($C67=YEAR(F$2),F55&lt;AVERAGE(F$58:F60)*1.25),F55,ROUND(AVERAGE(F$58:F60)*1.25,2))</f>
        <v>0</v>
      </c>
      <c r="G67" s="29">
        <f>IF(OR($C67=YEAR(G$2),G55&lt;AVERAGE(G$58:G60)*1.25),G55,ROUND(AVERAGE(G$58:G60)*1.25,2))</f>
        <v>0</v>
      </c>
      <c r="H67" s="29">
        <f>IF(OR($C67=YEAR(H$2),H55&lt;AVERAGE(H$58:H60)*1.25),H55,ROUND(AVERAGE(H$58:H60)*1.25,2))</f>
        <v>0</v>
      </c>
      <c r="I67" s="29">
        <f>IF(OR($C67=YEAR(I$2),I55&lt;AVERAGE(I$58:I60)*1.25),I55,ROUND(AVERAGE(I$58:I60)*1.25,2))</f>
        <v>0</v>
      </c>
      <c r="J67" s="29">
        <f>IF(OR($C67=YEAR(J$2),J55&lt;AVERAGE(J$58:J60)*1.25),J55,ROUND(AVERAGE(J$58:J60)*1.25,2))</f>
        <v>0</v>
      </c>
      <c r="K67">
        <f t="shared" si="0"/>
        <v>0</v>
      </c>
    </row>
    <row r="68" spans="1:11" x14ac:dyDescent="0.25">
      <c r="A68" s="479"/>
      <c r="B68" s="1512"/>
      <c r="C68" s="1500">
        <f t="shared" si="20"/>
        <v>2025</v>
      </c>
      <c r="D68" s="1533"/>
      <c r="E68" s="476">
        <f>IF(OR($C68=YEAR(E$2),E56&lt;AVERAGE(E$58:E61)*1.25),E56,ROUND(AVERAGE(E$58:E61)*1.25,2))</f>
        <v>0</v>
      </c>
      <c r="F68" s="29">
        <f>IF(OR($C68=YEAR(F$2),F56&lt;AVERAGE(F$58:F61)*1.25),F56,ROUND(AVERAGE(F$58:F61)*1.25,2))</f>
        <v>0</v>
      </c>
      <c r="G68" s="29">
        <f>IF(OR($C68=YEAR(G$2),G56&lt;AVERAGE(G$58:G61)*1.25),G56,ROUND(AVERAGE(G$58:G61)*1.25,2))</f>
        <v>0</v>
      </c>
      <c r="H68" s="29">
        <f>IF(OR($C68=YEAR(H$2),H56&lt;AVERAGE(H$58:H61)*1.25),H56,ROUND(AVERAGE(H$58:H61)*1.25,2))</f>
        <v>0</v>
      </c>
      <c r="I68" s="29">
        <f>IF(OR($C68=YEAR(I$2),I56&lt;AVERAGE(I$58:I61)*1.25),I56,ROUND(AVERAGE(I$58:I61)*1.25,2))</f>
        <v>0</v>
      </c>
      <c r="J68" s="29">
        <f>IF(OR($C68=YEAR(J$2),J56&lt;AVERAGE(J$58:J61)*1.25),J56,ROUND(AVERAGE(J$58:J61)*1.25,2))</f>
        <v>0</v>
      </c>
      <c r="K68">
        <f t="shared" si="0"/>
        <v>0</v>
      </c>
    </row>
    <row r="69" spans="1:11" ht="15" customHeight="1" x14ac:dyDescent="0.25">
      <c r="A69" s="479"/>
      <c r="B69" s="1512"/>
      <c r="C69" s="1500">
        <f t="shared" si="20"/>
        <v>2026</v>
      </c>
      <c r="D69" s="1533"/>
      <c r="E69" s="476">
        <f>IF(OR($C69=YEAR(E$2),E57&lt;AVERAGE(E$58:E62)*1.25),E57,ROUND(AVERAGE(E$58:E62)*1.25,2))</f>
        <v>0</v>
      </c>
      <c r="F69" s="29">
        <f>IF(OR($C69=YEAR(F$2),F57&lt;AVERAGE(F$58:F62)*1.25),F57,ROUND(AVERAGE(F$58:F62)*1.25,2))</f>
        <v>0</v>
      </c>
      <c r="G69" s="29">
        <f>IF(OR($C69=YEAR(G$2),G57&lt;AVERAGE(G$58:G62)*1.25),G57,ROUND(AVERAGE(G$58:G62)*1.25,2))</f>
        <v>0</v>
      </c>
      <c r="H69" s="29">
        <f>IF(OR($C69=YEAR(H$2),H57&lt;AVERAGE(H$58:H62)*1.25),H57,ROUND(AVERAGE(H$58:H62)*1.25,2))</f>
        <v>0</v>
      </c>
      <c r="I69" s="29">
        <f>IF(OR($C69=YEAR(I$2),I57&lt;AVERAGE(I$58:I62)*1.25),I57,ROUND(AVERAGE(I$58:I62)*1.25,2))</f>
        <v>0</v>
      </c>
      <c r="J69" s="29">
        <f>IF(OR($C69=YEAR(J$2),J57&lt;AVERAGE(J$58:J62)*1.25),J57,ROUND(AVERAGE(J$58:J62)*1.25,2))</f>
        <v>0</v>
      </c>
      <c r="K69">
        <f t="shared" si="0"/>
        <v>0</v>
      </c>
    </row>
    <row r="70" spans="1:11" x14ac:dyDescent="0.25">
      <c r="A70" s="479"/>
      <c r="B70" s="1512" t="s">
        <v>1257</v>
      </c>
      <c r="C70" s="1500">
        <f>C64</f>
        <v>2021</v>
      </c>
      <c r="D70" s="1533"/>
      <c r="E70" s="476">
        <v>0</v>
      </c>
      <c r="F70" s="29">
        <f t="shared" ref="F70:I70" si="21">E70</f>
        <v>0</v>
      </c>
      <c r="G70" s="29">
        <f t="shared" si="21"/>
        <v>0</v>
      </c>
      <c r="H70" s="29">
        <f t="shared" si="21"/>
        <v>0</v>
      </c>
      <c r="I70" s="29">
        <f t="shared" si="21"/>
        <v>0</v>
      </c>
      <c r="J70" s="29">
        <f>H70</f>
        <v>0</v>
      </c>
      <c r="K70">
        <f t="shared" ref="K70:K93" si="22">SUM(E70:J70)</f>
        <v>0</v>
      </c>
    </row>
    <row r="71" spans="1:11" x14ac:dyDescent="0.25">
      <c r="A71" s="479"/>
      <c r="B71" s="1512"/>
      <c r="C71" s="1500">
        <f t="shared" si="20"/>
        <v>2022</v>
      </c>
      <c r="D71" s="1533"/>
      <c r="E71" s="476">
        <f>ROUND(E53-E65,2)</f>
        <v>1672.17</v>
      </c>
      <c r="F71" s="29">
        <f t="shared" ref="F71:J71" si="23">ROUND(F53-F65,2)</f>
        <v>5.33</v>
      </c>
      <c r="G71" s="29">
        <f t="shared" si="23"/>
        <v>0</v>
      </c>
      <c r="H71" s="29">
        <f t="shared" si="23"/>
        <v>0</v>
      </c>
      <c r="I71" s="29">
        <f t="shared" si="23"/>
        <v>0</v>
      </c>
      <c r="J71" s="29">
        <f t="shared" si="23"/>
        <v>0</v>
      </c>
      <c r="K71">
        <f t="shared" si="22"/>
        <v>1677.5</v>
      </c>
    </row>
    <row r="72" spans="1:11" x14ac:dyDescent="0.25">
      <c r="A72" s="479"/>
      <c r="B72" s="1512"/>
      <c r="C72" s="1500">
        <f t="shared" si="20"/>
        <v>2023</v>
      </c>
      <c r="D72" s="1533"/>
      <c r="E72" s="476">
        <f>ROUND(E54-E66,2)</f>
        <v>2866.24</v>
      </c>
      <c r="F72" s="29">
        <f t="shared" ref="F72:J72" si="24">ROUND(F54-F66,2)</f>
        <v>7.54</v>
      </c>
      <c r="G72" s="29">
        <f t="shared" si="24"/>
        <v>143.91999999999999</v>
      </c>
      <c r="H72" s="29">
        <f t="shared" si="24"/>
        <v>0</v>
      </c>
      <c r="I72" s="29">
        <f t="shared" si="24"/>
        <v>0</v>
      </c>
      <c r="J72" s="29">
        <f t="shared" si="24"/>
        <v>0</v>
      </c>
      <c r="K72">
        <f t="shared" si="22"/>
        <v>3017.7</v>
      </c>
    </row>
    <row r="73" spans="1:11" x14ac:dyDescent="0.25">
      <c r="A73" s="479"/>
      <c r="B73" s="1512"/>
      <c r="C73" s="1500">
        <f t="shared" si="20"/>
        <v>2024</v>
      </c>
      <c r="D73" s="1533"/>
      <c r="E73" s="476">
        <f>ROUND(E55-E67,2)</f>
        <v>0</v>
      </c>
      <c r="F73" s="29">
        <f t="shared" ref="F73:J73" si="25">ROUND(F55-F67,2)</f>
        <v>0</v>
      </c>
      <c r="G73" s="29">
        <f t="shared" si="25"/>
        <v>0</v>
      </c>
      <c r="H73" s="29">
        <f t="shared" si="25"/>
        <v>0</v>
      </c>
      <c r="I73" s="29">
        <f t="shared" si="25"/>
        <v>0</v>
      </c>
      <c r="J73" s="29">
        <f t="shared" si="25"/>
        <v>0</v>
      </c>
      <c r="K73">
        <f t="shared" si="22"/>
        <v>0</v>
      </c>
    </row>
    <row r="74" spans="1:11" x14ac:dyDescent="0.25">
      <c r="A74" s="479"/>
      <c r="B74" s="1512"/>
      <c r="C74" s="1500">
        <f t="shared" si="20"/>
        <v>2025</v>
      </c>
      <c r="D74" s="1533"/>
      <c r="E74" s="476">
        <f t="shared" ref="E74:J75" si="26">ROUND(E56-E68,2)</f>
        <v>0</v>
      </c>
      <c r="F74" s="29">
        <f t="shared" si="26"/>
        <v>0</v>
      </c>
      <c r="G74" s="29">
        <f t="shared" si="26"/>
        <v>0</v>
      </c>
      <c r="H74" s="29">
        <f t="shared" si="26"/>
        <v>0</v>
      </c>
      <c r="I74" s="29">
        <f t="shared" si="26"/>
        <v>0</v>
      </c>
      <c r="J74" s="29">
        <f t="shared" si="26"/>
        <v>0</v>
      </c>
      <c r="K74">
        <f t="shared" si="22"/>
        <v>0</v>
      </c>
    </row>
    <row r="75" spans="1:11" x14ac:dyDescent="0.25">
      <c r="A75" s="479"/>
      <c r="B75" s="1512"/>
      <c r="C75" s="1500">
        <f t="shared" si="20"/>
        <v>2026</v>
      </c>
      <c r="D75" s="1533"/>
      <c r="E75" s="476">
        <f t="shared" si="26"/>
        <v>0</v>
      </c>
      <c r="F75" s="29">
        <f t="shared" si="26"/>
        <v>0</v>
      </c>
      <c r="G75" s="29">
        <f t="shared" si="26"/>
        <v>0</v>
      </c>
      <c r="H75" s="29">
        <f t="shared" si="26"/>
        <v>0</v>
      </c>
      <c r="I75" s="29">
        <f t="shared" si="26"/>
        <v>0</v>
      </c>
      <c r="J75" s="29">
        <f t="shared" si="26"/>
        <v>0</v>
      </c>
      <c r="K75">
        <f t="shared" si="22"/>
        <v>0</v>
      </c>
    </row>
    <row r="76" spans="1:11" ht="15" customHeight="1" x14ac:dyDescent="0.25">
      <c r="B76" s="1511" t="s">
        <v>1263</v>
      </c>
      <c r="C76" s="1500">
        <f>YEAR(E$2)</f>
        <v>2021</v>
      </c>
      <c r="D76" s="1533"/>
      <c r="E76" s="476">
        <v>0</v>
      </c>
      <c r="F76" s="29">
        <v>0</v>
      </c>
      <c r="G76" s="29">
        <v>0</v>
      </c>
      <c r="H76" s="29">
        <v>0</v>
      </c>
      <c r="I76" s="29">
        <v>1</v>
      </c>
      <c r="J76" s="29">
        <v>0</v>
      </c>
      <c r="K76">
        <f t="shared" si="22"/>
        <v>1</v>
      </c>
    </row>
    <row r="77" spans="1:11" x14ac:dyDescent="0.25">
      <c r="B77" s="1511"/>
      <c r="C77" s="1500">
        <f>C76+1</f>
        <v>2022</v>
      </c>
      <c r="D77" s="1533"/>
      <c r="E77" s="476">
        <f t="shared" ref="E77:J81" si="27">ROUND(E71*IF(YEAR(E$3)=$C77,E$3-DATE($C77,1,1)+1,DATE($C77+1,1,1)-DATE($C77,1,1))/IF(YEAR(E$3)=$C77,E$3-E$2+1,DATE($C77+1,1,1)-E$2),2)</f>
        <v>1091.8499999999999</v>
      </c>
      <c r="F77" s="29">
        <f t="shared" si="27"/>
        <v>5.32</v>
      </c>
      <c r="G77" s="29">
        <f t="shared" si="27"/>
        <v>0</v>
      </c>
      <c r="H77" s="29">
        <f t="shared" si="27"/>
        <v>0</v>
      </c>
      <c r="I77" s="29">
        <f t="shared" si="27"/>
        <v>0</v>
      </c>
      <c r="J77" s="29">
        <f t="shared" si="27"/>
        <v>0</v>
      </c>
      <c r="K77">
        <f t="shared" si="22"/>
        <v>1097.1699999999998</v>
      </c>
    </row>
    <row r="78" spans="1:11" x14ac:dyDescent="0.25">
      <c r="B78" s="1511"/>
      <c r="C78" s="1500">
        <f t="shared" ref="C78:C81" si="28">C77+1</f>
        <v>2023</v>
      </c>
      <c r="D78" s="1533"/>
      <c r="E78" s="476">
        <f t="shared" si="27"/>
        <v>540.79999999999995</v>
      </c>
      <c r="F78" s="29">
        <f t="shared" si="27"/>
        <v>1.98</v>
      </c>
      <c r="G78" s="29">
        <f t="shared" si="27"/>
        <v>139.62</v>
      </c>
      <c r="H78" s="29">
        <f t="shared" si="27"/>
        <v>0</v>
      </c>
      <c r="I78" s="29">
        <f t="shared" si="27"/>
        <v>0</v>
      </c>
      <c r="J78" s="29">
        <f t="shared" si="27"/>
        <v>0</v>
      </c>
      <c r="K78">
        <f t="shared" si="22"/>
        <v>682.4</v>
      </c>
    </row>
    <row r="79" spans="1:11" ht="15" customHeight="1" x14ac:dyDescent="0.25">
      <c r="B79" s="1511"/>
      <c r="C79" s="1500">
        <f t="shared" si="28"/>
        <v>2024</v>
      </c>
      <c r="D79" s="1533"/>
      <c r="E79" s="476">
        <f t="shared" si="27"/>
        <v>0</v>
      </c>
      <c r="F79" s="29">
        <f t="shared" si="27"/>
        <v>0</v>
      </c>
      <c r="G79" s="29">
        <f t="shared" si="27"/>
        <v>0</v>
      </c>
      <c r="H79" s="29">
        <f t="shared" si="27"/>
        <v>0</v>
      </c>
      <c r="I79" s="29">
        <f t="shared" si="27"/>
        <v>0</v>
      </c>
      <c r="J79" s="29">
        <f t="shared" si="27"/>
        <v>0</v>
      </c>
      <c r="K79">
        <f t="shared" si="22"/>
        <v>0</v>
      </c>
    </row>
    <row r="80" spans="1:11" ht="15" customHeight="1" x14ac:dyDescent="0.25">
      <c r="B80" s="1511"/>
      <c r="C80" s="1500">
        <f t="shared" si="28"/>
        <v>2025</v>
      </c>
      <c r="D80" s="1533"/>
      <c r="E80" s="476">
        <f t="shared" si="27"/>
        <v>0</v>
      </c>
      <c r="F80" s="29">
        <f t="shared" si="27"/>
        <v>0</v>
      </c>
      <c r="G80" s="29">
        <f t="shared" si="27"/>
        <v>0</v>
      </c>
      <c r="H80" s="29">
        <f t="shared" si="27"/>
        <v>0</v>
      </c>
      <c r="I80" s="29">
        <f t="shared" si="27"/>
        <v>0</v>
      </c>
      <c r="J80" s="29">
        <f t="shared" si="27"/>
        <v>0</v>
      </c>
      <c r="K80">
        <f t="shared" si="22"/>
        <v>0</v>
      </c>
    </row>
    <row r="81" spans="2:11" ht="15" customHeight="1" x14ac:dyDescent="0.25">
      <c r="B81" s="1511"/>
      <c r="C81" s="1500">
        <f t="shared" si="28"/>
        <v>2026</v>
      </c>
      <c r="D81" s="1533"/>
      <c r="E81" s="476">
        <f t="shared" si="27"/>
        <v>0</v>
      </c>
      <c r="F81" s="29">
        <f t="shared" si="27"/>
        <v>0</v>
      </c>
      <c r="G81" s="29">
        <f t="shared" si="27"/>
        <v>0</v>
      </c>
      <c r="H81" s="29">
        <f t="shared" si="27"/>
        <v>0</v>
      </c>
      <c r="I81" s="29">
        <f t="shared" si="27"/>
        <v>0</v>
      </c>
      <c r="J81" s="29">
        <f t="shared" si="27"/>
        <v>0</v>
      </c>
      <c r="K81">
        <f t="shared" si="22"/>
        <v>0</v>
      </c>
    </row>
    <row r="82" spans="2:11" ht="15" customHeight="1" x14ac:dyDescent="0.25">
      <c r="B82" s="1511" t="s">
        <v>1266</v>
      </c>
      <c r="C82" s="1500">
        <f>C76</f>
        <v>2021</v>
      </c>
      <c r="D82" s="1533"/>
      <c r="E82" s="476">
        <v>0</v>
      </c>
      <c r="F82" s="29">
        <v>0</v>
      </c>
      <c r="G82" s="29">
        <v>0</v>
      </c>
      <c r="H82" s="29">
        <v>0</v>
      </c>
      <c r="I82" s="29">
        <v>1</v>
      </c>
      <c r="J82" s="29">
        <v>0</v>
      </c>
      <c r="K82">
        <f t="shared" si="22"/>
        <v>1</v>
      </c>
    </row>
    <row r="83" spans="2:11" ht="15" customHeight="1" x14ac:dyDescent="0.25">
      <c r="B83" s="1511"/>
      <c r="C83" s="1500">
        <f t="shared" ref="C83:C93" si="29">C77</f>
        <v>2022</v>
      </c>
      <c r="D83" s="1533"/>
      <c r="E83" s="476">
        <f t="shared" ref="E83:J87" si="30">ROUND(E71*(DATE($C83,1,1)-E$2)/IF(YEAR(E$3)=$C83,E$3-E$2+1,DATE($C83+1,1,1)-E$2),2)</f>
        <v>580.32000000000005</v>
      </c>
      <c r="F83" s="29">
        <f t="shared" si="30"/>
        <v>0.01</v>
      </c>
      <c r="G83" s="29">
        <f t="shared" si="30"/>
        <v>0</v>
      </c>
      <c r="H83" s="29">
        <f t="shared" si="30"/>
        <v>0</v>
      </c>
      <c r="I83" s="29">
        <f t="shared" si="30"/>
        <v>0</v>
      </c>
      <c r="J83" s="29">
        <f t="shared" si="30"/>
        <v>0</v>
      </c>
      <c r="K83">
        <f t="shared" si="22"/>
        <v>580.33000000000004</v>
      </c>
    </row>
    <row r="84" spans="2:11" ht="15" customHeight="1" x14ac:dyDescent="0.25">
      <c r="B84" s="1511"/>
      <c r="C84" s="1500">
        <f t="shared" si="29"/>
        <v>2023</v>
      </c>
      <c r="D84" s="1533"/>
      <c r="E84" s="476">
        <f t="shared" si="30"/>
        <v>2325.44</v>
      </c>
      <c r="F84" s="29">
        <f t="shared" si="30"/>
        <v>5.56</v>
      </c>
      <c r="G84" s="29">
        <f t="shared" si="30"/>
        <v>4.3</v>
      </c>
      <c r="H84" s="29">
        <f t="shared" si="30"/>
        <v>0</v>
      </c>
      <c r="I84" s="29">
        <f t="shared" si="30"/>
        <v>0</v>
      </c>
      <c r="J84" s="29">
        <f t="shared" si="30"/>
        <v>0</v>
      </c>
      <c r="K84">
        <f t="shared" si="22"/>
        <v>2335.3000000000002</v>
      </c>
    </row>
    <row r="85" spans="2:11" ht="15" customHeight="1" x14ac:dyDescent="0.25">
      <c r="B85" s="1511"/>
      <c r="C85" s="1500">
        <f t="shared" si="29"/>
        <v>2024</v>
      </c>
      <c r="D85" s="1533"/>
      <c r="E85" s="476">
        <f t="shared" si="30"/>
        <v>0</v>
      </c>
      <c r="F85" s="29">
        <f t="shared" si="30"/>
        <v>0</v>
      </c>
      <c r="G85" s="29">
        <f t="shared" si="30"/>
        <v>0</v>
      </c>
      <c r="H85" s="29">
        <f t="shared" si="30"/>
        <v>0</v>
      </c>
      <c r="I85" s="29">
        <f t="shared" si="30"/>
        <v>0</v>
      </c>
      <c r="J85" s="29">
        <f t="shared" si="30"/>
        <v>0</v>
      </c>
      <c r="K85">
        <f t="shared" si="22"/>
        <v>0</v>
      </c>
    </row>
    <row r="86" spans="2:11" ht="15" customHeight="1" x14ac:dyDescent="0.25">
      <c r="B86" s="1511"/>
      <c r="C86" s="1500">
        <f t="shared" si="29"/>
        <v>2025</v>
      </c>
      <c r="D86" s="1533"/>
      <c r="E86" s="476">
        <f t="shared" si="30"/>
        <v>0</v>
      </c>
      <c r="F86" s="29">
        <f t="shared" si="30"/>
        <v>0</v>
      </c>
      <c r="G86" s="29">
        <f t="shared" si="30"/>
        <v>0</v>
      </c>
      <c r="H86" s="29">
        <f t="shared" si="30"/>
        <v>0</v>
      </c>
      <c r="I86" s="29">
        <f t="shared" si="30"/>
        <v>0</v>
      </c>
      <c r="J86" s="29">
        <f t="shared" si="30"/>
        <v>0</v>
      </c>
      <c r="K86">
        <f t="shared" si="22"/>
        <v>0</v>
      </c>
    </row>
    <row r="87" spans="2:11" ht="15" customHeight="1" x14ac:dyDescent="0.25">
      <c r="B87" s="1511"/>
      <c r="C87" s="1500">
        <f t="shared" si="29"/>
        <v>2026</v>
      </c>
      <c r="D87" s="1533"/>
      <c r="E87" s="476">
        <f t="shared" si="30"/>
        <v>0</v>
      </c>
      <c r="F87" s="29">
        <f t="shared" si="30"/>
        <v>0</v>
      </c>
      <c r="G87" s="29">
        <f t="shared" si="30"/>
        <v>0</v>
      </c>
      <c r="H87" s="29">
        <f t="shared" si="30"/>
        <v>0</v>
      </c>
      <c r="I87" s="29">
        <f t="shared" si="30"/>
        <v>0</v>
      </c>
      <c r="J87" s="29">
        <f t="shared" si="30"/>
        <v>0</v>
      </c>
      <c r="K87">
        <f t="shared" si="22"/>
        <v>0</v>
      </c>
    </row>
    <row r="88" spans="2:11" x14ac:dyDescent="0.25">
      <c r="B88" s="1513" t="s">
        <v>1267</v>
      </c>
      <c r="C88" s="1500">
        <f>C82</f>
        <v>2021</v>
      </c>
      <c r="D88" s="1533"/>
      <c r="E88" s="476" t="str">
        <f t="shared" ref="E88:J88" ca="1" si="31">IF(E41=0,"",E41-E$5)</f>
        <v/>
      </c>
      <c r="F88" s="29" t="str">
        <f t="shared" ca="1" si="31"/>
        <v/>
      </c>
      <c r="G88" s="29" t="str">
        <f t="shared" ca="1" si="31"/>
        <v/>
      </c>
      <c r="H88" s="29" t="str">
        <f t="shared" ca="1" si="31"/>
        <v/>
      </c>
      <c r="I88" s="29" t="str">
        <f t="shared" ca="1" si="31"/>
        <v/>
      </c>
      <c r="J88" s="29" t="str">
        <f t="shared" ca="1" si="31"/>
        <v/>
      </c>
      <c r="K88">
        <f t="shared" ca="1" si="22"/>
        <v>0</v>
      </c>
    </row>
    <row r="89" spans="2:11" x14ac:dyDescent="0.25">
      <c r="B89" s="1513"/>
      <c r="C89" s="1500">
        <f t="shared" si="29"/>
        <v>2022</v>
      </c>
      <c r="D89" s="1533"/>
      <c r="E89" s="476" t="str">
        <f ca="1">IF(E42=0,"",E42-E$5-SUM(E$88:E88))</f>
        <v/>
      </c>
      <c r="F89" s="29" t="str">
        <f ca="1">IF(F42=0,"",F42-F$5-SUM(F$88:F88))</f>
        <v/>
      </c>
      <c r="G89" s="29" t="str">
        <f ca="1">IF(G42=0,"",G42-G$5-SUM(G$88:G88))</f>
        <v/>
      </c>
      <c r="H89" s="29" t="str">
        <f ca="1">IF(H42=0,"",H42-H$5-SUM(H$88:H88))</f>
        <v/>
      </c>
      <c r="I89" s="29" t="str">
        <f ca="1">IF(I42=0,"",I42-I$5-SUM(I$88:I88))</f>
        <v/>
      </c>
      <c r="J89" s="29" t="str">
        <f ca="1">IF(J42=0,"",J42-J$5-SUM(J$88:J88))</f>
        <v/>
      </c>
      <c r="K89">
        <f t="shared" ca="1" si="22"/>
        <v>0</v>
      </c>
    </row>
    <row r="90" spans="2:11" x14ac:dyDescent="0.25">
      <c r="B90" s="1513"/>
      <c r="C90" s="1500">
        <f t="shared" si="29"/>
        <v>2023</v>
      </c>
      <c r="D90" s="1533"/>
      <c r="E90" s="476" t="str">
        <f ca="1">IF(E43=0,"",E43-E$5-SUM(E$88:E89))</f>
        <v/>
      </c>
      <c r="F90" s="29" t="str">
        <f ca="1">IF(F43=0,"",F43-F$5-SUM(F$88:F89))</f>
        <v/>
      </c>
      <c r="G90" s="29" t="str">
        <f ca="1">IF(G43=0,"",G43-G$5-SUM(G$88:G89))</f>
        <v/>
      </c>
      <c r="H90" s="29" t="str">
        <f ca="1">IF(H43=0,"",H43-H$5-SUM(H$88:H89))</f>
        <v/>
      </c>
      <c r="I90" s="29" t="str">
        <f ca="1">IF(I43=0,"",I43-I$5-SUM(I$88:I89))</f>
        <v/>
      </c>
      <c r="J90" s="29" t="str">
        <f ca="1">IF(J43=0,"",J43-J$5-SUM(J$88:J89))</f>
        <v/>
      </c>
      <c r="K90">
        <f t="shared" ca="1" si="22"/>
        <v>0</v>
      </c>
    </row>
    <row r="91" spans="2:11" x14ac:dyDescent="0.25">
      <c r="B91" s="1513"/>
      <c r="C91" s="1500">
        <f t="shared" si="29"/>
        <v>2024</v>
      </c>
      <c r="D91" s="1533"/>
      <c r="E91" s="476" t="str">
        <f ca="1">IF(E44=0,"",E44-E$5-SUM(E$88:E90))</f>
        <v/>
      </c>
      <c r="F91" s="29" t="str">
        <f ca="1">IF(F44=0,"",F44-F$5-SUM(F$88:F90))</f>
        <v/>
      </c>
      <c r="G91" s="29" t="str">
        <f ca="1">IF(G44=0,"",G44-G$5-SUM(G$88:G90))</f>
        <v/>
      </c>
      <c r="H91" s="29" t="str">
        <f ca="1">IF(H44=0,"",H44-H$5-SUM(H$88:H90))</f>
        <v/>
      </c>
      <c r="I91" s="29" t="str">
        <f ca="1">IF(I44=0,"",I44-I$5-SUM(I$88:I90))</f>
        <v/>
      </c>
      <c r="J91" s="29" t="str">
        <f ca="1">IF(J44=0,"",J44-J$5-SUM(J$88:J90))</f>
        <v/>
      </c>
      <c r="K91">
        <f t="shared" ca="1" si="22"/>
        <v>0</v>
      </c>
    </row>
    <row r="92" spans="2:11" x14ac:dyDescent="0.25">
      <c r="B92" s="1513"/>
      <c r="C92" s="1500">
        <f t="shared" si="29"/>
        <v>2025</v>
      </c>
      <c r="D92" s="1533"/>
      <c r="E92" s="476" t="str">
        <f ca="1">IF(E45=0,"",E45-E$5-SUM(E$88:E91))</f>
        <v/>
      </c>
      <c r="F92" s="29" t="str">
        <f ca="1">IF(F45=0,"",F45-F$5-SUM(F$88:F91))</f>
        <v/>
      </c>
      <c r="G92" s="29" t="str">
        <f ca="1">IF(G45=0,"",G45-G$5-SUM(G$88:G91))</f>
        <v/>
      </c>
      <c r="H92" s="29" t="str">
        <f ca="1">IF(H45=0,"",H45-H$5-SUM(H$88:H91))</f>
        <v/>
      </c>
      <c r="I92" s="29" t="str">
        <f ca="1">IF(I45=0,"",I45-I$5-SUM(I$88:I91))</f>
        <v/>
      </c>
      <c r="J92" s="29" t="str">
        <f ca="1">IF(J45=0,"",J45-J$5-SUM(J$88:J91))</f>
        <v/>
      </c>
      <c r="K92">
        <f t="shared" ca="1" si="22"/>
        <v>0</v>
      </c>
    </row>
    <row r="93" spans="2:11" x14ac:dyDescent="0.25">
      <c r="B93" s="1513"/>
      <c r="C93" s="1500">
        <f t="shared" si="29"/>
        <v>2026</v>
      </c>
      <c r="D93" s="1533"/>
      <c r="E93" s="476" t="str">
        <f ca="1">IF(E46=0,"",E46-E$5-SUM(E$88:E92))</f>
        <v/>
      </c>
      <c r="F93" s="29" t="str">
        <f ca="1">IF(F46=0,"",F46-F$5-SUM(F$88:F92))</f>
        <v/>
      </c>
      <c r="G93" s="29" t="str">
        <f ca="1">IF(G46=0,"",G46-G$5-SUM(G$88:G92))</f>
        <v/>
      </c>
      <c r="H93" s="29" t="str">
        <f ca="1">IF(H46=0,"",H46-H$5-SUM(H$88:H92))</f>
        <v/>
      </c>
      <c r="I93" s="29" t="str">
        <f ca="1">IF(I46=0,"",I46-I$5-SUM(I$88:I92))</f>
        <v/>
      </c>
      <c r="J93" s="29" t="str">
        <f ca="1">IF(J46=0,"",J46-J$5-SUM(J$88:J92))</f>
        <v/>
      </c>
      <c r="K93">
        <f t="shared" ca="1" si="22"/>
        <v>0</v>
      </c>
    </row>
    <row r="95" spans="2:11" ht="15" customHeight="1" x14ac:dyDescent="0.25"/>
    <row r="101" ht="15" customHeight="1" x14ac:dyDescent="0.25"/>
  </sheetData>
  <mergeCells count="70">
    <mergeCell ref="P6:U6"/>
    <mergeCell ref="P14:U14"/>
    <mergeCell ref="P22:U22"/>
    <mergeCell ref="C93:D93"/>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8:D58"/>
    <mergeCell ref="C59:D59"/>
    <mergeCell ref="C60:D60"/>
    <mergeCell ref="C61:D61"/>
    <mergeCell ref="C62:D62"/>
    <mergeCell ref="C53:D53"/>
    <mergeCell ref="C54:D54"/>
    <mergeCell ref="C55:D55"/>
    <mergeCell ref="C56:D56"/>
    <mergeCell ref="C57:D57"/>
    <mergeCell ref="C48:D48"/>
    <mergeCell ref="C49:D49"/>
    <mergeCell ref="C51:D51"/>
    <mergeCell ref="C50:D50"/>
    <mergeCell ref="C52:D52"/>
    <mergeCell ref="B2:B4"/>
    <mergeCell ref="B5:B6"/>
    <mergeCell ref="B7:B8"/>
    <mergeCell ref="C1:D1"/>
    <mergeCell ref="C2:D2"/>
    <mergeCell ref="C3:D3"/>
    <mergeCell ref="C4:D4"/>
    <mergeCell ref="C5:D5"/>
    <mergeCell ref="C6:D6"/>
    <mergeCell ref="C7:D7"/>
    <mergeCell ref="C8:D8"/>
    <mergeCell ref="B82:B87"/>
    <mergeCell ref="B70:B75"/>
    <mergeCell ref="B76:B81"/>
    <mergeCell ref="B88:B93"/>
    <mergeCell ref="B9:B39"/>
    <mergeCell ref="B64:B69"/>
    <mergeCell ref="B58:B63"/>
    <mergeCell ref="B52:B57"/>
    <mergeCell ref="B41:B46"/>
    <mergeCell ref="B48:B51"/>
  </mergeCells>
  <phoneticPr fontId="32" type="noConversion"/>
  <pageMargins left="0.25" right="0.25" top="0.75" bottom="0.75" header="0.3" footer="0.3"/>
  <pageSetup scale="91" orientation="portrait" r:id="rId1"/>
  <rowBreaks count="1" manualBreakCount="1">
    <brk id="5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B2C9-FE70-416F-8365-56596628C20E}">
  <dimension ref="A1:S110"/>
  <sheetViews>
    <sheetView zoomScaleNormal="100" workbookViewId="0">
      <pane xSplit="4" ySplit="6" topLeftCell="F42" activePane="bottomRight" state="frozen"/>
      <selection pane="topRight" activeCell="E1" sqref="E1"/>
      <selection pane="bottomLeft" activeCell="A7" sqref="A7"/>
      <selection pane="bottomRight" activeCell="P59" sqref="P59"/>
    </sheetView>
  </sheetViews>
  <sheetFormatPr defaultRowHeight="15" x14ac:dyDescent="0.25"/>
  <cols>
    <col min="1" max="1" width="10.42578125" bestFit="1" customWidth="1"/>
    <col min="2" max="2" width="3.5703125" customWidth="1"/>
    <col min="3" max="4" width="7.5703125" customWidth="1"/>
    <col min="5" max="11" width="10.5703125" customWidth="1"/>
    <col min="12" max="12" width="10.42578125" bestFit="1" customWidth="1"/>
    <col min="13" max="13" width="10.5703125" bestFit="1" customWidth="1"/>
    <col min="14" max="14" width="29" bestFit="1" customWidth="1"/>
    <col min="16" max="16" width="16.42578125" bestFit="1" customWidth="1"/>
    <col min="17" max="17" width="9.28515625" customWidth="1"/>
    <col min="22" max="22" width="16.42578125" bestFit="1" customWidth="1"/>
    <col min="23" max="23" width="8.5703125" customWidth="1"/>
  </cols>
  <sheetData>
    <row r="1" spans="1:11" ht="15.75" thickBot="1" x14ac:dyDescent="0.3">
      <c r="A1" s="493">
        <v>8621</v>
      </c>
      <c r="C1" s="1343" t="s">
        <v>1260</v>
      </c>
      <c r="D1" s="1343"/>
    </row>
    <row r="2" spans="1:11" ht="15" customHeight="1" x14ac:dyDescent="0.25">
      <c r="B2" s="1545" t="s">
        <v>1273</v>
      </c>
      <c r="C2" s="1543" t="s">
        <v>1802</v>
      </c>
      <c r="D2" s="1544"/>
      <c r="E2" s="978">
        <v>500</v>
      </c>
      <c r="F2" s="978">
        <v>100</v>
      </c>
      <c r="G2" s="978">
        <v>500</v>
      </c>
      <c r="H2" s="978"/>
      <c r="I2" s="978"/>
      <c r="J2" s="984"/>
      <c r="K2">
        <f>SUM(E2:J2)</f>
        <v>1100</v>
      </c>
    </row>
    <row r="3" spans="1:11" x14ac:dyDescent="0.25">
      <c r="A3" s="135" t="s">
        <v>1241</v>
      </c>
      <c r="B3" s="1546"/>
      <c r="C3" s="1534" t="s">
        <v>1807</v>
      </c>
      <c r="D3" s="1535"/>
      <c r="E3" s="980">
        <v>5000</v>
      </c>
      <c r="F3" s="980">
        <v>1100</v>
      </c>
      <c r="G3" s="985">
        <v>6000</v>
      </c>
      <c r="H3" s="985"/>
      <c r="I3" s="985"/>
      <c r="J3" s="986"/>
    </row>
    <row r="4" spans="1:11" ht="15.75" customHeight="1" x14ac:dyDescent="0.25">
      <c r="A4" s="135"/>
      <c r="B4" s="1546"/>
      <c r="C4" s="1534" t="s">
        <v>1271</v>
      </c>
      <c r="D4" s="1535"/>
      <c r="E4" s="980">
        <v>1</v>
      </c>
      <c r="F4" s="980">
        <v>1</v>
      </c>
      <c r="G4" s="985">
        <v>1</v>
      </c>
      <c r="H4" s="985"/>
      <c r="I4" s="985"/>
      <c r="J4" s="986"/>
      <c r="K4">
        <f>AVERAGE(E4:J4)</f>
        <v>1</v>
      </c>
    </row>
    <row r="5" spans="1:11" x14ac:dyDescent="0.25">
      <c r="A5" s="135" t="s">
        <v>222</v>
      </c>
      <c r="B5" s="1546"/>
      <c r="C5" s="1537" t="s">
        <v>1801</v>
      </c>
      <c r="D5" s="1538"/>
      <c r="E5" s="1004">
        <f>E3*E4/E2</f>
        <v>10</v>
      </c>
      <c r="F5" s="1004">
        <f t="shared" ref="F5:G5" si="0">F3*F4/F2</f>
        <v>11</v>
      </c>
      <c r="G5" s="1004">
        <f t="shared" si="0"/>
        <v>12</v>
      </c>
      <c r="H5" s="1004" t="str">
        <f t="shared" ref="H5:J5" si="1">IF(ISBLANK(H$2),"",H3*H4/H$2)</f>
        <v/>
      </c>
      <c r="I5" s="1004" t="str">
        <f t="shared" si="1"/>
        <v/>
      </c>
      <c r="J5" s="1005" t="str">
        <f t="shared" si="1"/>
        <v/>
      </c>
      <c r="K5">
        <f>AVERAGE(E5:J5)</f>
        <v>11</v>
      </c>
    </row>
    <row r="6" spans="1:11" ht="15.75" thickBot="1" x14ac:dyDescent="0.3">
      <c r="A6" s="135"/>
      <c r="B6" s="1546"/>
      <c r="C6" s="1541" t="s">
        <v>1270</v>
      </c>
      <c r="D6" s="1542"/>
      <c r="E6" s="983">
        <v>43831</v>
      </c>
      <c r="F6" s="989">
        <v>44409</v>
      </c>
      <c r="G6" s="990">
        <v>44805</v>
      </c>
      <c r="H6" s="990"/>
      <c r="I6" s="987"/>
      <c r="J6" s="988"/>
    </row>
    <row r="7" spans="1:11" ht="15" customHeight="1" x14ac:dyDescent="0.25">
      <c r="A7" s="135"/>
      <c r="B7" s="1546" t="s">
        <v>1274</v>
      </c>
      <c r="C7" s="1543" t="s">
        <v>1268</v>
      </c>
      <c r="D7" s="1544"/>
      <c r="E7" s="979">
        <v>45291</v>
      </c>
      <c r="F7" s="979">
        <v>45291</v>
      </c>
      <c r="G7" s="979">
        <v>45291</v>
      </c>
      <c r="H7" s="1002"/>
      <c r="I7" s="1002"/>
      <c r="J7" s="1003"/>
    </row>
    <row r="8" spans="1:11" x14ac:dyDescent="0.25">
      <c r="A8" s="135" t="s">
        <v>1241</v>
      </c>
      <c r="B8" s="1546"/>
      <c r="C8" s="1008" t="s">
        <v>1800</v>
      </c>
      <c r="D8" s="982"/>
      <c r="E8" s="980">
        <v>10000</v>
      </c>
      <c r="F8" s="980">
        <v>2000</v>
      </c>
      <c r="G8" s="980">
        <v>10000</v>
      </c>
      <c r="H8" s="980"/>
      <c r="I8" s="980"/>
      <c r="J8" s="981"/>
      <c r="K8">
        <f>SUM(E8:J8)</f>
        <v>22000</v>
      </c>
    </row>
    <row r="9" spans="1:11" x14ac:dyDescent="0.25">
      <c r="A9" s="135"/>
      <c r="B9" s="1546"/>
      <c r="C9" s="1534" t="s">
        <v>1271</v>
      </c>
      <c r="D9" s="1535"/>
      <c r="E9" s="980">
        <v>1</v>
      </c>
      <c r="F9" s="980">
        <v>1</v>
      </c>
      <c r="G9" s="980">
        <v>1</v>
      </c>
      <c r="H9" s="980"/>
      <c r="I9" s="980"/>
      <c r="J9" s="981"/>
      <c r="K9">
        <f>AVERAGE(E9:J9)</f>
        <v>1</v>
      </c>
    </row>
    <row r="10" spans="1:11" ht="15.75" thickBot="1" x14ac:dyDescent="0.3">
      <c r="A10" s="135" t="s">
        <v>222</v>
      </c>
      <c r="B10" s="1546"/>
      <c r="C10" s="1539" t="s">
        <v>1801</v>
      </c>
      <c r="D10" s="1540"/>
      <c r="E10" s="1006">
        <f>E8*E9/E2</f>
        <v>20</v>
      </c>
      <c r="F10" s="1006">
        <f>F8*F9/F2</f>
        <v>20</v>
      </c>
      <c r="G10" s="1006">
        <f>G8*G9/G2</f>
        <v>20</v>
      </c>
      <c r="H10" s="1006" t="str">
        <f>IF(ISBLANK(H$2),"",H8*H9/H$2)</f>
        <v/>
      </c>
      <c r="I10" s="1006" t="str">
        <f t="shared" ref="I10:J10" si="2">IF(ISBLANK(I$2),"",I8*I9/I$2)</f>
        <v/>
      </c>
      <c r="J10" s="1007" t="str">
        <f t="shared" si="2"/>
        <v/>
      </c>
      <c r="K10">
        <f>AVERAGE(E10:J10)</f>
        <v>20</v>
      </c>
    </row>
    <row r="11" spans="1:11" x14ac:dyDescent="0.25">
      <c r="A11" s="135"/>
      <c r="B11" s="1546" t="s">
        <v>1805</v>
      </c>
      <c r="C11" s="1547" t="s">
        <v>1803</v>
      </c>
      <c r="D11" s="1548"/>
      <c r="E11" s="1009">
        <f ca="1">IF(ISBLANK(E6),"",IF(ISBLANK(E7),TODAY()-E$6+1,E$7-E$6+1))</f>
        <v>1461</v>
      </c>
      <c r="F11" s="1009">
        <f t="shared" ref="F11:J11" ca="1" si="3">IF(ISBLANK(F6),"",IF(ISBLANK(F7),TODAY()-F$6+1,F$7-F$6+1))</f>
        <v>883</v>
      </c>
      <c r="G11" s="1009">
        <f t="shared" ca="1" si="3"/>
        <v>487</v>
      </c>
      <c r="H11" s="1009" t="str">
        <f t="shared" ca="1" si="3"/>
        <v/>
      </c>
      <c r="I11" s="1009" t="str">
        <f t="shared" ca="1" si="3"/>
        <v/>
      </c>
      <c r="J11" s="1010" t="str">
        <f t="shared" ca="1" si="3"/>
        <v/>
      </c>
    </row>
    <row r="12" spans="1:11" x14ac:dyDescent="0.25">
      <c r="A12" s="135" t="s">
        <v>1241</v>
      </c>
      <c r="B12" s="1546"/>
      <c r="C12" s="1549" t="s">
        <v>1806</v>
      </c>
      <c r="D12" s="1550"/>
      <c r="E12" s="1011">
        <f>IF(ISBLANK(E7),"",E8-E3)</f>
        <v>5000</v>
      </c>
      <c r="F12" s="1011">
        <f t="shared" ref="F12:J12" si="4">IF(ISBLANK(F7),"",F8-F3)</f>
        <v>900</v>
      </c>
      <c r="G12" s="1011">
        <f t="shared" si="4"/>
        <v>4000</v>
      </c>
      <c r="H12" s="1011" t="str">
        <f t="shared" si="4"/>
        <v/>
      </c>
      <c r="I12" s="1011" t="str">
        <f t="shared" si="4"/>
        <v/>
      </c>
      <c r="J12" s="1012" t="str">
        <f t="shared" si="4"/>
        <v/>
      </c>
      <c r="K12" s="1014">
        <f>SUM(E12:J12)</f>
        <v>9900</v>
      </c>
    </row>
    <row r="13" spans="1:11" x14ac:dyDescent="0.25">
      <c r="A13" s="135" t="s">
        <v>222</v>
      </c>
      <c r="B13" s="1546"/>
      <c r="C13" s="1549" t="s">
        <v>1809</v>
      </c>
      <c r="D13" s="1550"/>
      <c r="E13" s="1011">
        <f>IF(ISBLANK(E7),"",E8*E9-E3/E4)</f>
        <v>5000</v>
      </c>
      <c r="F13" s="1011">
        <f t="shared" ref="F13:J13" si="5">IF(ISBLANK(F7),"",F8*F9-F3/F4)</f>
        <v>900</v>
      </c>
      <c r="G13" s="1011">
        <f t="shared" si="5"/>
        <v>4000</v>
      </c>
      <c r="H13" s="1011" t="str">
        <f t="shared" si="5"/>
        <v/>
      </c>
      <c r="I13" s="1011" t="str">
        <f t="shared" si="5"/>
        <v/>
      </c>
      <c r="J13" s="1012" t="str">
        <f t="shared" si="5"/>
        <v/>
      </c>
      <c r="K13" s="1014">
        <f t="shared" ref="K13:K14" si="6">SUM(E13:J13)</f>
        <v>9900</v>
      </c>
    </row>
    <row r="14" spans="1:11" ht="15.75" thickBot="1" x14ac:dyDescent="0.3">
      <c r="B14" s="1553"/>
      <c r="C14" s="1551" t="s">
        <v>1804</v>
      </c>
      <c r="D14" s="1552"/>
      <c r="E14" s="1006">
        <f ca="1">IF(ISBLANK(E7),"",ROUND(IF(YEAR($E$7)=YEAR(E$6),E$13,E$13*($E$7-DATE(YEAR($E$7),1,1)+1)/E$11),2))</f>
        <v>1249.1400000000001</v>
      </c>
      <c r="F14" s="1006">
        <f t="shared" ref="F14:J14" ca="1" si="7">IF(OR(ISBLANK(F6),ISBLANK(F7)),"",ROUND(IF(YEAR($E$7)=YEAR(F$6),F$13,F$13*($E$7-DATE(YEAR($E$7),1,1)+1)/F$11),2))</f>
        <v>372.03</v>
      </c>
      <c r="G14" s="1006">
        <f t="shared" ca="1" si="7"/>
        <v>2997.95</v>
      </c>
      <c r="H14" s="1006" t="str">
        <f t="shared" si="7"/>
        <v/>
      </c>
      <c r="I14" s="1006" t="str">
        <f t="shared" si="7"/>
        <v/>
      </c>
      <c r="J14" s="1007" t="str">
        <f t="shared" si="7"/>
        <v/>
      </c>
      <c r="K14" s="1014">
        <f t="shared" ca="1" si="6"/>
        <v>4619.12</v>
      </c>
    </row>
    <row r="15" spans="1:11" ht="15" customHeight="1" x14ac:dyDescent="0.25">
      <c r="A15" s="480"/>
      <c r="B15" s="1316" t="s">
        <v>1265</v>
      </c>
      <c r="C15" s="489"/>
      <c r="D15" s="991"/>
      <c r="E15" s="994">
        <f t="shared" ref="E15:J24" si="8">IF(AND($A15&gt;E$6,$A15&lt;E$7),ROUND($C15*$D15*E$2/SUMIFS($E$2:$J$2,$E$6:$J$6,"&lt;"&amp;$A15,$E$7:$J$7,"&gt;"&amp;$A15),2),0)</f>
        <v>0</v>
      </c>
      <c r="F15" s="995">
        <f t="shared" si="8"/>
        <v>0</v>
      </c>
      <c r="G15" s="995">
        <f t="shared" si="8"/>
        <v>0</v>
      </c>
      <c r="H15" s="995">
        <f t="shared" si="8"/>
        <v>0</v>
      </c>
      <c r="I15" s="995">
        <f t="shared" si="8"/>
        <v>0</v>
      </c>
      <c r="J15" s="996">
        <f t="shared" si="8"/>
        <v>0</v>
      </c>
      <c r="K15">
        <f>SUM(E15:J15)</f>
        <v>0</v>
      </c>
    </row>
    <row r="16" spans="1:11" x14ac:dyDescent="0.25">
      <c r="A16" s="481">
        <v>43983</v>
      </c>
      <c r="B16" s="1316"/>
      <c r="C16" s="465">
        <v>100</v>
      </c>
      <c r="D16" s="992">
        <v>1</v>
      </c>
      <c r="E16" s="997">
        <f t="shared" si="8"/>
        <v>100</v>
      </c>
      <c r="F16" s="956">
        <f t="shared" si="8"/>
        <v>0</v>
      </c>
      <c r="G16" s="956">
        <f t="shared" si="8"/>
        <v>0</v>
      </c>
      <c r="H16" s="956">
        <f t="shared" si="8"/>
        <v>0</v>
      </c>
      <c r="I16" s="956">
        <f t="shared" si="8"/>
        <v>0</v>
      </c>
      <c r="J16" s="998">
        <f t="shared" si="8"/>
        <v>0</v>
      </c>
      <c r="K16">
        <f>SUM(E16:J16)-C16</f>
        <v>0</v>
      </c>
    </row>
    <row r="17" spans="1:11" x14ac:dyDescent="0.25">
      <c r="A17" s="481">
        <v>44409</v>
      </c>
      <c r="B17" s="1316"/>
      <c r="C17" s="465">
        <v>1100</v>
      </c>
      <c r="D17" s="992">
        <v>1</v>
      </c>
      <c r="E17" s="997">
        <f t="shared" si="8"/>
        <v>1100</v>
      </c>
      <c r="F17" s="956">
        <f t="shared" si="8"/>
        <v>0</v>
      </c>
      <c r="G17" s="956">
        <f t="shared" si="8"/>
        <v>0</v>
      </c>
      <c r="H17" s="956">
        <f t="shared" si="8"/>
        <v>0</v>
      </c>
      <c r="I17" s="956">
        <f t="shared" si="8"/>
        <v>0</v>
      </c>
      <c r="J17" s="998">
        <f t="shared" si="8"/>
        <v>0</v>
      </c>
      <c r="K17">
        <f t="shared" ref="K17:K23" si="9">SUM(E17:J17)-C17</f>
        <v>0</v>
      </c>
    </row>
    <row r="18" spans="1:11" x14ac:dyDescent="0.25">
      <c r="A18" s="481">
        <v>44531</v>
      </c>
      <c r="B18" s="1316"/>
      <c r="C18" s="465">
        <v>150</v>
      </c>
      <c r="D18" s="992">
        <v>1</v>
      </c>
      <c r="E18" s="997">
        <f t="shared" si="8"/>
        <v>125</v>
      </c>
      <c r="F18" s="956">
        <f t="shared" si="8"/>
        <v>25</v>
      </c>
      <c r="G18" s="956">
        <f t="shared" si="8"/>
        <v>0</v>
      </c>
      <c r="H18" s="956">
        <f t="shared" si="8"/>
        <v>0</v>
      </c>
      <c r="I18" s="956">
        <f t="shared" si="8"/>
        <v>0</v>
      </c>
      <c r="J18" s="998">
        <f t="shared" si="8"/>
        <v>0</v>
      </c>
      <c r="K18">
        <f t="shared" si="9"/>
        <v>0</v>
      </c>
    </row>
    <row r="19" spans="1:11" x14ac:dyDescent="0.25">
      <c r="A19" s="481">
        <v>44652</v>
      </c>
      <c r="B19" s="1316"/>
      <c r="C19" s="465">
        <v>200</v>
      </c>
      <c r="D19" s="992">
        <v>1</v>
      </c>
      <c r="E19" s="997">
        <f t="shared" si="8"/>
        <v>166.67</v>
      </c>
      <c r="F19" s="956">
        <f t="shared" si="8"/>
        <v>33.33</v>
      </c>
      <c r="G19" s="956">
        <f t="shared" si="8"/>
        <v>0</v>
      </c>
      <c r="H19" s="956">
        <f t="shared" si="8"/>
        <v>0</v>
      </c>
      <c r="I19" s="956">
        <f t="shared" si="8"/>
        <v>0</v>
      </c>
      <c r="J19" s="998">
        <f t="shared" si="8"/>
        <v>0</v>
      </c>
      <c r="K19">
        <f t="shared" si="9"/>
        <v>0</v>
      </c>
    </row>
    <row r="20" spans="1:11" x14ac:dyDescent="0.25">
      <c r="A20" s="481">
        <v>44927</v>
      </c>
      <c r="B20" s="1316"/>
      <c r="C20" s="465">
        <v>500</v>
      </c>
      <c r="D20" s="992">
        <v>1</v>
      </c>
      <c r="E20" s="997">
        <f t="shared" si="8"/>
        <v>227.27</v>
      </c>
      <c r="F20" s="956">
        <f t="shared" si="8"/>
        <v>45.45</v>
      </c>
      <c r="G20" s="956">
        <f t="shared" si="8"/>
        <v>227.27</v>
      </c>
      <c r="H20" s="956">
        <f t="shared" si="8"/>
        <v>0</v>
      </c>
      <c r="I20" s="956">
        <f t="shared" si="8"/>
        <v>0</v>
      </c>
      <c r="J20" s="998">
        <f t="shared" si="8"/>
        <v>0</v>
      </c>
      <c r="K20">
        <f t="shared" si="9"/>
        <v>-9.9999999999909051E-3</v>
      </c>
    </row>
    <row r="21" spans="1:11" x14ac:dyDescent="0.25">
      <c r="A21" s="481">
        <v>45078</v>
      </c>
      <c r="B21" s="1316"/>
      <c r="C21" s="465">
        <v>300</v>
      </c>
      <c r="D21" s="992">
        <v>1</v>
      </c>
      <c r="E21" s="997">
        <f t="shared" si="8"/>
        <v>136.36000000000001</v>
      </c>
      <c r="F21" s="956">
        <f t="shared" si="8"/>
        <v>27.27</v>
      </c>
      <c r="G21" s="956">
        <f t="shared" si="8"/>
        <v>136.36000000000001</v>
      </c>
      <c r="H21" s="956">
        <f t="shared" si="8"/>
        <v>0</v>
      </c>
      <c r="I21" s="956">
        <f t="shared" si="8"/>
        <v>0</v>
      </c>
      <c r="J21" s="998">
        <f t="shared" si="8"/>
        <v>0</v>
      </c>
      <c r="K21">
        <f t="shared" si="9"/>
        <v>-9.9999999999909051E-3</v>
      </c>
    </row>
    <row r="22" spans="1:11" x14ac:dyDescent="0.25">
      <c r="A22" s="481">
        <v>45139</v>
      </c>
      <c r="B22" s="1316"/>
      <c r="C22" s="465">
        <v>400</v>
      </c>
      <c r="D22" s="992">
        <v>1</v>
      </c>
      <c r="E22" s="997">
        <f t="shared" si="8"/>
        <v>181.82</v>
      </c>
      <c r="F22" s="956">
        <f t="shared" si="8"/>
        <v>36.36</v>
      </c>
      <c r="G22" s="956">
        <f t="shared" si="8"/>
        <v>181.82</v>
      </c>
      <c r="H22" s="956">
        <f t="shared" si="8"/>
        <v>0</v>
      </c>
      <c r="I22" s="956">
        <f t="shared" si="8"/>
        <v>0</v>
      </c>
      <c r="J22" s="998">
        <f t="shared" si="8"/>
        <v>0</v>
      </c>
      <c r="K22">
        <f t="shared" si="9"/>
        <v>0</v>
      </c>
    </row>
    <row r="23" spans="1:11" x14ac:dyDescent="0.25">
      <c r="A23" s="481">
        <v>45261</v>
      </c>
      <c r="B23" s="1316"/>
      <c r="C23" s="465">
        <v>500</v>
      </c>
      <c r="D23" s="992">
        <v>1</v>
      </c>
      <c r="E23" s="997">
        <f t="shared" si="8"/>
        <v>227.27</v>
      </c>
      <c r="F23" s="956">
        <f t="shared" si="8"/>
        <v>45.45</v>
      </c>
      <c r="G23" s="956">
        <f t="shared" si="8"/>
        <v>227.27</v>
      </c>
      <c r="H23" s="956">
        <f t="shared" si="8"/>
        <v>0</v>
      </c>
      <c r="I23" s="956">
        <f t="shared" si="8"/>
        <v>0</v>
      </c>
      <c r="J23" s="998">
        <f t="shared" si="8"/>
        <v>0</v>
      </c>
      <c r="K23">
        <f t="shared" si="9"/>
        <v>-9.9999999999909051E-3</v>
      </c>
    </row>
    <row r="24" spans="1:11" x14ac:dyDescent="0.25">
      <c r="A24" s="481"/>
      <c r="B24" s="1316"/>
      <c r="C24" s="465"/>
      <c r="D24" s="992"/>
      <c r="E24" s="997">
        <f t="shared" si="8"/>
        <v>0</v>
      </c>
      <c r="F24" s="956">
        <f t="shared" si="8"/>
        <v>0</v>
      </c>
      <c r="G24" s="956">
        <f t="shared" si="8"/>
        <v>0</v>
      </c>
      <c r="H24" s="956">
        <f t="shared" si="8"/>
        <v>0</v>
      </c>
      <c r="I24" s="956">
        <f t="shared" si="8"/>
        <v>0</v>
      </c>
      <c r="J24" s="998">
        <f t="shared" si="8"/>
        <v>0</v>
      </c>
      <c r="K24">
        <f t="shared" ref="K24:K36" si="10">SUM(E24:J24)</f>
        <v>0</v>
      </c>
    </row>
    <row r="25" spans="1:11" x14ac:dyDescent="0.25">
      <c r="A25" s="481"/>
      <c r="B25" s="1316"/>
      <c r="C25" s="465"/>
      <c r="D25" s="992"/>
      <c r="E25" s="997">
        <f t="shared" ref="E25:J34" si="11">IF(AND($A25&gt;E$6,$A25&lt;E$7),ROUND($C25*$D25*E$2/SUMIFS($E$2:$J$2,$E$6:$J$6,"&lt;"&amp;$A25,$E$7:$J$7,"&gt;"&amp;$A25),2),0)</f>
        <v>0</v>
      </c>
      <c r="F25" s="956">
        <f t="shared" si="11"/>
        <v>0</v>
      </c>
      <c r="G25" s="956">
        <f t="shared" si="11"/>
        <v>0</v>
      </c>
      <c r="H25" s="956">
        <f t="shared" si="11"/>
        <v>0</v>
      </c>
      <c r="I25" s="956">
        <f t="shared" si="11"/>
        <v>0</v>
      </c>
      <c r="J25" s="998">
        <f t="shared" si="11"/>
        <v>0</v>
      </c>
      <c r="K25">
        <f t="shared" si="10"/>
        <v>0</v>
      </c>
    </row>
    <row r="26" spans="1:11" ht="15" customHeight="1" x14ac:dyDescent="0.25">
      <c r="A26" s="481"/>
      <c r="B26" s="1316"/>
      <c r="C26" s="465"/>
      <c r="D26" s="992"/>
      <c r="E26" s="997">
        <f t="shared" si="11"/>
        <v>0</v>
      </c>
      <c r="F26" s="956">
        <f t="shared" si="11"/>
        <v>0</v>
      </c>
      <c r="G26" s="956">
        <f t="shared" si="11"/>
        <v>0</v>
      </c>
      <c r="H26" s="956">
        <f t="shared" si="11"/>
        <v>0</v>
      </c>
      <c r="I26" s="956">
        <f t="shared" si="11"/>
        <v>0</v>
      </c>
      <c r="J26" s="998">
        <f t="shared" si="11"/>
        <v>0</v>
      </c>
      <c r="K26">
        <f t="shared" si="10"/>
        <v>0</v>
      </c>
    </row>
    <row r="27" spans="1:11" x14ac:dyDescent="0.25">
      <c r="A27" s="481"/>
      <c r="B27" s="1316"/>
      <c r="C27" s="465"/>
      <c r="D27" s="992"/>
      <c r="E27" s="997">
        <f t="shared" si="11"/>
        <v>0</v>
      </c>
      <c r="F27" s="956">
        <f t="shared" si="11"/>
        <v>0</v>
      </c>
      <c r="G27" s="956">
        <f t="shared" si="11"/>
        <v>0</v>
      </c>
      <c r="H27" s="956">
        <f t="shared" si="11"/>
        <v>0</v>
      </c>
      <c r="I27" s="956">
        <f t="shared" si="11"/>
        <v>0</v>
      </c>
      <c r="J27" s="998">
        <f t="shared" si="11"/>
        <v>0</v>
      </c>
      <c r="K27">
        <f t="shared" si="10"/>
        <v>0</v>
      </c>
    </row>
    <row r="28" spans="1:11" x14ac:dyDescent="0.25">
      <c r="A28" s="481"/>
      <c r="B28" s="1316"/>
      <c r="C28" s="465"/>
      <c r="D28" s="992"/>
      <c r="E28" s="997">
        <f t="shared" si="11"/>
        <v>0</v>
      </c>
      <c r="F28" s="956">
        <f t="shared" si="11"/>
        <v>0</v>
      </c>
      <c r="G28" s="956">
        <f t="shared" si="11"/>
        <v>0</v>
      </c>
      <c r="H28" s="956">
        <f t="shared" si="11"/>
        <v>0</v>
      </c>
      <c r="I28" s="956">
        <f t="shared" si="11"/>
        <v>0</v>
      </c>
      <c r="J28" s="998">
        <f t="shared" si="11"/>
        <v>0</v>
      </c>
      <c r="K28">
        <f t="shared" si="10"/>
        <v>0</v>
      </c>
    </row>
    <row r="29" spans="1:11" x14ac:dyDescent="0.25">
      <c r="A29" s="481"/>
      <c r="B29" s="1316"/>
      <c r="C29" s="465"/>
      <c r="D29" s="992"/>
      <c r="E29" s="997">
        <f t="shared" si="11"/>
        <v>0</v>
      </c>
      <c r="F29" s="956">
        <f t="shared" si="11"/>
        <v>0</v>
      </c>
      <c r="G29" s="956">
        <f t="shared" si="11"/>
        <v>0</v>
      </c>
      <c r="H29" s="956">
        <f t="shared" si="11"/>
        <v>0</v>
      </c>
      <c r="I29" s="956">
        <f t="shared" si="11"/>
        <v>0</v>
      </c>
      <c r="J29" s="998">
        <f t="shared" si="11"/>
        <v>0</v>
      </c>
      <c r="K29">
        <f t="shared" si="10"/>
        <v>0</v>
      </c>
    </row>
    <row r="30" spans="1:11" ht="15" customHeight="1" x14ac:dyDescent="0.25">
      <c r="A30" s="481"/>
      <c r="B30" s="1316"/>
      <c r="C30" s="465"/>
      <c r="D30" s="992"/>
      <c r="E30" s="997">
        <f t="shared" si="11"/>
        <v>0</v>
      </c>
      <c r="F30" s="956">
        <f t="shared" si="11"/>
        <v>0</v>
      </c>
      <c r="G30" s="956">
        <f t="shared" si="11"/>
        <v>0</v>
      </c>
      <c r="H30" s="956">
        <f t="shared" si="11"/>
        <v>0</v>
      </c>
      <c r="I30" s="956">
        <f t="shared" si="11"/>
        <v>0</v>
      </c>
      <c r="J30" s="998">
        <f t="shared" si="11"/>
        <v>0</v>
      </c>
      <c r="K30">
        <f t="shared" si="10"/>
        <v>0</v>
      </c>
    </row>
    <row r="31" spans="1:11" x14ac:dyDescent="0.25">
      <c r="A31" s="481"/>
      <c r="B31" s="1316"/>
      <c r="C31" s="465"/>
      <c r="D31" s="992"/>
      <c r="E31" s="997">
        <f t="shared" si="11"/>
        <v>0</v>
      </c>
      <c r="F31" s="956">
        <f t="shared" si="11"/>
        <v>0</v>
      </c>
      <c r="G31" s="956">
        <f t="shared" si="11"/>
        <v>0</v>
      </c>
      <c r="H31" s="956">
        <f t="shared" si="11"/>
        <v>0</v>
      </c>
      <c r="I31" s="956">
        <f t="shared" si="11"/>
        <v>0</v>
      </c>
      <c r="J31" s="998">
        <f t="shared" si="11"/>
        <v>0</v>
      </c>
      <c r="K31">
        <f t="shared" si="10"/>
        <v>0</v>
      </c>
    </row>
    <row r="32" spans="1:11" x14ac:dyDescent="0.25">
      <c r="A32" s="481"/>
      <c r="B32" s="1316"/>
      <c r="C32" s="465"/>
      <c r="D32" s="992"/>
      <c r="E32" s="997">
        <f t="shared" si="11"/>
        <v>0</v>
      </c>
      <c r="F32" s="956">
        <f t="shared" si="11"/>
        <v>0</v>
      </c>
      <c r="G32" s="956">
        <f t="shared" si="11"/>
        <v>0</v>
      </c>
      <c r="H32" s="956">
        <f t="shared" si="11"/>
        <v>0</v>
      </c>
      <c r="I32" s="956">
        <f t="shared" si="11"/>
        <v>0</v>
      </c>
      <c r="J32" s="998">
        <f t="shared" si="11"/>
        <v>0</v>
      </c>
      <c r="K32">
        <f t="shared" si="10"/>
        <v>0</v>
      </c>
    </row>
    <row r="33" spans="1:19" x14ac:dyDescent="0.25">
      <c r="A33" s="481"/>
      <c r="B33" s="1316"/>
      <c r="C33" s="465"/>
      <c r="D33" s="992"/>
      <c r="E33" s="997">
        <f t="shared" si="11"/>
        <v>0</v>
      </c>
      <c r="F33" s="956">
        <f t="shared" si="11"/>
        <v>0</v>
      </c>
      <c r="G33" s="956">
        <f t="shared" si="11"/>
        <v>0</v>
      </c>
      <c r="H33" s="956">
        <f t="shared" si="11"/>
        <v>0</v>
      </c>
      <c r="I33" s="956">
        <f t="shared" si="11"/>
        <v>0</v>
      </c>
      <c r="J33" s="998">
        <f t="shared" si="11"/>
        <v>0</v>
      </c>
      <c r="K33">
        <f t="shared" si="10"/>
        <v>0</v>
      </c>
    </row>
    <row r="34" spans="1:19" x14ac:dyDescent="0.25">
      <c r="A34" s="481"/>
      <c r="B34" s="1316"/>
      <c r="C34" s="465"/>
      <c r="D34" s="992"/>
      <c r="E34" s="997">
        <f t="shared" si="11"/>
        <v>0</v>
      </c>
      <c r="F34" s="956">
        <f t="shared" si="11"/>
        <v>0</v>
      </c>
      <c r="G34" s="956">
        <f t="shared" si="11"/>
        <v>0</v>
      </c>
      <c r="H34" s="956">
        <f t="shared" si="11"/>
        <v>0</v>
      </c>
      <c r="I34" s="956">
        <f t="shared" si="11"/>
        <v>0</v>
      </c>
      <c r="J34" s="998">
        <f t="shared" si="11"/>
        <v>0</v>
      </c>
      <c r="K34">
        <f t="shared" si="10"/>
        <v>0</v>
      </c>
    </row>
    <row r="35" spans="1:19" x14ac:dyDescent="0.25">
      <c r="A35" s="481"/>
      <c r="B35" s="1316"/>
      <c r="C35" s="465"/>
      <c r="D35" s="992"/>
      <c r="E35" s="997">
        <f t="shared" ref="E35:J45" si="12">IF(AND($A35&gt;E$6,$A35&lt;E$7),ROUND($C35*$D35*E$2/SUMIFS($E$2:$J$2,$E$6:$J$6,"&lt;"&amp;$A35,$E$7:$J$7,"&gt;"&amp;$A35),2),0)</f>
        <v>0</v>
      </c>
      <c r="F35" s="956">
        <f t="shared" si="12"/>
        <v>0</v>
      </c>
      <c r="G35" s="956">
        <f t="shared" si="12"/>
        <v>0</v>
      </c>
      <c r="H35" s="956">
        <f t="shared" si="12"/>
        <v>0</v>
      </c>
      <c r="I35" s="956">
        <f t="shared" si="12"/>
        <v>0</v>
      </c>
      <c r="J35" s="998">
        <f t="shared" si="12"/>
        <v>0</v>
      </c>
      <c r="K35">
        <f t="shared" si="10"/>
        <v>0</v>
      </c>
    </row>
    <row r="36" spans="1:19" x14ac:dyDescent="0.25">
      <c r="A36" s="481"/>
      <c r="B36" s="1316"/>
      <c r="C36" s="465"/>
      <c r="D36" s="992"/>
      <c r="E36" s="997">
        <f t="shared" si="12"/>
        <v>0</v>
      </c>
      <c r="F36" s="956">
        <f t="shared" si="12"/>
        <v>0</v>
      </c>
      <c r="G36" s="956">
        <f t="shared" si="12"/>
        <v>0</v>
      </c>
      <c r="H36" s="956">
        <f t="shared" si="12"/>
        <v>0</v>
      </c>
      <c r="I36" s="956">
        <f t="shared" si="12"/>
        <v>0</v>
      </c>
      <c r="J36" s="998">
        <f t="shared" si="12"/>
        <v>0</v>
      </c>
      <c r="K36">
        <f t="shared" si="10"/>
        <v>0</v>
      </c>
    </row>
    <row r="37" spans="1:19" x14ac:dyDescent="0.25">
      <c r="A37" s="481"/>
      <c r="B37" s="1316"/>
      <c r="C37" s="465"/>
      <c r="D37" s="992"/>
      <c r="E37" s="997">
        <f t="shared" si="12"/>
        <v>0</v>
      </c>
      <c r="F37" s="956">
        <f t="shared" si="12"/>
        <v>0</v>
      </c>
      <c r="G37" s="956">
        <f t="shared" si="12"/>
        <v>0</v>
      </c>
      <c r="H37" s="956">
        <f t="shared" si="12"/>
        <v>0</v>
      </c>
      <c r="I37" s="956">
        <f t="shared" si="12"/>
        <v>0</v>
      </c>
      <c r="J37" s="998">
        <f t="shared" si="12"/>
        <v>0</v>
      </c>
      <c r="K37">
        <f t="shared" ref="K37:K41" si="13">SUM(E37:J37)</f>
        <v>0</v>
      </c>
    </row>
    <row r="38" spans="1:19" x14ac:dyDescent="0.25">
      <c r="A38" s="481"/>
      <c r="B38" s="1316"/>
      <c r="C38" s="465"/>
      <c r="D38" s="992"/>
      <c r="E38" s="997">
        <f t="shared" si="12"/>
        <v>0</v>
      </c>
      <c r="F38" s="956">
        <f t="shared" si="12"/>
        <v>0</v>
      </c>
      <c r="G38" s="956">
        <f t="shared" si="12"/>
        <v>0</v>
      </c>
      <c r="H38" s="956">
        <f t="shared" si="12"/>
        <v>0</v>
      </c>
      <c r="I38" s="956">
        <f t="shared" si="12"/>
        <v>0</v>
      </c>
      <c r="J38" s="998">
        <f t="shared" si="12"/>
        <v>0</v>
      </c>
      <c r="K38">
        <f t="shared" si="13"/>
        <v>0</v>
      </c>
    </row>
    <row r="39" spans="1:19" x14ac:dyDescent="0.25">
      <c r="A39" s="481"/>
      <c r="B39" s="1316"/>
      <c r="C39" s="465"/>
      <c r="D39" s="992"/>
      <c r="E39" s="997">
        <f t="shared" si="12"/>
        <v>0</v>
      </c>
      <c r="F39" s="956">
        <f t="shared" si="12"/>
        <v>0</v>
      </c>
      <c r="G39" s="956">
        <f t="shared" si="12"/>
        <v>0</v>
      </c>
      <c r="H39" s="956">
        <f t="shared" si="12"/>
        <v>0</v>
      </c>
      <c r="I39" s="956">
        <f t="shared" si="12"/>
        <v>0</v>
      </c>
      <c r="J39" s="998">
        <f t="shared" si="12"/>
        <v>0</v>
      </c>
      <c r="K39">
        <f t="shared" si="13"/>
        <v>0</v>
      </c>
    </row>
    <row r="40" spans="1:19" x14ac:dyDescent="0.25">
      <c r="A40" s="481"/>
      <c r="B40" s="1316"/>
      <c r="C40" s="465"/>
      <c r="D40" s="992"/>
      <c r="E40" s="997">
        <f t="shared" si="12"/>
        <v>0</v>
      </c>
      <c r="F40" s="956">
        <f t="shared" si="12"/>
        <v>0</v>
      </c>
      <c r="G40" s="956">
        <f t="shared" si="12"/>
        <v>0</v>
      </c>
      <c r="H40" s="956">
        <f t="shared" si="12"/>
        <v>0</v>
      </c>
      <c r="I40" s="956">
        <f t="shared" si="12"/>
        <v>0</v>
      </c>
      <c r="J40" s="998">
        <f t="shared" si="12"/>
        <v>0</v>
      </c>
      <c r="K40">
        <f t="shared" si="13"/>
        <v>0</v>
      </c>
    </row>
    <row r="41" spans="1:19" x14ac:dyDescent="0.25">
      <c r="A41" s="481"/>
      <c r="B41" s="1316"/>
      <c r="C41" s="465"/>
      <c r="D41" s="992"/>
      <c r="E41" s="997">
        <f t="shared" si="12"/>
        <v>0</v>
      </c>
      <c r="F41" s="956">
        <f t="shared" si="12"/>
        <v>0</v>
      </c>
      <c r="G41" s="956">
        <f t="shared" si="12"/>
        <v>0</v>
      </c>
      <c r="H41" s="956">
        <f t="shared" si="12"/>
        <v>0</v>
      </c>
      <c r="I41" s="956">
        <f t="shared" si="12"/>
        <v>0</v>
      </c>
      <c r="J41" s="998">
        <f t="shared" si="12"/>
        <v>0</v>
      </c>
      <c r="K41">
        <f t="shared" si="13"/>
        <v>0</v>
      </c>
    </row>
    <row r="42" spans="1:19" x14ac:dyDescent="0.25">
      <c r="A42" s="481"/>
      <c r="B42" s="1316"/>
      <c r="C42" s="465"/>
      <c r="D42" s="992"/>
      <c r="E42" s="997">
        <f t="shared" si="12"/>
        <v>0</v>
      </c>
      <c r="F42" s="956">
        <f t="shared" si="12"/>
        <v>0</v>
      </c>
      <c r="G42" s="956">
        <f t="shared" si="12"/>
        <v>0</v>
      </c>
      <c r="H42" s="956">
        <f t="shared" si="12"/>
        <v>0</v>
      </c>
      <c r="I42" s="956">
        <f t="shared" si="12"/>
        <v>0</v>
      </c>
      <c r="J42" s="998">
        <f t="shared" si="12"/>
        <v>0</v>
      </c>
      <c r="K42">
        <f>SUM(E42:J42)</f>
        <v>0</v>
      </c>
    </row>
    <row r="43" spans="1:19" x14ac:dyDescent="0.25">
      <c r="A43" s="481"/>
      <c r="B43" s="1316"/>
      <c r="C43" s="465"/>
      <c r="D43" s="992"/>
      <c r="E43" s="997">
        <f t="shared" si="12"/>
        <v>0</v>
      </c>
      <c r="F43" s="956">
        <f t="shared" si="12"/>
        <v>0</v>
      </c>
      <c r="G43" s="956">
        <f t="shared" si="12"/>
        <v>0</v>
      </c>
      <c r="H43" s="956">
        <f t="shared" si="12"/>
        <v>0</v>
      </c>
      <c r="I43" s="956">
        <f t="shared" si="12"/>
        <v>0</v>
      </c>
      <c r="J43" s="998">
        <f t="shared" si="12"/>
        <v>0</v>
      </c>
      <c r="K43">
        <f>SUM(E43:J43)</f>
        <v>0</v>
      </c>
    </row>
    <row r="44" spans="1:19" x14ac:dyDescent="0.25">
      <c r="A44" s="481"/>
      <c r="B44" s="1316"/>
      <c r="C44" s="465"/>
      <c r="D44" s="992"/>
      <c r="E44" s="997">
        <f t="shared" si="12"/>
        <v>0</v>
      </c>
      <c r="F44" s="956">
        <f t="shared" si="12"/>
        <v>0</v>
      </c>
      <c r="G44" s="956">
        <f t="shared" si="12"/>
        <v>0</v>
      </c>
      <c r="H44" s="956">
        <f t="shared" si="12"/>
        <v>0</v>
      </c>
      <c r="I44" s="956">
        <f t="shared" si="12"/>
        <v>0</v>
      </c>
      <c r="J44" s="998">
        <f t="shared" si="12"/>
        <v>0</v>
      </c>
      <c r="K44">
        <f>SUM(E44:J44)</f>
        <v>0</v>
      </c>
    </row>
    <row r="45" spans="1:19" ht="16.5" customHeight="1" thickBot="1" x14ac:dyDescent="0.3">
      <c r="A45" s="482"/>
      <c r="B45" s="1514"/>
      <c r="C45" s="491"/>
      <c r="D45" s="993"/>
      <c r="E45" s="999">
        <f t="shared" si="12"/>
        <v>0</v>
      </c>
      <c r="F45" s="1000">
        <f t="shared" si="12"/>
        <v>0</v>
      </c>
      <c r="G45" s="1000">
        <f t="shared" si="12"/>
        <v>0</v>
      </c>
      <c r="H45" s="1000">
        <f t="shared" si="12"/>
        <v>0</v>
      </c>
      <c r="I45" s="1000">
        <f t="shared" si="12"/>
        <v>0</v>
      </c>
      <c r="J45" s="1001">
        <f t="shared" si="12"/>
        <v>0</v>
      </c>
      <c r="K45">
        <f>SUM(E45:J45)</f>
        <v>0</v>
      </c>
      <c r="O45" t="s">
        <v>1944</v>
      </c>
      <c r="P45" t="s">
        <v>1942</v>
      </c>
      <c r="Q45" t="s">
        <v>1943</v>
      </c>
      <c r="R45" t="s">
        <v>1941</v>
      </c>
      <c r="S45" t="s">
        <v>1940</v>
      </c>
    </row>
    <row r="46" spans="1:19" ht="6" customHeight="1" thickBot="1" x14ac:dyDescent="0.3">
      <c r="A46" s="487"/>
      <c r="B46" s="511"/>
      <c r="C46" s="514"/>
      <c r="D46" s="515"/>
      <c r="E46" s="487"/>
      <c r="F46" s="487"/>
      <c r="G46" s="487"/>
      <c r="H46" s="487"/>
      <c r="I46" s="487"/>
      <c r="J46" s="487"/>
    </row>
    <row r="47" spans="1:19" ht="15" customHeight="1" x14ac:dyDescent="0.25">
      <c r="A47" s="479"/>
      <c r="B47" s="1511" t="s">
        <v>1950</v>
      </c>
      <c r="C47" s="1531">
        <f ca="1">IF(YEAR(E$6)&gt;YEAR(TODAY())-6,YEAR(E$6),YEAR(TODAY())-6)</f>
        <v>2020</v>
      </c>
      <c r="D47" s="1532"/>
      <c r="E47" s="495">
        <f ca="1">SUMIFS(E$15:E$45,$A$15:$A$45,"&lt;="&amp;DATE($C47,12,31),$A$15:$A$45,"&gt;"&amp;DATE($C47-1,12,31))</f>
        <v>100</v>
      </c>
      <c r="F47" s="496">
        <f t="shared" ref="F47:J47" ca="1" si="14">SUMIFS(F$15:F$45,$A$15:$A$45,"&lt;="&amp;DATE($C47,12,31),$A$15:$A$45,"&gt;"&amp;DATE($C47-1,12,31))</f>
        <v>0</v>
      </c>
      <c r="G47" s="496">
        <f t="shared" ca="1" si="14"/>
        <v>0</v>
      </c>
      <c r="H47" s="496">
        <f t="shared" ca="1" si="14"/>
        <v>0</v>
      </c>
      <c r="I47" s="496">
        <f t="shared" ca="1" si="14"/>
        <v>0</v>
      </c>
      <c r="J47" s="496">
        <f t="shared" ca="1" si="14"/>
        <v>0</v>
      </c>
      <c r="K47">
        <f t="shared" ref="K47:K70" ca="1" si="15">SUM(E47:J47)</f>
        <v>100</v>
      </c>
      <c r="M47" s="1310">
        <v>2020</v>
      </c>
      <c r="N47" t="s">
        <v>1947</v>
      </c>
      <c r="O47">
        <v>100</v>
      </c>
      <c r="P47">
        <v>1225</v>
      </c>
      <c r="Q47">
        <v>167</v>
      </c>
      <c r="R47">
        <v>773</v>
      </c>
    </row>
    <row r="48" spans="1:19" x14ac:dyDescent="0.25">
      <c r="A48" s="479"/>
      <c r="B48" s="1511"/>
      <c r="C48" s="1500">
        <f ca="1">C47+1</f>
        <v>2021</v>
      </c>
      <c r="D48" s="1533"/>
      <c r="E48" s="1013">
        <f t="shared" ref="E48:J52" ca="1" si="16">SUMIFS(E$15:E$45,$A$15:$A$45,"&lt;="&amp;DATE($C48,12,31),$A$15:$A$45,"&gt;"&amp;DATE($C48-1,12,31))</f>
        <v>1225</v>
      </c>
      <c r="F48" s="500">
        <f t="shared" ca="1" si="16"/>
        <v>25</v>
      </c>
      <c r="G48" s="500">
        <f t="shared" ca="1" si="16"/>
        <v>0</v>
      </c>
      <c r="H48" s="500">
        <f t="shared" ca="1" si="16"/>
        <v>0</v>
      </c>
      <c r="I48" s="500">
        <f t="shared" ca="1" si="16"/>
        <v>0</v>
      </c>
      <c r="J48" s="500">
        <f t="shared" ca="1" si="16"/>
        <v>0</v>
      </c>
      <c r="K48">
        <f t="shared" ca="1" si="15"/>
        <v>1250</v>
      </c>
      <c r="M48" s="1310"/>
      <c r="N48" t="s">
        <v>1933</v>
      </c>
      <c r="O48">
        <v>0</v>
      </c>
      <c r="P48">
        <v>1</v>
      </c>
      <c r="Q48">
        <f>P48+1</f>
        <v>2</v>
      </c>
      <c r="R48">
        <f>Q48+1</f>
        <v>3</v>
      </c>
      <c r="S48">
        <v>3</v>
      </c>
    </row>
    <row r="49" spans="1:19" x14ac:dyDescent="0.25">
      <c r="A49" s="479"/>
      <c r="B49" s="1511"/>
      <c r="C49" s="1500">
        <f t="shared" ref="C49:C52" ca="1" si="17">C48+1</f>
        <v>2022</v>
      </c>
      <c r="D49" s="1533"/>
      <c r="E49" s="1013">
        <f t="shared" ca="1" si="16"/>
        <v>166.67</v>
      </c>
      <c r="F49" s="500">
        <f t="shared" ca="1" si="16"/>
        <v>33.33</v>
      </c>
      <c r="G49" s="500">
        <f t="shared" ca="1" si="16"/>
        <v>0</v>
      </c>
      <c r="H49" s="500">
        <f t="shared" ca="1" si="16"/>
        <v>0</v>
      </c>
      <c r="I49" s="500">
        <f t="shared" ca="1" si="16"/>
        <v>0</v>
      </c>
      <c r="J49" s="500">
        <f t="shared" ca="1" si="16"/>
        <v>0</v>
      </c>
      <c r="K49">
        <f t="shared" ca="1" si="15"/>
        <v>200</v>
      </c>
      <c r="M49" s="1310"/>
      <c r="N49" t="s">
        <v>1948</v>
      </c>
      <c r="O49">
        <v>0</v>
      </c>
      <c r="P49">
        <v>100</v>
      </c>
      <c r="Q49">
        <f>P49+P52+P56</f>
        <v>775.75</v>
      </c>
      <c r="R49">
        <f t="shared" ref="R49" si="18">Q49+Q52+Q56</f>
        <v>942.75</v>
      </c>
      <c r="S49">
        <v>0</v>
      </c>
    </row>
    <row r="50" spans="1:19" x14ac:dyDescent="0.25">
      <c r="A50" s="479"/>
      <c r="B50" s="1511"/>
      <c r="C50" s="1500">
        <f t="shared" ca="1" si="17"/>
        <v>2023</v>
      </c>
      <c r="D50" s="1533"/>
      <c r="E50" s="1013">
        <f t="shared" ca="1" si="16"/>
        <v>772.72</v>
      </c>
      <c r="F50" s="500">
        <f t="shared" ca="1" si="16"/>
        <v>154.53</v>
      </c>
      <c r="G50" s="500">
        <f t="shared" ca="1" si="16"/>
        <v>772.72</v>
      </c>
      <c r="H50" s="500">
        <f t="shared" ca="1" si="16"/>
        <v>0</v>
      </c>
      <c r="I50" s="500">
        <f t="shared" ca="1" si="16"/>
        <v>0</v>
      </c>
      <c r="J50" s="500">
        <f t="shared" ca="1" si="16"/>
        <v>0</v>
      </c>
      <c r="K50">
        <f t="shared" ca="1" si="15"/>
        <v>1699.97</v>
      </c>
      <c r="M50" s="1310"/>
      <c r="N50" t="s">
        <v>1951</v>
      </c>
      <c r="O50">
        <f>IF(O48&gt;0,ROUND(O49/O48,2),0)</f>
        <v>0</v>
      </c>
      <c r="P50">
        <f t="shared" ref="P50:S50" si="19">IF(P48&gt;0,ROUND(P49/P48,2),0)</f>
        <v>100</v>
      </c>
      <c r="Q50">
        <f t="shared" si="19"/>
        <v>387.88</v>
      </c>
      <c r="R50">
        <f t="shared" si="19"/>
        <v>314.25</v>
      </c>
      <c r="S50">
        <f t="shared" si="19"/>
        <v>0</v>
      </c>
    </row>
    <row r="51" spans="1:19" x14ac:dyDescent="0.25">
      <c r="A51" s="479"/>
      <c r="B51" s="1511"/>
      <c r="C51" s="1500">
        <f t="shared" ca="1" si="17"/>
        <v>2024</v>
      </c>
      <c r="D51" s="1533"/>
      <c r="E51" s="1013">
        <f t="shared" ca="1" si="16"/>
        <v>0</v>
      </c>
      <c r="F51" s="500">
        <f t="shared" ca="1" si="16"/>
        <v>0</v>
      </c>
      <c r="G51" s="500">
        <f t="shared" ca="1" si="16"/>
        <v>0</v>
      </c>
      <c r="H51" s="500">
        <f t="shared" ca="1" si="16"/>
        <v>0</v>
      </c>
      <c r="I51" s="500">
        <f t="shared" ca="1" si="16"/>
        <v>0</v>
      </c>
      <c r="J51" s="500">
        <f t="shared" ca="1" si="16"/>
        <v>0</v>
      </c>
      <c r="K51">
        <f t="shared" ca="1" si="15"/>
        <v>0</v>
      </c>
      <c r="M51" s="1310"/>
      <c r="N51" t="s">
        <v>1935</v>
      </c>
      <c r="O51">
        <f t="shared" ref="O51" si="20">ROUND(O50*1.25,2)</f>
        <v>0</v>
      </c>
      <c r="P51">
        <f t="shared" ref="P51:Q51" si="21">ROUND(P50*1.25,2)</f>
        <v>125</v>
      </c>
      <c r="Q51">
        <f t="shared" si="21"/>
        <v>484.85</v>
      </c>
      <c r="R51">
        <f t="shared" ref="R51" si="22">ROUND(R50*1.25,2)</f>
        <v>392.81</v>
      </c>
      <c r="S51">
        <f t="shared" ref="S51" si="23">ROUND(S50*1.25,2)</f>
        <v>0</v>
      </c>
    </row>
    <row r="52" spans="1:19" x14ac:dyDescent="0.25">
      <c r="A52" s="479"/>
      <c r="B52" s="1515"/>
      <c r="C52" s="1500">
        <f t="shared" ca="1" si="17"/>
        <v>2025</v>
      </c>
      <c r="D52" s="1533"/>
      <c r="E52" s="1013">
        <f t="shared" ca="1" si="16"/>
        <v>0</v>
      </c>
      <c r="F52" s="500">
        <f t="shared" ca="1" si="16"/>
        <v>0</v>
      </c>
      <c r="G52" s="500">
        <f t="shared" ca="1" si="16"/>
        <v>0</v>
      </c>
      <c r="H52" s="500">
        <f t="shared" ca="1" si="16"/>
        <v>0</v>
      </c>
      <c r="I52" s="500">
        <f t="shared" ca="1" si="16"/>
        <v>0</v>
      </c>
      <c r="J52" s="500">
        <f t="shared" ca="1" si="16"/>
        <v>0</v>
      </c>
      <c r="K52">
        <f t="shared" ca="1" si="15"/>
        <v>0</v>
      </c>
      <c r="M52" s="1310"/>
      <c r="N52" s="161" t="s">
        <v>1934</v>
      </c>
      <c r="O52" s="161">
        <f>IF(AND(O51&lt;O47,O48&lt;&gt;0),O51,O47)</f>
        <v>100</v>
      </c>
      <c r="P52" s="161">
        <f>IF(P51&lt;P47,P51,P47)</f>
        <v>125</v>
      </c>
      <c r="Q52" s="161">
        <f>IF(Q51&lt;Q47,Q51,Q47)</f>
        <v>167</v>
      </c>
      <c r="R52" s="161">
        <f>IF(R51&lt;R47,R51,R47)</f>
        <v>392.81</v>
      </c>
      <c r="S52" s="161">
        <f>IF(S51&lt;S47,S51,S47)</f>
        <v>0</v>
      </c>
    </row>
    <row r="53" spans="1:19" x14ac:dyDescent="0.25">
      <c r="A53" s="19" t="s">
        <v>1894</v>
      </c>
      <c r="B53" s="1554" t="s">
        <v>1256</v>
      </c>
      <c r="C53" s="1500">
        <f ca="1">C47</f>
        <v>2020</v>
      </c>
      <c r="D53" s="1533"/>
      <c r="E53" s="476">
        <v>0</v>
      </c>
      <c r="F53" s="29">
        <v>0</v>
      </c>
      <c r="G53" s="29">
        <v>0</v>
      </c>
      <c r="H53" s="29">
        <v>0</v>
      </c>
      <c r="I53" s="29">
        <v>0</v>
      </c>
      <c r="J53" s="29">
        <v>0</v>
      </c>
      <c r="K53">
        <f t="shared" si="15"/>
        <v>0</v>
      </c>
      <c r="M53" s="1310"/>
      <c r="N53" t="s">
        <v>1949</v>
      </c>
      <c r="O53">
        <f>O47-O52</f>
        <v>0</v>
      </c>
      <c r="P53">
        <f>P47-P52</f>
        <v>1100</v>
      </c>
      <c r="Q53">
        <f>Q47-Q52</f>
        <v>0</v>
      </c>
      <c r="R53">
        <f>R47-R52</f>
        <v>380.19</v>
      </c>
      <c r="S53">
        <f>S47-S52</f>
        <v>0</v>
      </c>
    </row>
    <row r="54" spans="1:19" x14ac:dyDescent="0.25">
      <c r="A54" s="479" t="s">
        <v>1895</v>
      </c>
      <c r="B54" s="1554"/>
      <c r="C54" s="1500">
        <f ca="1">C53+1</f>
        <v>2021</v>
      </c>
      <c r="D54" s="1533"/>
      <c r="E54" s="476">
        <f ca="1">E65+E77</f>
        <v>100</v>
      </c>
      <c r="F54" s="476">
        <f ca="1">F65+F77</f>
        <v>0</v>
      </c>
      <c r="G54" s="476">
        <f t="shared" ref="G54:J54" ca="1" si="24">G65+G77</f>
        <v>0</v>
      </c>
      <c r="H54" s="476">
        <f t="shared" ca="1" si="24"/>
        <v>0</v>
      </c>
      <c r="I54" s="476">
        <f t="shared" ca="1" si="24"/>
        <v>0</v>
      </c>
      <c r="J54" s="476">
        <f t="shared" ca="1" si="24"/>
        <v>0</v>
      </c>
      <c r="K54">
        <f t="shared" ca="1" si="15"/>
        <v>100</v>
      </c>
      <c r="M54" s="1310"/>
      <c r="N54" t="s">
        <v>1897</v>
      </c>
      <c r="S54">
        <v>5000</v>
      </c>
    </row>
    <row r="55" spans="1:19" ht="15" customHeight="1" x14ac:dyDescent="0.25">
      <c r="A55" s="479" t="s">
        <v>1896</v>
      </c>
      <c r="B55" s="1554"/>
      <c r="C55" s="1500">
        <f t="shared" ref="C55:C58" ca="1" si="25">C54+1</f>
        <v>2022</v>
      </c>
      <c r="D55" s="1533"/>
      <c r="E55" s="476">
        <f ca="1">E66+E78</f>
        <v>674.25</v>
      </c>
      <c r="F55" s="476">
        <f t="shared" ref="F55:J55" ca="1" si="26">F66+F78</f>
        <v>25</v>
      </c>
      <c r="G55" s="476">
        <f t="shared" ca="1" si="26"/>
        <v>0</v>
      </c>
      <c r="H55" s="476">
        <f t="shared" ca="1" si="26"/>
        <v>0</v>
      </c>
      <c r="I55" s="476">
        <f t="shared" ca="1" si="26"/>
        <v>0</v>
      </c>
      <c r="J55" s="476">
        <f t="shared" ca="1" si="26"/>
        <v>0</v>
      </c>
      <c r="K55">
        <f t="shared" ca="1" si="15"/>
        <v>699.25</v>
      </c>
      <c r="M55" s="57"/>
      <c r="N55" t="s">
        <v>1936</v>
      </c>
      <c r="O55">
        <f>SUM(O53:O54)/O60</f>
        <v>0</v>
      </c>
      <c r="P55">
        <f>SUM(P53:P54)/P60</f>
        <v>1.5047879616963065</v>
      </c>
      <c r="Q55">
        <f t="shared" ref="Q55:S55" si="27">SUM(Q53:Q54)/Q60</f>
        <v>0</v>
      </c>
      <c r="R55">
        <f t="shared" si="27"/>
        <v>0.26022587268993841</v>
      </c>
      <c r="S55">
        <f t="shared" si="27"/>
        <v>3.4223134839151266</v>
      </c>
    </row>
    <row r="56" spans="1:19" x14ac:dyDescent="0.25">
      <c r="A56" s="479"/>
      <c r="B56" s="1554"/>
      <c r="C56" s="1500">
        <f t="shared" ca="1" si="25"/>
        <v>2023</v>
      </c>
      <c r="D56" s="1533"/>
      <c r="E56" s="476">
        <f ca="1">E67+E79</f>
        <v>166.67</v>
      </c>
      <c r="F56" s="476">
        <f ca="1">F67+F79</f>
        <v>32.72</v>
      </c>
      <c r="G56" s="476">
        <f t="shared" ref="G56:J56" ca="1" si="28">G67+G79</f>
        <v>0</v>
      </c>
      <c r="H56" s="476">
        <f t="shared" ca="1" si="28"/>
        <v>0</v>
      </c>
      <c r="I56" s="476">
        <f t="shared" ca="1" si="28"/>
        <v>0</v>
      </c>
      <c r="J56" s="476">
        <f t="shared" ca="1" si="28"/>
        <v>0</v>
      </c>
      <c r="K56">
        <f t="shared" ca="1" si="15"/>
        <v>199.39</v>
      </c>
      <c r="M56" s="57"/>
      <c r="N56" s="161" t="s">
        <v>1898</v>
      </c>
      <c r="O56" s="161">
        <f>ROUND(O55*365,2)</f>
        <v>0</v>
      </c>
      <c r="P56" s="161">
        <f>ROUND(P55*366,2)</f>
        <v>550.75</v>
      </c>
      <c r="Q56" s="161">
        <f t="shared" ref="Q56:S56" si="29">ROUND(Q55*365,2)</f>
        <v>0</v>
      </c>
      <c r="R56" s="161">
        <f t="shared" si="29"/>
        <v>94.98</v>
      </c>
      <c r="S56" s="161">
        <f t="shared" si="29"/>
        <v>1249.1400000000001</v>
      </c>
    </row>
    <row r="57" spans="1:19" x14ac:dyDescent="0.25">
      <c r="A57" s="479"/>
      <c r="B57" s="1554"/>
      <c r="C57" s="1500">
        <f t="shared" ca="1" si="25"/>
        <v>2024</v>
      </c>
      <c r="D57" s="1533"/>
      <c r="E57" s="476">
        <f ca="1">E68+E80</f>
        <v>1736.3</v>
      </c>
      <c r="F57" s="476">
        <f t="shared" ref="F57:J57" ca="1" si="30">F68+F80</f>
        <v>85.045000000000002</v>
      </c>
      <c r="G57" s="476">
        <f t="shared" ca="1" si="30"/>
        <v>579.14</v>
      </c>
      <c r="H57" s="476">
        <f t="shared" ca="1" si="30"/>
        <v>0</v>
      </c>
      <c r="I57" s="476">
        <f t="shared" ca="1" si="30"/>
        <v>0</v>
      </c>
      <c r="J57" s="476">
        <f t="shared" ca="1" si="30"/>
        <v>0</v>
      </c>
      <c r="K57">
        <f t="shared" ca="1" si="15"/>
        <v>2400.4850000000001</v>
      </c>
      <c r="M57" s="57"/>
      <c r="N57" s="378" t="s">
        <v>1937</v>
      </c>
      <c r="O57">
        <f>SUM(O53:O54)-O56</f>
        <v>0</v>
      </c>
      <c r="P57">
        <f>SUM(P53:P54)-P56</f>
        <v>549.25</v>
      </c>
      <c r="Q57">
        <f t="shared" ref="Q57:S57" si="31">SUM(Q53:Q54)-Q56</f>
        <v>0</v>
      </c>
      <c r="R57">
        <f t="shared" si="31"/>
        <v>285.20999999999998</v>
      </c>
      <c r="S57">
        <f t="shared" si="31"/>
        <v>3750.8599999999997</v>
      </c>
    </row>
    <row r="58" spans="1:19" x14ac:dyDescent="0.25">
      <c r="A58" s="479"/>
      <c r="B58" s="1554"/>
      <c r="C58" s="1500">
        <f t="shared" ca="1" si="25"/>
        <v>2025</v>
      </c>
      <c r="D58" s="1533"/>
      <c r="E58" s="476">
        <f ca="1">E69+E81</f>
        <v>0</v>
      </c>
      <c r="F58" s="476">
        <f t="shared" ref="F58:J58" ca="1" si="32">F69+F81</f>
        <v>0</v>
      </c>
      <c r="G58" s="476">
        <f t="shared" ca="1" si="32"/>
        <v>0</v>
      </c>
      <c r="H58" s="476">
        <f t="shared" ca="1" si="32"/>
        <v>0</v>
      </c>
      <c r="I58" s="476">
        <f t="shared" ca="1" si="32"/>
        <v>0</v>
      </c>
      <c r="J58" s="476">
        <f t="shared" ca="1" si="32"/>
        <v>0</v>
      </c>
      <c r="K58">
        <f t="shared" ca="1" si="15"/>
        <v>0</v>
      </c>
      <c r="M58" s="57"/>
      <c r="N58" s="378" t="s">
        <v>1939</v>
      </c>
    </row>
    <row r="59" spans="1:19" x14ac:dyDescent="0.25">
      <c r="A59" s="479"/>
      <c r="B59" s="1554" t="s">
        <v>1893</v>
      </c>
      <c r="C59" s="1500">
        <f t="shared" ref="C59:C70" ca="1" si="33">C47</f>
        <v>2020</v>
      </c>
      <c r="D59" s="1533"/>
      <c r="E59" s="476"/>
      <c r="F59" s="476"/>
      <c r="G59" s="476"/>
      <c r="H59" s="476"/>
      <c r="I59" s="476"/>
      <c r="J59" s="476"/>
      <c r="K59">
        <f t="shared" ref="K59:K64" si="34">SUM(E59:J59)</f>
        <v>0</v>
      </c>
      <c r="M59" s="57"/>
      <c r="N59" s="161" t="s">
        <v>1938</v>
      </c>
      <c r="O59" s="161">
        <f>ROUND(0.37*O57,0)</f>
        <v>0</v>
      </c>
      <c r="P59" s="161">
        <f>ROUND(0.37*P57,0)</f>
        <v>203</v>
      </c>
      <c r="Q59" s="161">
        <f t="shared" ref="Q59:S59" si="35">ROUND(0.37*Q57,0)</f>
        <v>0</v>
      </c>
      <c r="R59" s="161">
        <f t="shared" si="35"/>
        <v>106</v>
      </c>
      <c r="S59" s="161">
        <f t="shared" si="35"/>
        <v>1388</v>
      </c>
    </row>
    <row r="60" spans="1:19" x14ac:dyDescent="0.25">
      <c r="A60" s="1076"/>
      <c r="B60" s="1554"/>
      <c r="C60" s="1500">
        <f t="shared" ca="1" si="33"/>
        <v>2021</v>
      </c>
      <c r="D60" s="1533"/>
      <c r="E60" s="476"/>
      <c r="F60" s="476"/>
      <c r="G60" s="476"/>
      <c r="H60" s="476"/>
      <c r="I60" s="476"/>
      <c r="J60" s="476"/>
      <c r="K60">
        <f t="shared" si="34"/>
        <v>0</v>
      </c>
      <c r="M60" s="57"/>
      <c r="N60" s="378" t="s">
        <v>1946</v>
      </c>
      <c r="O60">
        <v>365</v>
      </c>
      <c r="P60">
        <f>O60+365+1</f>
        <v>731</v>
      </c>
      <c r="Q60">
        <f>P60+365</f>
        <v>1096</v>
      </c>
      <c r="R60">
        <f t="shared" ref="R60" si="36">Q60+365</f>
        <v>1461</v>
      </c>
      <c r="S60">
        <f>R60</f>
        <v>1461</v>
      </c>
    </row>
    <row r="61" spans="1:19" x14ac:dyDescent="0.25">
      <c r="A61" s="1076"/>
      <c r="B61" s="1554"/>
      <c r="C61" s="1500">
        <f t="shared" ca="1" si="33"/>
        <v>2022</v>
      </c>
      <c r="D61" s="1533"/>
      <c r="E61" s="476"/>
      <c r="F61" s="476"/>
      <c r="G61" s="476"/>
      <c r="H61" s="476"/>
      <c r="I61" s="476"/>
      <c r="J61" s="476"/>
      <c r="K61">
        <f t="shared" si="34"/>
        <v>0</v>
      </c>
      <c r="M61" s="57"/>
      <c r="N61" s="161" t="s">
        <v>1945</v>
      </c>
      <c r="P61">
        <f>P59*0.08</f>
        <v>16.240000000000002</v>
      </c>
    </row>
    <row r="62" spans="1:19" x14ac:dyDescent="0.25">
      <c r="A62" s="1076"/>
      <c r="B62" s="1554"/>
      <c r="C62" s="1500">
        <f t="shared" ca="1" si="33"/>
        <v>2023</v>
      </c>
      <c r="D62" s="1533"/>
      <c r="E62" s="476"/>
      <c r="F62" s="476"/>
      <c r="G62" s="476"/>
      <c r="H62" s="476"/>
      <c r="I62" s="476"/>
      <c r="J62" s="476"/>
      <c r="K62">
        <f t="shared" si="34"/>
        <v>0</v>
      </c>
      <c r="M62" s="57"/>
    </row>
    <row r="63" spans="1:19" x14ac:dyDescent="0.25">
      <c r="A63" s="1076"/>
      <c r="B63" s="1554"/>
      <c r="C63" s="1500">
        <f t="shared" ca="1" si="33"/>
        <v>2024</v>
      </c>
      <c r="D63" s="1533"/>
      <c r="E63" s="476"/>
      <c r="F63" s="476"/>
      <c r="G63" s="476"/>
      <c r="H63" s="476"/>
      <c r="I63" s="476"/>
      <c r="J63" s="476"/>
      <c r="K63">
        <f t="shared" si="34"/>
        <v>0</v>
      </c>
      <c r="M63" s="57"/>
    </row>
    <row r="64" spans="1:19" x14ac:dyDescent="0.25">
      <c r="A64" s="1076"/>
      <c r="B64" s="1554"/>
      <c r="C64" s="1500">
        <f t="shared" ca="1" si="33"/>
        <v>2025</v>
      </c>
      <c r="D64" s="1533"/>
      <c r="E64" s="476"/>
      <c r="F64" s="476"/>
      <c r="G64" s="476"/>
      <c r="H64" s="476"/>
      <c r="I64" s="476"/>
      <c r="J64" s="476"/>
      <c r="K64">
        <f t="shared" si="34"/>
        <v>0</v>
      </c>
      <c r="M64" s="57"/>
    </row>
    <row r="65" spans="1:13" ht="15" customHeight="1" x14ac:dyDescent="0.25">
      <c r="A65" s="479"/>
      <c r="B65" s="1512" t="s">
        <v>1262</v>
      </c>
      <c r="C65" s="1500">
        <f t="shared" ca="1" si="33"/>
        <v>2020</v>
      </c>
      <c r="D65" s="1533"/>
      <c r="E65" s="476">
        <f ca="1">IF(AND(NOT(ISBLANK(E$6)),$C47&gt;=YEAR(E$6)),IF($C47=YEAR(E$6),E47,IF(E47&lt;SUM(E$53:E53)*1.25/($C47-YEAR(E$6)),E47,SUM(E$53:E53)*1.25/($C47-YEAR(E$6)))),0)</f>
        <v>100</v>
      </c>
      <c r="F65" s="476">
        <f ca="1">IF(AND(NOT(ISBLANK(F$6)),$C47&gt;=YEAR(F$6)),IF($C47=YEAR(F$6),F47,IF(F47&lt;SUM(F$53:F53)*1.25/($C47-YEAR(F$6)),F47,SUM(F$53:F53)*1.25/($C47-YEAR(F$6)))),0)</f>
        <v>0</v>
      </c>
      <c r="G65" s="476">
        <f ca="1">IF(AND(NOT(ISBLANK(G$6)),$C47&gt;=YEAR(G$6)),IF($C47=YEAR(G$6),G47,IF(G47&lt;SUM(G$53:G53)*1.25/($C47-YEAR(G$6)),G47,SUM(G$53:G53)*1.25/($C47-YEAR(G$6)))),0)</f>
        <v>0</v>
      </c>
      <c r="H65" s="476">
        <f ca="1">IF(AND(NOT(ISBLANK(H$6)),$C47&gt;=YEAR(H$6)),IF($C47=YEAR(H$6),H47,IF(H47&lt;SUM(H$53:H53)*1.25/($C47-YEAR(H$6)),H47,SUM(H$53:H53)*1.25/($C47-YEAR(H$6)))),0)</f>
        <v>0</v>
      </c>
      <c r="I65" s="476">
        <f ca="1">IF(AND(NOT(ISBLANK(I$6)),$C47&gt;=YEAR(I$6)),IF($C47=YEAR(I$6),I47,IF(I47&lt;SUM(I$53:I53)*1.25/($C47-YEAR(I$6)),I47,SUM(I$53:I53)*1.25/($C47-YEAR(I$6)))),0)</f>
        <v>0</v>
      </c>
      <c r="J65" s="476">
        <f ca="1">IF(AND(NOT(ISBLANK(J$6)),$C47&gt;=YEAR(J$6)),IF($C47=YEAR(J$6),J47,IF(J47&lt;SUM(J$53:J53)*1.25/($C47-YEAR(J$6)),J47,SUM(J$53:J53)*1.25/($C47-YEAR(J$6)))),0)</f>
        <v>0</v>
      </c>
      <c r="K65">
        <f t="shared" ca="1" si="15"/>
        <v>100</v>
      </c>
      <c r="M65" s="57"/>
    </row>
    <row r="66" spans="1:13" ht="15" customHeight="1" x14ac:dyDescent="0.25">
      <c r="A66" s="479"/>
      <c r="B66" s="1512"/>
      <c r="C66" s="1500">
        <f t="shared" ca="1" si="33"/>
        <v>2021</v>
      </c>
      <c r="D66" s="1533"/>
      <c r="E66" s="476">
        <f ca="1">IF(AND(NOT(ISBLANK(E$6)),$C48&gt;=YEAR(E$6)),IF($C48=YEAR(E$6),E48,IF(E48&lt;SUM(E$53:E54)*1.25/($C48-YEAR(E$6)),E48,SUM(E$53:E54)*1.25/($C48-YEAR(E$6)))),0)</f>
        <v>125</v>
      </c>
      <c r="F66" s="476">
        <f ca="1">IF(AND(NOT(ISBLANK(F$6)),$C48&gt;=YEAR(F$6)),IF($C48=YEAR(F$6),F48,IF(F48&lt;SUM(F$53:F54)*1.25/($C48-YEAR(F$6)),F48,SUM(F$53:F54)*1.25/($C48-YEAR(F$6)))),0)</f>
        <v>25</v>
      </c>
      <c r="G66" s="476">
        <f ca="1">IF(AND(NOT(ISBLANK(G$6)),$C48&gt;=YEAR(G$6)),IF($C48=YEAR(G$6),G48,IF(G48&lt;SUM(G$53:G54)*1.25/($C48-YEAR(G$6)),G48,SUM(G$53:G54)*1.25/($C48-YEAR(G$6)))),0)</f>
        <v>0</v>
      </c>
      <c r="H66" s="476">
        <f ca="1">IF(AND(NOT(ISBLANK(H$6)),$C48&gt;=YEAR(H$6)),IF($C48=YEAR(H$6),H48,IF(H48&lt;SUM(H$53:H54)*1.25/($C48-YEAR(H$6)),H48,SUM(H$53:H54)*1.25/($C48-YEAR(H$6)))),0)</f>
        <v>0</v>
      </c>
      <c r="I66" s="476">
        <f ca="1">IF(AND(NOT(ISBLANK(I$6)),$C48&gt;=YEAR(I$6)),IF($C48=YEAR(I$6),I48,IF(I48&lt;SUM(I$53:I54)*1.25/($C48-YEAR(I$6)),I48,SUM(I$53:I54)*1.25/($C48-YEAR(I$6)))),0)</f>
        <v>0</v>
      </c>
      <c r="J66" s="476">
        <f ca="1">IF(AND(NOT(ISBLANK(J$6)),$C48&gt;=YEAR(J$6)),IF($C48=YEAR(J$6),J48,IF(J48&lt;SUM(J$53:J54)*1.25/($C48-YEAR(J$6)),J48,SUM(J$53:J54)*1.25/($C48-YEAR(J$6)))),0)</f>
        <v>0</v>
      </c>
      <c r="K66">
        <f t="shared" ca="1" si="15"/>
        <v>150</v>
      </c>
      <c r="M66" s="57"/>
    </row>
    <row r="67" spans="1:13" x14ac:dyDescent="0.25">
      <c r="A67" s="479"/>
      <c r="B67" s="1512"/>
      <c r="C67" s="1500">
        <f t="shared" ca="1" si="33"/>
        <v>2022</v>
      </c>
      <c r="D67" s="1533"/>
      <c r="E67" s="476">
        <f ca="1">IF(AND(NOT(ISBLANK(E$6)),$C49&gt;=YEAR(E$6)),IF($C49=YEAR(E$6),E49,IF(E49&lt;SUM(E$53:E55)*1.25/($C49-YEAR(E$6)),E49,SUM(E$53:E55)*1.25/($C49-YEAR(E$6)))),0)</f>
        <v>166.67</v>
      </c>
      <c r="F67" s="476">
        <f ca="1">IF(AND(NOT(ISBLANK(F$6)),$C49&gt;=YEAR(F$6)),IF($C49=YEAR(F$6),F49,IF(F49&lt;SUM(F$53:F55)*1.25/($C49-YEAR(F$6)),F49,SUM(F$53:F55)*1.25/($C49-YEAR(F$6)))),0)</f>
        <v>31.25</v>
      </c>
      <c r="G67" s="476">
        <f ca="1">IF(AND(NOT(ISBLANK(G$6)),$C49&gt;=YEAR(G$6)),IF($C49=YEAR(G$6),G49,IF(G49&lt;SUM(G$53:G55)*1.25/($C49-YEAR(G$6)),G49,SUM(G$53:G55)*1.25/($C49-YEAR(G$6)))),0)</f>
        <v>0</v>
      </c>
      <c r="H67" s="476">
        <f ca="1">IF(AND(NOT(ISBLANK(H$6)),$C49&gt;=YEAR(H$6)),IF($C49=YEAR(H$6),H49,IF(H49&lt;SUM(H$53:H55)*1.25/($C49-YEAR(H$6)),H49,SUM(H$53:H55)*1.25/($C49-YEAR(H$6)))),0)</f>
        <v>0</v>
      </c>
      <c r="I67" s="476">
        <f ca="1">IF(AND(NOT(ISBLANK(I$6)),$C49&gt;=YEAR(I$6)),IF($C49=YEAR(I$6),I49,IF(I49&lt;SUM(I$53:I55)*1.25/($C49-YEAR(I$6)),I49,SUM(I$53:I55)*1.25/($C49-YEAR(I$6)))),0)</f>
        <v>0</v>
      </c>
      <c r="J67" s="476">
        <f ca="1">IF(AND(NOT(ISBLANK(J$6)),$C49&gt;=YEAR(J$6)),IF($C49=YEAR(J$6),J49,IF(J49&lt;SUM(J$53:J55)*1.25/($C49-YEAR(J$6)),J49,SUM(J$53:J55)*1.25/($C49-YEAR(J$6)))),0)</f>
        <v>0</v>
      </c>
      <c r="K67">
        <f t="shared" ca="1" si="15"/>
        <v>197.92</v>
      </c>
      <c r="M67" s="57"/>
    </row>
    <row r="68" spans="1:13" x14ac:dyDescent="0.25">
      <c r="A68" s="479"/>
      <c r="B68" s="1512"/>
      <c r="C68" s="1500">
        <f t="shared" ca="1" si="33"/>
        <v>2023</v>
      </c>
      <c r="D68" s="1533"/>
      <c r="E68" s="476">
        <f ca="1">IF(AND(NOT(ISBLANK(E$6)),$C50&gt;=YEAR(E$6)),IF($C50=YEAR(E$6),E50,IF(E50&lt;SUM(E$53:E56)*1.25/($C50-YEAR(E$6)),E50,SUM(E$53:E56)*1.25/($C50-YEAR(E$6)))),0)</f>
        <v>392.04999999999995</v>
      </c>
      <c r="F68" s="476">
        <f ca="1">IF(AND(NOT(ISBLANK(F$6)),$C50&gt;=YEAR(F$6)),IF($C50=YEAR(F$6),F50,IF(F50&lt;SUM(F$53:F56)*1.25/($C50-YEAR(F$6)),F50,SUM(F$53:F56)*1.25/($C50-YEAR(F$6)))),0)</f>
        <v>36.075000000000003</v>
      </c>
      <c r="G68" s="476">
        <f ca="1">IF(AND(NOT(ISBLANK(G$6)),$C50&gt;=YEAR(G$6)),IF($C50=YEAR(G$6),G50,IF(G50&lt;SUM(G$53:G56)*1.25/($C50-YEAR(G$6)),G50,SUM(G$53:G56)*1.25/($C50-YEAR(G$6)))),0)</f>
        <v>0</v>
      </c>
      <c r="H68" s="476">
        <f ca="1">IF(AND(NOT(ISBLANK(H$6)),$C50&gt;=YEAR(H$6)),IF($C50=YEAR(H$6),H50,IF(H50&lt;SUM(H$53:H56)*1.25/($C50-YEAR(H$6)),H50,SUM(H$53:H56)*1.25/($C50-YEAR(H$6)))),0)</f>
        <v>0</v>
      </c>
      <c r="I68" s="476">
        <f ca="1">IF(AND(NOT(ISBLANK(I$6)),$C50&gt;=YEAR(I$6)),IF($C50=YEAR(I$6),I50,IF(I50&lt;SUM(I$53:I56)*1.25/($C50-YEAR(I$6)),I50,SUM(I$53:I56)*1.25/($C50-YEAR(I$6)))),0)</f>
        <v>0</v>
      </c>
      <c r="J68" s="476">
        <f ca="1">IF(AND(NOT(ISBLANK(J$6)),$C50&gt;=YEAR(J$6)),IF($C50=YEAR(J$6),J50,IF(J50&lt;SUM(J$53:J56)*1.25/($C50-YEAR(J$6)),J50,SUM(J$53:J56)*1.25/($C50-YEAR(J$6)))),0)</f>
        <v>0</v>
      </c>
      <c r="K68">
        <f t="shared" ca="1" si="15"/>
        <v>428.12499999999994</v>
      </c>
      <c r="M68" s="57"/>
    </row>
    <row r="69" spans="1:13" x14ac:dyDescent="0.25">
      <c r="A69" s="479"/>
      <c r="B69" s="1512"/>
      <c r="C69" s="1500">
        <f t="shared" ca="1" si="33"/>
        <v>2024</v>
      </c>
      <c r="D69" s="1533"/>
      <c r="E69" s="476">
        <f ca="1">IF(AND(NOT(ISBLANK(E$6)),$C51&gt;=YEAR(E$6)),IF($C51=YEAR(E$6),E51,IF(E51&lt;SUM(E$53:E57)*1.25/($C51-YEAR(E$6)),E51,SUM(E$53:E57)*1.25/($C51-YEAR(E$6)))),0)</f>
        <v>0</v>
      </c>
      <c r="F69" s="476">
        <f ca="1">IF(AND(NOT(ISBLANK(F$6)),$C51&gt;=YEAR(F$6)),IF($C51=YEAR(F$6),F51,IF(F51&lt;SUM(F$53:F57)*1.25/($C51-YEAR(F$6)),F51,SUM(F$53:F57)*1.25/($C51-YEAR(F$6)))),0)</f>
        <v>0</v>
      </c>
      <c r="G69" s="476">
        <f ca="1">IF(AND(NOT(ISBLANK(G$6)),$C51&gt;=YEAR(G$6)),IF($C51=YEAR(G$6),G51,IF(G51&lt;SUM(G$53:G57)*1.25/($C51-YEAR(G$6)),G51,SUM(G$53:G57)*1.25/($C51-YEAR(G$6)))),0)</f>
        <v>0</v>
      </c>
      <c r="H69" s="476">
        <f ca="1">IF(AND(NOT(ISBLANK(H$6)),$C51&gt;=YEAR(H$6)),IF($C51=YEAR(H$6),H51,IF(H51&lt;SUM(H$53:H57)*1.25/($C51-YEAR(H$6)),H51,SUM(H$53:H57)*1.25/($C51-YEAR(H$6)))),0)</f>
        <v>0</v>
      </c>
      <c r="I69" s="476">
        <f ca="1">IF(AND(NOT(ISBLANK(I$6)),$C51&gt;=YEAR(I$6)),IF($C51=YEAR(I$6),I51,IF(I51&lt;SUM(I$53:I57)*1.25/($C51-YEAR(I$6)),I51,SUM(I$53:I57)*1.25/($C51-YEAR(I$6)))),0)</f>
        <v>0</v>
      </c>
      <c r="J69" s="476">
        <f ca="1">IF(AND(NOT(ISBLANK(J$6)),$C51&gt;=YEAR(J$6)),IF($C51=YEAR(J$6),J51,IF(J51&lt;SUM(J$53:J57)*1.25/($C51-YEAR(J$6)),J51,SUM(J$53:J57)*1.25/($C51-YEAR(J$6)))),0)</f>
        <v>0</v>
      </c>
      <c r="K69">
        <f t="shared" ca="1" si="15"/>
        <v>0</v>
      </c>
      <c r="M69" s="57"/>
    </row>
    <row r="70" spans="1:13" ht="15" customHeight="1" x14ac:dyDescent="0.25">
      <c r="A70" s="479"/>
      <c r="B70" s="1512"/>
      <c r="C70" s="1500">
        <f t="shared" ca="1" si="33"/>
        <v>2025</v>
      </c>
      <c r="D70" s="1533"/>
      <c r="E70" s="476">
        <f ca="1">IF(AND(NOT(ISBLANK(E$6)),$C52&gt;=YEAR(E$6)),IF($C52=YEAR(E$6),E52,IF(E52&lt;SUM(E$53:E58)*1.25/($C52-YEAR(E$6)),E52,SUM(E$53:E58)*1.25/($C52-YEAR(E$6)))),0)</f>
        <v>0</v>
      </c>
      <c r="F70" s="476">
        <f ca="1">IF(AND(NOT(ISBLANK(F$6)),$C52&gt;=YEAR(F$6)),IF($C52=YEAR(F$6),F52,IF(F52&lt;SUM(F$53:F58)*1.25/($C52-YEAR(F$6)),F52,SUM(F$53:F58)*1.25/($C52-YEAR(F$6)))),0)</f>
        <v>0</v>
      </c>
      <c r="G70" s="476">
        <f ca="1">IF(AND(NOT(ISBLANK(G$6)),$C52&gt;=YEAR(G$6)),IF($C52=YEAR(G$6),G52,IF(G52&lt;SUM(G$53:G58)*1.25/($C52-YEAR(G$6)),G52,SUM(G$53:G58)*1.25/($C52-YEAR(G$6)))),0)</f>
        <v>0</v>
      </c>
      <c r="H70" s="476">
        <f ca="1">IF(AND(NOT(ISBLANK(H$6)),$C52&gt;=YEAR(H$6)),IF($C52=YEAR(H$6),H52,IF(H52&lt;SUM(H$53:H58)*1.25/($C52-YEAR(H$6)),H52,SUM(H$53:H58)*1.25/($C52-YEAR(H$6)))),0)</f>
        <v>0</v>
      </c>
      <c r="I70" s="476">
        <f ca="1">IF(AND(NOT(ISBLANK(I$6)),$C52&gt;=YEAR(I$6)),IF($C52=YEAR(I$6),I52,IF(I52&lt;SUM(I$53:I58)*1.25/($C52-YEAR(I$6)),I52,SUM(I$53:I58)*1.25/($C52-YEAR(I$6)))),0)</f>
        <v>0</v>
      </c>
      <c r="J70" s="476">
        <f ca="1">IF(AND(NOT(ISBLANK(J$6)),$C52&gt;=YEAR(J$6)),IF($C52=YEAR(J$6),J52,IF(J52&lt;SUM(J$53:J58)*1.25/($C52-YEAR(J$6)),J52,SUM(J$53:J58)*1.25/($C52-YEAR(J$6)))),0)</f>
        <v>0</v>
      </c>
      <c r="K70">
        <f t="shared" ca="1" si="15"/>
        <v>0</v>
      </c>
      <c r="M70" s="57"/>
    </row>
    <row r="71" spans="1:13" x14ac:dyDescent="0.25">
      <c r="A71" s="479"/>
      <c r="B71" s="1512" t="s">
        <v>1257</v>
      </c>
      <c r="C71" s="1500">
        <f ca="1">C65</f>
        <v>2020</v>
      </c>
      <c r="D71" s="1533"/>
      <c r="E71" s="1015"/>
      <c r="F71" s="1015"/>
      <c r="G71" s="1015"/>
      <c r="H71" s="1015"/>
      <c r="I71" s="1015"/>
      <c r="J71" s="1015"/>
      <c r="K71">
        <f t="shared" ref="K71:K88" si="37">SUM(E71:J71)</f>
        <v>0</v>
      </c>
      <c r="M71" s="57"/>
    </row>
    <row r="72" spans="1:13" x14ac:dyDescent="0.25">
      <c r="A72" s="479"/>
      <c r="B72" s="1512"/>
      <c r="C72" s="1500">
        <f t="shared" ref="C72:C76" ca="1" si="38">C66</f>
        <v>2021</v>
      </c>
      <c r="D72" s="1533"/>
      <c r="E72" s="476">
        <f t="shared" ref="E72:J76" ca="1" si="39">ROUND(E48-E66+IF(C72=YEAR(E$7),E$13,0),2)</f>
        <v>1100</v>
      </c>
      <c r="F72" s="476">
        <f t="shared" ca="1" si="39"/>
        <v>0</v>
      </c>
      <c r="G72" s="476">
        <f t="shared" ca="1" si="39"/>
        <v>0</v>
      </c>
      <c r="H72" s="476">
        <f t="shared" ca="1" si="39"/>
        <v>0</v>
      </c>
      <c r="I72" s="476">
        <f t="shared" ca="1" si="39"/>
        <v>0</v>
      </c>
      <c r="J72" s="476">
        <f t="shared" ca="1" si="39"/>
        <v>0</v>
      </c>
      <c r="K72">
        <f t="shared" ca="1" si="37"/>
        <v>1100</v>
      </c>
      <c r="M72" s="57"/>
    </row>
    <row r="73" spans="1:13" x14ac:dyDescent="0.25">
      <c r="A73" s="479"/>
      <c r="B73" s="1512"/>
      <c r="C73" s="1500">
        <f t="shared" ca="1" si="38"/>
        <v>2022</v>
      </c>
      <c r="D73" s="1533"/>
      <c r="E73" s="476">
        <f t="shared" ca="1" si="39"/>
        <v>0</v>
      </c>
      <c r="F73" s="476">
        <f t="shared" ca="1" si="39"/>
        <v>2.08</v>
      </c>
      <c r="G73" s="476">
        <f t="shared" ca="1" si="39"/>
        <v>0</v>
      </c>
      <c r="H73" s="476">
        <f t="shared" ca="1" si="39"/>
        <v>0</v>
      </c>
      <c r="I73" s="476">
        <f t="shared" ca="1" si="39"/>
        <v>0</v>
      </c>
      <c r="J73" s="476">
        <f t="shared" ca="1" si="39"/>
        <v>0</v>
      </c>
      <c r="K73">
        <f t="shared" ca="1" si="37"/>
        <v>2.08</v>
      </c>
      <c r="M73" s="57"/>
    </row>
    <row r="74" spans="1:13" x14ac:dyDescent="0.25">
      <c r="A74" s="479"/>
      <c r="B74" s="1512"/>
      <c r="C74" s="1500">
        <f t="shared" ca="1" si="38"/>
        <v>2023</v>
      </c>
      <c r="D74" s="1533"/>
      <c r="E74" s="476">
        <f t="shared" ca="1" si="39"/>
        <v>5380.67</v>
      </c>
      <c r="F74" s="476">
        <f t="shared" ca="1" si="39"/>
        <v>118.46</v>
      </c>
      <c r="G74" s="476">
        <f t="shared" ca="1" si="39"/>
        <v>772.72</v>
      </c>
      <c r="H74" s="476">
        <f t="shared" ca="1" si="39"/>
        <v>0</v>
      </c>
      <c r="I74" s="476">
        <f t="shared" ca="1" si="39"/>
        <v>0</v>
      </c>
      <c r="J74" s="476">
        <f t="shared" ca="1" si="39"/>
        <v>0</v>
      </c>
      <c r="K74">
        <f t="shared" ca="1" si="37"/>
        <v>6271.85</v>
      </c>
      <c r="M74" s="57"/>
    </row>
    <row r="75" spans="1:13" x14ac:dyDescent="0.25">
      <c r="A75" s="479"/>
      <c r="B75" s="1512"/>
      <c r="C75" s="1500">
        <f t="shared" ca="1" si="38"/>
        <v>2024</v>
      </c>
      <c r="D75" s="1533"/>
      <c r="E75" s="476">
        <f t="shared" ca="1" si="39"/>
        <v>0</v>
      </c>
      <c r="F75" s="476">
        <f t="shared" ca="1" si="39"/>
        <v>0</v>
      </c>
      <c r="G75" s="476">
        <f t="shared" ca="1" si="39"/>
        <v>0</v>
      </c>
      <c r="H75" s="476">
        <f t="shared" ca="1" si="39"/>
        <v>0</v>
      </c>
      <c r="I75" s="476">
        <f t="shared" ca="1" si="39"/>
        <v>0</v>
      </c>
      <c r="J75" s="476">
        <f t="shared" ca="1" si="39"/>
        <v>0</v>
      </c>
      <c r="K75">
        <f t="shared" ca="1" si="37"/>
        <v>0</v>
      </c>
      <c r="M75" s="57"/>
    </row>
    <row r="76" spans="1:13" x14ac:dyDescent="0.25">
      <c r="A76" s="479"/>
      <c r="B76" s="1512"/>
      <c r="C76" s="1500">
        <f t="shared" ca="1" si="38"/>
        <v>2025</v>
      </c>
      <c r="D76" s="1533"/>
      <c r="E76" s="476">
        <f t="shared" ca="1" si="39"/>
        <v>0</v>
      </c>
      <c r="F76" s="476">
        <f t="shared" ca="1" si="39"/>
        <v>0</v>
      </c>
      <c r="G76" s="476">
        <f t="shared" ca="1" si="39"/>
        <v>0</v>
      </c>
      <c r="H76" s="476">
        <f t="shared" ca="1" si="39"/>
        <v>0</v>
      </c>
      <c r="I76" s="476">
        <f t="shared" ca="1" si="39"/>
        <v>0</v>
      </c>
      <c r="J76" s="476">
        <f t="shared" ca="1" si="39"/>
        <v>0</v>
      </c>
      <c r="K76">
        <f t="shared" ca="1" si="37"/>
        <v>0</v>
      </c>
      <c r="M76" s="57"/>
    </row>
    <row r="77" spans="1:13" ht="15" customHeight="1" x14ac:dyDescent="0.25">
      <c r="A77" t="str">
        <f ca="1">_xlfn.CONCAT(IF(YEAR(E$7)=$C77,DATE($C77+1,1,1)-E$7+1,DATE($C77+1,1,1)-DATE($C77,1,1)),"/",IF(YEAR(E$7)=$C77,E$7-E$6+1,DATE($C77+1,1,1)-E$6))</f>
        <v>366/366</v>
      </c>
      <c r="B77" s="1511" t="s">
        <v>1808</v>
      </c>
      <c r="C77" s="1500">
        <f ca="1">C71</f>
        <v>2020</v>
      </c>
      <c r="D77" s="1533"/>
      <c r="E77" s="1015"/>
      <c r="F77" s="1015"/>
      <c r="G77" s="1015"/>
      <c r="H77" s="1015"/>
      <c r="I77" s="1015"/>
      <c r="J77" s="1015"/>
      <c r="K77">
        <f t="shared" si="37"/>
        <v>0</v>
      </c>
      <c r="M77" s="57"/>
    </row>
    <row r="78" spans="1:13" x14ac:dyDescent="0.25">
      <c r="A78" t="str">
        <f ca="1">_xlfn.CONCAT(IF(YEAR(E$7)=$C78,DATE($C78+1,1,1)-E$7+1,DATE($C78+1,1,1)-DATE($C78,1,1)),"/",IF(YEAR(E$7)=$C78,E$7-E$6+1,DATE($C78+1,1,1)-E$6))</f>
        <v>365/731</v>
      </c>
      <c r="B78" s="1511"/>
      <c r="C78" s="1500">
        <f ca="1">C77+1</f>
        <v>2021</v>
      </c>
      <c r="D78" s="1533"/>
      <c r="E78" s="476">
        <f t="shared" ref="E78:J79" ca="1" si="40">ROUND(E72*IF(YEAR(E$7)=$C78,E$7-DATE($C78,1,1)+1,DATE($C78+1,1,1)-DATE($C78,1,1))/IF(YEAR(E$7)=$C78,E$7-E$6+1,DATE($C78+1,1,1)-E$6),2)</f>
        <v>549.25</v>
      </c>
      <c r="F78" s="476">
        <f t="shared" ca="1" si="40"/>
        <v>0</v>
      </c>
      <c r="G78" s="476">
        <f t="shared" ca="1" si="40"/>
        <v>0</v>
      </c>
      <c r="H78" s="476">
        <f t="shared" ca="1" si="40"/>
        <v>0</v>
      </c>
      <c r="I78" s="476">
        <f t="shared" ca="1" si="40"/>
        <v>0</v>
      </c>
      <c r="J78" s="476">
        <f t="shared" ca="1" si="40"/>
        <v>0</v>
      </c>
      <c r="K78">
        <f t="shared" ca="1" si="37"/>
        <v>549.25</v>
      </c>
      <c r="M78" s="57"/>
    </row>
    <row r="79" spans="1:13" x14ac:dyDescent="0.25">
      <c r="A79" t="str">
        <f t="shared" ref="A79" ca="1" si="41">_xlfn.CONCAT(IF(YEAR(E$7)=$C79,DATE($C79+1,1,1)-E$7+1,DATE($C79+1,1,1)-DATE($C79,1,1)),"/",IF(YEAR(E$7)=$C79,E$7-E$6+1,DATE($C79+1,1,1)-E$6))</f>
        <v>365/1096</v>
      </c>
      <c r="B79" s="1511"/>
      <c r="C79" s="1500">
        <f t="shared" ref="C79:C82" ca="1" si="42">C78+1</f>
        <v>2022</v>
      </c>
      <c r="D79" s="1533"/>
      <c r="E79" s="476">
        <f t="shared" ca="1" si="40"/>
        <v>0</v>
      </c>
      <c r="F79" s="476">
        <f t="shared" ca="1" si="40"/>
        <v>1.47</v>
      </c>
      <c r="G79" s="476">
        <f t="shared" ca="1" si="40"/>
        <v>0</v>
      </c>
      <c r="H79" s="476">
        <f t="shared" ca="1" si="40"/>
        <v>0</v>
      </c>
      <c r="I79" s="476">
        <f t="shared" ca="1" si="40"/>
        <v>0</v>
      </c>
      <c r="J79" s="476">
        <f t="shared" ca="1" si="40"/>
        <v>0</v>
      </c>
      <c r="K79">
        <f t="shared" ca="1" si="37"/>
        <v>1.47</v>
      </c>
      <c r="M79" s="57"/>
    </row>
    <row r="80" spans="1:13" ht="15" customHeight="1" x14ac:dyDescent="0.25">
      <c r="A80" t="str">
        <f ca="1">_xlfn.CONCAT(IF(YEAR(E$7)=$C80,E$7-DATE($C80,1,1)+1,DATE($C80+1,1,1)-DATE($C80,1,1)),"/",IF(YEAR(E$7)=$C80,E$7-E$6+1,DATE($C80+1,1,1)-E$6))</f>
        <v>365/1461</v>
      </c>
      <c r="B80" s="1511"/>
      <c r="C80" s="1500">
        <f t="shared" ca="1" si="42"/>
        <v>2023</v>
      </c>
      <c r="D80" s="1533"/>
      <c r="E80" s="476">
        <f ca="1">ROUND(E74*IF(YEAR(E$7)=$C80,E$7-DATE($C80,1,1)+1,DATE($C80+1,1,1)-DATE($C80,1,1))/IF(YEAR(E$7)=$C80,E$7-E$6+1,DATE($C80+1,1,1)-E$6),2)</f>
        <v>1344.25</v>
      </c>
      <c r="F80" s="476">
        <f t="shared" ref="F80:J80" ca="1" si="43">ROUND(F74*IF(YEAR(F$7)=$C80,F$7-DATE($C80,1,1)+1,DATE($C80+1,1,1)-DATE($C80,1,1))/IF(YEAR(F$7)=$C80,F$7-F$6+1,DATE($C80+1,1,1)-F$6),2)</f>
        <v>48.97</v>
      </c>
      <c r="G80" s="476">
        <f t="shared" ca="1" si="43"/>
        <v>579.14</v>
      </c>
      <c r="H80" s="476">
        <f t="shared" ca="1" si="43"/>
        <v>0</v>
      </c>
      <c r="I80" s="476">
        <f t="shared" ca="1" si="43"/>
        <v>0</v>
      </c>
      <c r="J80" s="476">
        <f t="shared" ca="1" si="43"/>
        <v>0</v>
      </c>
      <c r="K80">
        <f t="shared" ca="1" si="37"/>
        <v>1972.3600000000001</v>
      </c>
      <c r="M80" s="57"/>
    </row>
    <row r="81" spans="1:13" ht="15" customHeight="1" x14ac:dyDescent="0.25">
      <c r="A81" t="str">
        <f ca="1">_xlfn.CONCAT(IF(YEAR(E$7)=$C81,E$7-DATE($C81,1,1)+1,DATE($C81+1,1,1)-DATE($C81,1,1)),"/",IF(YEAR(E$7)=$C81,E$7-E$6+1,DATE($C81+1,1,1)-E$6))</f>
        <v>366/1827</v>
      </c>
      <c r="B81" s="1511"/>
      <c r="C81" s="1500">
        <f t="shared" ca="1" si="42"/>
        <v>2024</v>
      </c>
      <c r="D81" s="1533"/>
      <c r="E81" s="476">
        <f t="shared" ref="E81:J82" ca="1" si="44">ROUND(E75*IF(YEAR(E$7)=$C81,E$7-DATE($C81,1,1)+1,DATE($C81+1,1,1)-DATE($C81,1,1))/IF(YEAR(E$7)=$C81,E$7-E$6+1,DATE($C81+1,1,1)-E$6),2)</f>
        <v>0</v>
      </c>
      <c r="F81" s="476">
        <f t="shared" ca="1" si="44"/>
        <v>0</v>
      </c>
      <c r="G81" s="476">
        <f t="shared" ca="1" si="44"/>
        <v>0</v>
      </c>
      <c r="H81" s="476">
        <f t="shared" ca="1" si="44"/>
        <v>0</v>
      </c>
      <c r="I81" s="476">
        <f t="shared" ca="1" si="44"/>
        <v>0</v>
      </c>
      <c r="J81" s="476">
        <f t="shared" ca="1" si="44"/>
        <v>0</v>
      </c>
      <c r="K81">
        <f t="shared" ca="1" si="37"/>
        <v>0</v>
      </c>
      <c r="M81" s="57"/>
    </row>
    <row r="82" spans="1:13" ht="15" customHeight="1" x14ac:dyDescent="0.25">
      <c r="B82" s="1511"/>
      <c r="C82" s="1500">
        <f t="shared" ca="1" si="42"/>
        <v>2025</v>
      </c>
      <c r="D82" s="1533"/>
      <c r="E82" s="476">
        <f t="shared" ca="1" si="44"/>
        <v>0</v>
      </c>
      <c r="F82" s="476">
        <f t="shared" ca="1" si="44"/>
        <v>0</v>
      </c>
      <c r="G82" s="476">
        <f t="shared" ca="1" si="44"/>
        <v>0</v>
      </c>
      <c r="H82" s="476">
        <f t="shared" ca="1" si="44"/>
        <v>0</v>
      </c>
      <c r="I82" s="476">
        <f t="shared" ca="1" si="44"/>
        <v>0</v>
      </c>
      <c r="J82" s="476">
        <f t="shared" ca="1" si="44"/>
        <v>0</v>
      </c>
      <c r="K82">
        <f t="shared" ca="1" si="37"/>
        <v>0</v>
      </c>
      <c r="M82" s="57"/>
    </row>
    <row r="83" spans="1:13" ht="15" customHeight="1" x14ac:dyDescent="0.25">
      <c r="B83" s="1536" t="s">
        <v>1266</v>
      </c>
      <c r="C83" s="1500">
        <f ca="1">C77</f>
        <v>2020</v>
      </c>
      <c r="D83" s="1533"/>
      <c r="E83" s="1015"/>
      <c r="F83" s="1015"/>
      <c r="G83" s="1015"/>
      <c r="H83" s="1015"/>
      <c r="I83" s="1015"/>
      <c r="J83" s="1015"/>
      <c r="K83">
        <f t="shared" si="37"/>
        <v>0</v>
      </c>
      <c r="M83" s="57"/>
    </row>
    <row r="84" spans="1:13" ht="15" customHeight="1" x14ac:dyDescent="0.25">
      <c r="A84" t="str">
        <f ca="1">_xlfn.CONCAT((DATE($C84,1,1)-E$6),"/",IF(YEAR(E$7)=$C84,E$7-E$6+1,DATE($C84+1,1,1)-E$6))</f>
        <v>366/731</v>
      </c>
      <c r="B84" s="1536"/>
      <c r="C84" s="1500">
        <f t="shared" ref="C84:C88" ca="1" si="45">C78</f>
        <v>2021</v>
      </c>
      <c r="D84" s="1533"/>
      <c r="E84" s="476">
        <f ca="1">ROUND(E72*(DATE($C84,1,1)-E$6)/IF(YEAR(E$7)=$C84,E$7-E$6+1,DATE($C84+1,1,1)-E$6),2)</f>
        <v>550.75</v>
      </c>
      <c r="F84" s="476">
        <f t="shared" ref="F84:J84" ca="1" si="46">ROUND(F72*(DATE($C84,1,1)-F$6)/IF(YEAR(F$7)=$C84,F$7-F$6+1,DATE($C84+1,1,1)-F$6),2)</f>
        <v>0</v>
      </c>
      <c r="G84" s="476">
        <f t="shared" ca="1" si="46"/>
        <v>0</v>
      </c>
      <c r="H84" s="476">
        <f t="shared" ca="1" si="46"/>
        <v>0</v>
      </c>
      <c r="I84" s="476">
        <f t="shared" ca="1" si="46"/>
        <v>0</v>
      </c>
      <c r="J84" s="476">
        <f t="shared" ca="1" si="46"/>
        <v>0</v>
      </c>
      <c r="K84">
        <f t="shared" ca="1" si="37"/>
        <v>550.75</v>
      </c>
      <c r="M84" s="57"/>
    </row>
    <row r="85" spans="1:13" ht="15" customHeight="1" x14ac:dyDescent="0.25">
      <c r="A85" t="str">
        <f t="shared" ref="A85:A86" ca="1" si="47">_xlfn.CONCAT((DATE($C85,1,1)-E$6),"/",IF(YEAR(E$7)=$C85,E$7-E$6+1,DATE($C85+1,1,1)-E$6))</f>
        <v>731/1096</v>
      </c>
      <c r="B85" s="1536"/>
      <c r="C85" s="1500">
        <f t="shared" ca="1" si="45"/>
        <v>2022</v>
      </c>
      <c r="D85" s="1533"/>
      <c r="E85" s="476">
        <f ca="1">ROUND(E73*(DATE($C85,1,1)-E$6)/IF(YEAR(E$7)=$C85,E$7-E$6+1,DATE($C85+1,1,1)-E$6),2)</f>
        <v>0</v>
      </c>
      <c r="F85" s="476">
        <f t="shared" ref="F85:J85" ca="1" si="48">ROUND(F73*(DATE($C85,1,1)-F$6)/IF(YEAR(F$7)=$C85,F$7-F$6+1,DATE($C85+1,1,1)-F$6),2)</f>
        <v>0.61</v>
      </c>
      <c r="G85" s="476">
        <f t="shared" ca="1" si="48"/>
        <v>0</v>
      </c>
      <c r="H85" s="476">
        <f t="shared" ca="1" si="48"/>
        <v>0</v>
      </c>
      <c r="I85" s="476">
        <f t="shared" ca="1" si="48"/>
        <v>0</v>
      </c>
      <c r="J85" s="476">
        <f t="shared" ca="1" si="48"/>
        <v>0</v>
      </c>
      <c r="K85">
        <f t="shared" ca="1" si="37"/>
        <v>0.61</v>
      </c>
      <c r="M85" s="57"/>
    </row>
    <row r="86" spans="1:13" ht="15" customHeight="1" x14ac:dyDescent="0.25">
      <c r="A86" t="str">
        <f t="shared" ca="1" si="47"/>
        <v>1096/1461</v>
      </c>
      <c r="B86" s="1536"/>
      <c r="C86" s="1500">
        <f t="shared" ca="1" si="45"/>
        <v>2023</v>
      </c>
      <c r="D86" s="1533"/>
      <c r="E86" s="476">
        <f ca="1">ROUND(E74*(DATE($C86,1,1)-E$6)/IF(YEAR(E$7)=$C86,E$7-E$6+1,DATE($C86+1,1,1)-E$6),2)</f>
        <v>4036.42</v>
      </c>
      <c r="F86" s="476">
        <f t="shared" ref="F86:J86" ca="1" si="49">ROUND(F74*(DATE($C86,1,1)-F$6)/IF(YEAR(F$7)=$C86,F$7-F$6+1,DATE($C86+1,1,1)-F$6),2)</f>
        <v>69.489999999999995</v>
      </c>
      <c r="G86" s="476">
        <f t="shared" ca="1" si="49"/>
        <v>193.58</v>
      </c>
      <c r="H86" s="476">
        <f t="shared" ca="1" si="49"/>
        <v>0</v>
      </c>
      <c r="I86" s="476">
        <f t="shared" ca="1" si="49"/>
        <v>0</v>
      </c>
      <c r="J86" s="476">
        <f t="shared" ca="1" si="49"/>
        <v>0</v>
      </c>
      <c r="K86">
        <f t="shared" ca="1" si="37"/>
        <v>4299.49</v>
      </c>
      <c r="M86" s="57"/>
    </row>
    <row r="87" spans="1:13" ht="15" customHeight="1" x14ac:dyDescent="0.25">
      <c r="A87" t="str">
        <f ca="1">_xlfn.CONCAT((DATE($C87,1,1)-E$6),"/",IF(YEAR(E$7)=$C87,E$7-E$6+1,DATE($C87+1,1,1)-E$6))</f>
        <v>1461/1827</v>
      </c>
      <c r="B87" s="1536"/>
      <c r="C87" s="1500">
        <f t="shared" ca="1" si="45"/>
        <v>2024</v>
      </c>
      <c r="D87" s="1533"/>
      <c r="E87" s="476">
        <f t="shared" ref="E87:J88" ca="1" si="50">ROUND(E75*(DATE($C87,1,1)-E$6)/IF(YEAR(E$7)=$C87,E$7-E$6+1,DATE($C87+1,1,1)-E$6),2)</f>
        <v>0</v>
      </c>
      <c r="F87" s="476">
        <f t="shared" ca="1" si="50"/>
        <v>0</v>
      </c>
      <c r="G87" s="476">
        <f t="shared" ca="1" si="50"/>
        <v>0</v>
      </c>
      <c r="H87" s="476">
        <f t="shared" ca="1" si="50"/>
        <v>0</v>
      </c>
      <c r="I87" s="476">
        <f t="shared" ca="1" si="50"/>
        <v>0</v>
      </c>
      <c r="J87" s="476">
        <f t="shared" ca="1" si="50"/>
        <v>0</v>
      </c>
      <c r="K87">
        <f t="shared" ca="1" si="37"/>
        <v>0</v>
      </c>
      <c r="M87" s="57"/>
    </row>
    <row r="88" spans="1:13" ht="15" customHeight="1" x14ac:dyDescent="0.25">
      <c r="A88" t="str">
        <f ca="1">_xlfn.CONCAT((DATE($C88,1,1)-E$6),"/",IF(YEAR(E$7)=$C88,E$7-E$6+1,DATE($C88+1,1,1)-E$6))</f>
        <v>1827/2192</v>
      </c>
      <c r="B88" s="1536"/>
      <c r="C88" s="1500">
        <f t="shared" ca="1" si="45"/>
        <v>2025</v>
      </c>
      <c r="D88" s="1533"/>
      <c r="E88" s="476">
        <f t="shared" ca="1" si="50"/>
        <v>0</v>
      </c>
      <c r="F88" s="476">
        <f t="shared" ca="1" si="50"/>
        <v>0</v>
      </c>
      <c r="G88" s="476">
        <f t="shared" ca="1" si="50"/>
        <v>0</v>
      </c>
      <c r="H88" s="476">
        <f t="shared" ca="1" si="50"/>
        <v>0</v>
      </c>
      <c r="I88" s="476">
        <f t="shared" ca="1" si="50"/>
        <v>0</v>
      </c>
      <c r="J88" s="476">
        <f t="shared" ca="1" si="50"/>
        <v>0</v>
      </c>
      <c r="K88">
        <f t="shared" ca="1" si="37"/>
        <v>0</v>
      </c>
      <c r="M88" s="57"/>
    </row>
    <row r="89" spans="1:13" x14ac:dyDescent="0.25">
      <c r="M89" s="57"/>
    </row>
    <row r="90" spans="1:13" ht="15" customHeight="1" x14ac:dyDescent="0.25">
      <c r="M90" s="57"/>
    </row>
    <row r="91" spans="1:13" x14ac:dyDescent="0.25">
      <c r="M91" s="57"/>
    </row>
    <row r="92" spans="1:13" x14ac:dyDescent="0.25">
      <c r="M92" s="57"/>
    </row>
    <row r="93" spans="1:13" x14ac:dyDescent="0.25">
      <c r="M93" s="57"/>
    </row>
    <row r="94" spans="1:13" x14ac:dyDescent="0.25">
      <c r="M94" s="57"/>
    </row>
    <row r="95" spans="1:13" x14ac:dyDescent="0.25">
      <c r="M95" s="57"/>
    </row>
    <row r="96" spans="1:13" ht="15" customHeight="1" x14ac:dyDescent="0.25">
      <c r="M96" s="57"/>
    </row>
    <row r="97" spans="13:13" x14ac:dyDescent="0.25">
      <c r="M97" s="57"/>
    </row>
    <row r="98" spans="13:13" x14ac:dyDescent="0.25">
      <c r="M98" s="57"/>
    </row>
    <row r="99" spans="13:13" x14ac:dyDescent="0.25">
      <c r="M99" s="57"/>
    </row>
    <row r="100" spans="13:13" x14ac:dyDescent="0.25">
      <c r="M100" s="57"/>
    </row>
    <row r="101" spans="13:13" x14ac:dyDescent="0.25">
      <c r="M101" s="57"/>
    </row>
    <row r="102" spans="13:13" x14ac:dyDescent="0.25">
      <c r="M102" s="57"/>
    </row>
    <row r="103" spans="13:13" x14ac:dyDescent="0.25">
      <c r="M103" s="57"/>
    </row>
    <row r="104" spans="13:13" x14ac:dyDescent="0.25">
      <c r="M104" s="57"/>
    </row>
    <row r="105" spans="13:13" x14ac:dyDescent="0.25">
      <c r="M105" s="57"/>
    </row>
    <row r="106" spans="13:13" x14ac:dyDescent="0.25">
      <c r="M106" s="57"/>
    </row>
    <row r="107" spans="13:13" x14ac:dyDescent="0.25">
      <c r="M107" s="57"/>
    </row>
    <row r="108" spans="13:13" x14ac:dyDescent="0.25">
      <c r="M108" s="57"/>
    </row>
    <row r="109" spans="13:13" x14ac:dyDescent="0.25">
      <c r="M109" s="57"/>
    </row>
    <row r="110" spans="13:13" x14ac:dyDescent="0.25">
      <c r="M110" s="57"/>
    </row>
  </sheetData>
  <mergeCells count="67">
    <mergeCell ref="M47:M54"/>
    <mergeCell ref="B59:B64"/>
    <mergeCell ref="C59:D59"/>
    <mergeCell ref="C60:D60"/>
    <mergeCell ref="C61:D61"/>
    <mergeCell ref="C62:D62"/>
    <mergeCell ref="C63:D63"/>
    <mergeCell ref="C64:D64"/>
    <mergeCell ref="B47:B52"/>
    <mergeCell ref="C47:D47"/>
    <mergeCell ref="C48:D48"/>
    <mergeCell ref="C49:D49"/>
    <mergeCell ref="C50:D50"/>
    <mergeCell ref="C51:D51"/>
    <mergeCell ref="C52:D52"/>
    <mergeCell ref="B53:B58"/>
    <mergeCell ref="B15:B45"/>
    <mergeCell ref="C5:D5"/>
    <mergeCell ref="C10:D10"/>
    <mergeCell ref="C1:D1"/>
    <mergeCell ref="C6:D6"/>
    <mergeCell ref="C7:D7"/>
    <mergeCell ref="C2:D2"/>
    <mergeCell ref="C3:D3"/>
    <mergeCell ref="C4:D4"/>
    <mergeCell ref="B2:B6"/>
    <mergeCell ref="C11:D11"/>
    <mergeCell ref="C12:D12"/>
    <mergeCell ref="C13:D13"/>
    <mergeCell ref="C14:D14"/>
    <mergeCell ref="B7:B10"/>
    <mergeCell ref="B11:B14"/>
    <mergeCell ref="C53:D53"/>
    <mergeCell ref="C54:D54"/>
    <mergeCell ref="C55:D55"/>
    <mergeCell ref="C56:D56"/>
    <mergeCell ref="C57:D57"/>
    <mergeCell ref="C58:D58"/>
    <mergeCell ref="C76:D76"/>
    <mergeCell ref="B65:B70"/>
    <mergeCell ref="C65:D65"/>
    <mergeCell ref="C66:D66"/>
    <mergeCell ref="C67:D67"/>
    <mergeCell ref="C68:D68"/>
    <mergeCell ref="C69:D69"/>
    <mergeCell ref="C70:D70"/>
    <mergeCell ref="C71:D71"/>
    <mergeCell ref="C72:D72"/>
    <mergeCell ref="C73:D73"/>
    <mergeCell ref="C74:D74"/>
    <mergeCell ref="C75:D75"/>
    <mergeCell ref="C9:D9"/>
    <mergeCell ref="B83:B88"/>
    <mergeCell ref="C83:D83"/>
    <mergeCell ref="C84:D84"/>
    <mergeCell ref="C85:D85"/>
    <mergeCell ref="C86:D86"/>
    <mergeCell ref="C87:D87"/>
    <mergeCell ref="C88:D88"/>
    <mergeCell ref="B77:B82"/>
    <mergeCell ref="C77:D77"/>
    <mergeCell ref="C78:D78"/>
    <mergeCell ref="C79:D79"/>
    <mergeCell ref="C80:D80"/>
    <mergeCell ref="C81:D81"/>
    <mergeCell ref="C82:D82"/>
    <mergeCell ref="B71:B76"/>
  </mergeCells>
  <phoneticPr fontId="32" type="noConversion"/>
  <pageMargins left="0.70866141732283472" right="0.70866141732283472" top="0.74803149606299213" bottom="0.74803149606299213" header="0.31496062992125984" footer="0.31496062992125984"/>
  <pageSetup orientation="portrait" r:id="rId1"/>
  <rowBreaks count="1" manualBreakCount="1">
    <brk id="4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758-DA29-421B-803B-91C790CA0E46}">
  <dimension ref="A1:W101"/>
  <sheetViews>
    <sheetView zoomScaleNormal="100" workbookViewId="0">
      <pane xSplit="4" ySplit="4" topLeftCell="E5" activePane="bottomRight" state="frozen"/>
      <selection pane="topRight" activeCell="E1" sqref="E1"/>
      <selection pane="bottomLeft" activeCell="A5" sqref="A5"/>
      <selection pane="bottomRight" activeCell="W39" sqref="W39"/>
    </sheetView>
  </sheetViews>
  <sheetFormatPr defaultRowHeight="15" x14ac:dyDescent="0.25"/>
  <cols>
    <col min="1" max="1" width="10.42578125" bestFit="1" customWidth="1"/>
    <col min="2" max="2" width="3.5703125" customWidth="1"/>
    <col min="3" max="4" width="7.5703125" customWidth="1"/>
    <col min="5" max="11" width="10.5703125" customWidth="1"/>
    <col min="12" max="12" width="10.42578125" bestFit="1" customWidth="1"/>
    <col min="13" max="13" width="10.5703125" bestFit="1" customWidth="1"/>
    <col min="16" max="16" width="8.85546875" bestFit="1" customWidth="1"/>
    <col min="17" max="17" width="9.28515625" customWidth="1"/>
    <col min="22" max="22" width="16.42578125" bestFit="1" customWidth="1"/>
    <col min="23" max="23" width="8.5703125" customWidth="1"/>
  </cols>
  <sheetData>
    <row r="1" spans="1:21" ht="15.75" thickBot="1" x14ac:dyDescent="0.3">
      <c r="A1" s="493">
        <v>8621</v>
      </c>
      <c r="C1" s="1522" t="s">
        <v>1260</v>
      </c>
      <c r="D1" s="1522"/>
    </row>
    <row r="2" spans="1:21" ht="15" customHeight="1" thickBot="1" x14ac:dyDescent="0.3">
      <c r="B2" s="1519" t="s">
        <v>1272</v>
      </c>
      <c r="C2" s="1523" t="s">
        <v>1270</v>
      </c>
      <c r="D2" s="1524"/>
      <c r="E2" s="488">
        <v>42106</v>
      </c>
      <c r="F2" s="488">
        <f>E2</f>
        <v>42106</v>
      </c>
      <c r="G2" s="488"/>
      <c r="H2" s="489"/>
      <c r="I2" s="489"/>
      <c r="J2" s="490"/>
    </row>
    <row r="3" spans="1:21" ht="15" customHeight="1" thickBot="1" x14ac:dyDescent="0.3">
      <c r="B3" s="1519"/>
      <c r="C3" s="1525" t="s">
        <v>1268</v>
      </c>
      <c r="D3" s="1526"/>
      <c r="E3" s="505">
        <v>43098</v>
      </c>
      <c r="F3" s="505">
        <v>43465</v>
      </c>
      <c r="G3" s="506">
        <f t="shared" ref="G3:J3" ca="1" si="0">TODAY()+1</f>
        <v>45752</v>
      </c>
      <c r="H3" s="506">
        <f t="shared" ca="1" si="0"/>
        <v>45752</v>
      </c>
      <c r="I3" s="506">
        <f t="shared" ca="1" si="0"/>
        <v>45752</v>
      </c>
      <c r="J3" s="507">
        <f t="shared" ca="1" si="0"/>
        <v>45752</v>
      </c>
    </row>
    <row r="4" spans="1:21" ht="15.75" thickBot="1" x14ac:dyDescent="0.3">
      <c r="A4" s="19" t="s">
        <v>856</v>
      </c>
      <c r="B4" s="1519"/>
      <c r="C4" s="1527" t="s">
        <v>1233</v>
      </c>
      <c r="D4" s="1528"/>
      <c r="E4" s="491">
        <v>25</v>
      </c>
      <c r="F4" s="491">
        <v>270</v>
      </c>
      <c r="G4" s="491"/>
      <c r="H4" s="491"/>
      <c r="I4" s="491"/>
      <c r="J4" s="492"/>
      <c r="K4">
        <f t="shared" ref="K4:K69" si="1">SUM(E4:J4)</f>
        <v>295</v>
      </c>
    </row>
    <row r="5" spans="1:21" ht="15.75" thickBot="1" x14ac:dyDescent="0.3">
      <c r="B5" s="1519" t="s">
        <v>1273</v>
      </c>
      <c r="C5" s="1523" t="s">
        <v>1234</v>
      </c>
      <c r="D5" s="1524"/>
      <c r="E5" s="489">
        <v>483</v>
      </c>
      <c r="F5" s="489">
        <v>5217</v>
      </c>
      <c r="G5" s="489"/>
      <c r="H5" s="489"/>
      <c r="I5" s="489"/>
      <c r="J5" s="508"/>
      <c r="K5">
        <f t="shared" si="1"/>
        <v>5700</v>
      </c>
    </row>
    <row r="6" spans="1:21" ht="15.75" thickBot="1" x14ac:dyDescent="0.3">
      <c r="B6" s="1519"/>
      <c r="C6" s="1527" t="s">
        <v>1271</v>
      </c>
      <c r="D6" s="1528"/>
      <c r="E6" s="491">
        <v>1</v>
      </c>
      <c r="F6" s="491"/>
      <c r="G6" s="491"/>
      <c r="H6" s="491"/>
      <c r="I6" s="491"/>
      <c r="J6" s="492"/>
      <c r="P6" s="1499" t="s">
        <v>1790</v>
      </c>
      <c r="Q6" s="1499"/>
      <c r="R6" s="1499"/>
      <c r="S6" s="1499"/>
      <c r="T6" s="1499"/>
      <c r="U6" s="1499"/>
    </row>
    <row r="7" spans="1:21" x14ac:dyDescent="0.25">
      <c r="B7" s="1520" t="s">
        <v>1274</v>
      </c>
      <c r="C7" s="1524" t="s">
        <v>1269</v>
      </c>
      <c r="D7" s="1524"/>
      <c r="E7" s="489">
        <v>483</v>
      </c>
      <c r="F7" s="489">
        <v>5710.04</v>
      </c>
      <c r="G7" s="489"/>
      <c r="H7" s="489"/>
      <c r="I7" s="489"/>
      <c r="J7" s="508"/>
      <c r="K7">
        <f t="shared" si="1"/>
        <v>6193.04</v>
      </c>
      <c r="P7" s="29" t="s">
        <v>1791</v>
      </c>
      <c r="Q7" s="29" t="s">
        <v>1791</v>
      </c>
      <c r="R7" s="29" t="s">
        <v>1791</v>
      </c>
      <c r="S7" s="29" t="s">
        <v>1792</v>
      </c>
      <c r="T7" s="977">
        <v>1.25</v>
      </c>
      <c r="U7" s="29" t="s">
        <v>1793</v>
      </c>
    </row>
    <row r="8" spans="1:21" ht="15.75" thickBot="1" x14ac:dyDescent="0.3">
      <c r="B8" s="1521"/>
      <c r="C8" s="1528" t="s">
        <v>1271</v>
      </c>
      <c r="D8" s="1528"/>
      <c r="E8" s="491">
        <v>0.5</v>
      </c>
      <c r="F8" s="491"/>
      <c r="G8" s="491"/>
      <c r="H8" s="491"/>
      <c r="I8" s="491"/>
      <c r="J8" s="492"/>
      <c r="P8" s="29"/>
      <c r="Q8" s="29"/>
      <c r="R8" s="29"/>
      <c r="S8" s="29"/>
      <c r="T8" s="29"/>
      <c r="U8" s="29"/>
    </row>
    <row r="9" spans="1:21" ht="15" customHeight="1" x14ac:dyDescent="0.25">
      <c r="A9" s="480"/>
      <c r="B9" s="1316" t="s">
        <v>1265</v>
      </c>
      <c r="C9" s="489"/>
      <c r="D9" s="512"/>
      <c r="E9" s="509">
        <f t="shared" ref="E9:J39" si="2">IF(AND($A9&gt;E$2,$A9&lt;E$3),ROUND($C9*$D9*E$4/SUMIFS($E$4:$J$4,$E$2:$J$2,"&lt;"&amp;$A9,$E$3:$J$3,"&gt;"&amp;$A9),2),0)</f>
        <v>0</v>
      </c>
      <c r="F9" s="510">
        <f t="shared" si="2"/>
        <v>0</v>
      </c>
      <c r="G9" s="510">
        <f t="shared" ca="1" si="2"/>
        <v>0</v>
      </c>
      <c r="H9" s="510">
        <f t="shared" ca="1" si="2"/>
        <v>0</v>
      </c>
      <c r="I9" s="510">
        <f t="shared" ca="1" si="2"/>
        <v>0</v>
      </c>
      <c r="J9" s="510">
        <f t="shared" ca="1" si="2"/>
        <v>0</v>
      </c>
      <c r="K9">
        <f t="shared" ca="1" si="1"/>
        <v>0</v>
      </c>
      <c r="P9" s="29"/>
      <c r="Q9" s="29"/>
      <c r="R9" s="29"/>
      <c r="S9" s="29"/>
      <c r="T9" s="29"/>
      <c r="U9" s="29"/>
    </row>
    <row r="10" spans="1:21" x14ac:dyDescent="0.25">
      <c r="A10" s="481"/>
      <c r="B10" s="1316"/>
      <c r="C10" s="465"/>
      <c r="D10" s="475"/>
      <c r="E10" s="476">
        <f t="shared" si="2"/>
        <v>0</v>
      </c>
      <c r="F10" s="29">
        <f t="shared" si="2"/>
        <v>0</v>
      </c>
      <c r="G10" s="29">
        <f t="shared" ca="1" si="2"/>
        <v>0</v>
      </c>
      <c r="H10" s="29">
        <f t="shared" ca="1" si="2"/>
        <v>0</v>
      </c>
      <c r="I10" s="29">
        <f t="shared" ca="1" si="2"/>
        <v>0</v>
      </c>
      <c r="J10" s="29">
        <f t="shared" ca="1" si="2"/>
        <v>0</v>
      </c>
      <c r="K10">
        <f t="shared" ca="1" si="1"/>
        <v>0</v>
      </c>
      <c r="P10" s="29"/>
      <c r="Q10" s="29"/>
      <c r="R10" s="29"/>
      <c r="S10" s="29"/>
      <c r="T10" s="29"/>
      <c r="U10" s="29"/>
    </row>
    <row r="11" spans="1:21" x14ac:dyDescent="0.25">
      <c r="A11" s="481"/>
      <c r="B11" s="1316"/>
      <c r="C11" s="465"/>
      <c r="D11" s="475"/>
      <c r="E11" s="476">
        <f t="shared" si="2"/>
        <v>0</v>
      </c>
      <c r="F11" s="29">
        <f t="shared" si="2"/>
        <v>0</v>
      </c>
      <c r="G11" s="29">
        <f t="shared" ca="1" si="2"/>
        <v>0</v>
      </c>
      <c r="H11" s="29">
        <f t="shared" ca="1" si="2"/>
        <v>0</v>
      </c>
      <c r="I11" s="29">
        <f t="shared" ca="1" si="2"/>
        <v>0</v>
      </c>
      <c r="J11" s="29">
        <f t="shared" ca="1" si="2"/>
        <v>0</v>
      </c>
      <c r="K11">
        <f t="shared" ca="1" si="1"/>
        <v>0</v>
      </c>
      <c r="P11" s="29"/>
      <c r="Q11" s="29"/>
      <c r="R11" s="29"/>
      <c r="S11" s="29"/>
      <c r="T11" s="29"/>
      <c r="U11" s="29"/>
    </row>
    <row r="12" spans="1:21" x14ac:dyDescent="0.25">
      <c r="A12" s="481"/>
      <c r="B12" s="1316"/>
      <c r="C12" s="465"/>
      <c r="D12" s="475"/>
      <c r="E12" s="476">
        <f>IF(AND($A12&gt;E$2,$A12&lt;E$3),ROUND($C12*$D12*E$4/SUMIFS($E$4:$J$4,$E$2:$J$2,"&lt;"&amp;$A12,$E$3:$J$3,"&gt;"&amp;$A12),2),0)</f>
        <v>0</v>
      </c>
      <c r="F12" s="29">
        <f t="shared" si="2"/>
        <v>0</v>
      </c>
      <c r="G12" s="29">
        <f t="shared" ca="1" si="2"/>
        <v>0</v>
      </c>
      <c r="H12" s="29">
        <f t="shared" ca="1" si="2"/>
        <v>0</v>
      </c>
      <c r="I12" s="29">
        <f t="shared" ca="1" si="2"/>
        <v>0</v>
      </c>
      <c r="J12" s="29">
        <f t="shared" ca="1" si="2"/>
        <v>0</v>
      </c>
      <c r="K12">
        <f t="shared" ca="1" si="1"/>
        <v>0</v>
      </c>
      <c r="P12" s="29"/>
      <c r="Q12" s="29"/>
      <c r="R12" s="29"/>
      <c r="S12" s="29"/>
      <c r="T12" s="29"/>
      <c r="U12" s="29"/>
    </row>
    <row r="13" spans="1:21" x14ac:dyDescent="0.25">
      <c r="A13" s="481"/>
      <c r="B13" s="1316"/>
      <c r="C13" s="465"/>
      <c r="D13" s="475"/>
      <c r="E13" s="476">
        <f t="shared" si="2"/>
        <v>0</v>
      </c>
      <c r="F13" s="29">
        <f t="shared" si="2"/>
        <v>0</v>
      </c>
      <c r="G13" s="29">
        <f t="shared" ca="1" si="2"/>
        <v>0</v>
      </c>
      <c r="H13" s="29">
        <f t="shared" ca="1" si="2"/>
        <v>0</v>
      </c>
      <c r="I13" s="29">
        <f t="shared" ca="1" si="2"/>
        <v>0</v>
      </c>
      <c r="J13" s="29">
        <f t="shared" ca="1" si="2"/>
        <v>0</v>
      </c>
      <c r="K13">
        <f t="shared" ca="1" si="1"/>
        <v>0</v>
      </c>
      <c r="P13" s="19"/>
      <c r="Q13" s="19"/>
      <c r="R13" s="19"/>
      <c r="S13" s="19"/>
      <c r="T13" s="19"/>
      <c r="U13" s="19"/>
    </row>
    <row r="14" spans="1:21" x14ac:dyDescent="0.25">
      <c r="A14" s="481"/>
      <c r="B14" s="1316"/>
      <c r="C14" s="465"/>
      <c r="D14" s="475"/>
      <c r="E14" s="476">
        <f t="shared" si="2"/>
        <v>0</v>
      </c>
      <c r="F14" s="29">
        <f t="shared" si="2"/>
        <v>0</v>
      </c>
      <c r="G14" s="29">
        <f t="shared" ca="1" si="2"/>
        <v>0</v>
      </c>
      <c r="H14" s="29">
        <f t="shared" ca="1" si="2"/>
        <v>0</v>
      </c>
      <c r="I14" s="29">
        <f t="shared" ca="1" si="2"/>
        <v>0</v>
      </c>
      <c r="J14" s="29">
        <f t="shared" ca="1" si="2"/>
        <v>0</v>
      </c>
      <c r="K14">
        <f t="shared" ca="1" si="1"/>
        <v>0</v>
      </c>
      <c r="P14" s="1499" t="s">
        <v>1794</v>
      </c>
      <c r="Q14" s="1499"/>
      <c r="R14" s="1499"/>
      <c r="S14" s="1499"/>
      <c r="T14" s="1499"/>
      <c r="U14" s="1499"/>
    </row>
    <row r="15" spans="1:21" x14ac:dyDescent="0.25">
      <c r="A15" s="481"/>
      <c r="B15" s="1316"/>
      <c r="C15" s="465"/>
      <c r="D15" s="475"/>
      <c r="E15" s="476">
        <f t="shared" si="2"/>
        <v>0</v>
      </c>
      <c r="F15" s="29">
        <f t="shared" si="2"/>
        <v>0</v>
      </c>
      <c r="G15" s="29">
        <f t="shared" ca="1" si="2"/>
        <v>0</v>
      </c>
      <c r="H15" s="29">
        <f t="shared" ca="1" si="2"/>
        <v>0</v>
      </c>
      <c r="I15" s="29">
        <f t="shared" ca="1" si="2"/>
        <v>0</v>
      </c>
      <c r="J15" s="29">
        <f t="shared" ca="1" si="2"/>
        <v>0</v>
      </c>
      <c r="K15">
        <f t="shared" ca="1" si="1"/>
        <v>0</v>
      </c>
      <c r="P15" s="29"/>
      <c r="Q15" s="29"/>
      <c r="R15" s="29"/>
      <c r="S15" s="29"/>
      <c r="T15" s="29"/>
      <c r="U15" s="29"/>
    </row>
    <row r="16" spans="1:21" x14ac:dyDescent="0.25">
      <c r="A16" s="481"/>
      <c r="B16" s="1316"/>
      <c r="C16" s="465"/>
      <c r="D16" s="475"/>
      <c r="E16" s="476">
        <f t="shared" si="2"/>
        <v>0</v>
      </c>
      <c r="F16" s="29">
        <f t="shared" si="2"/>
        <v>0</v>
      </c>
      <c r="G16" s="29">
        <f t="shared" ca="1" si="2"/>
        <v>0</v>
      </c>
      <c r="H16" s="29">
        <f t="shared" ca="1" si="2"/>
        <v>0</v>
      </c>
      <c r="I16" s="29">
        <f t="shared" ca="1" si="2"/>
        <v>0</v>
      </c>
      <c r="J16" s="29">
        <f t="shared" ca="1" si="2"/>
        <v>0</v>
      </c>
      <c r="K16">
        <f t="shared" ca="1" si="1"/>
        <v>0</v>
      </c>
      <c r="P16" s="29"/>
      <c r="Q16" s="29"/>
      <c r="R16" s="29"/>
      <c r="S16" s="29"/>
      <c r="T16" s="29"/>
      <c r="U16" s="29"/>
    </row>
    <row r="17" spans="1:23" x14ac:dyDescent="0.25">
      <c r="A17" s="481"/>
      <c r="B17" s="1316"/>
      <c r="C17" s="465"/>
      <c r="D17" s="475"/>
      <c r="E17" s="476">
        <f t="shared" si="2"/>
        <v>0</v>
      </c>
      <c r="F17" s="29">
        <f t="shared" si="2"/>
        <v>0</v>
      </c>
      <c r="G17" s="29">
        <f t="shared" ca="1" si="2"/>
        <v>0</v>
      </c>
      <c r="H17" s="29">
        <f t="shared" ca="1" si="2"/>
        <v>0</v>
      </c>
      <c r="I17" s="29">
        <f t="shared" ca="1" si="2"/>
        <v>0</v>
      </c>
      <c r="J17" s="29">
        <f t="shared" ca="1" si="2"/>
        <v>0</v>
      </c>
      <c r="K17">
        <f t="shared" ca="1" si="1"/>
        <v>0</v>
      </c>
      <c r="P17" s="33"/>
      <c r="Q17" s="33"/>
      <c r="R17" s="33"/>
      <c r="S17" s="33"/>
      <c r="T17" s="33"/>
      <c r="U17" s="33"/>
    </row>
    <row r="18" spans="1:23" x14ac:dyDescent="0.25">
      <c r="A18" s="481"/>
      <c r="B18" s="1316"/>
      <c r="C18" s="465"/>
      <c r="D18" s="475"/>
      <c r="E18" s="476">
        <f t="shared" si="2"/>
        <v>0</v>
      </c>
      <c r="F18" s="29">
        <f t="shared" si="2"/>
        <v>0</v>
      </c>
      <c r="G18" s="29">
        <f t="shared" ca="1" si="2"/>
        <v>0</v>
      </c>
      <c r="H18" s="29">
        <f t="shared" ca="1" si="2"/>
        <v>0</v>
      </c>
      <c r="I18" s="29">
        <f t="shared" ca="1" si="2"/>
        <v>0</v>
      </c>
      <c r="J18" s="29">
        <f t="shared" ca="1" si="2"/>
        <v>0</v>
      </c>
      <c r="K18">
        <f t="shared" ca="1" si="1"/>
        <v>0</v>
      </c>
      <c r="P18" s="33"/>
      <c r="Q18" s="33"/>
      <c r="R18" s="33"/>
      <c r="S18" s="33"/>
      <c r="T18" s="33"/>
      <c r="U18" s="33"/>
    </row>
    <row r="19" spans="1:23" x14ac:dyDescent="0.25">
      <c r="A19" s="481"/>
      <c r="B19" s="1316"/>
      <c r="C19" s="465"/>
      <c r="D19" s="475"/>
      <c r="E19" s="476">
        <f t="shared" si="2"/>
        <v>0</v>
      </c>
      <c r="F19" s="29">
        <f t="shared" si="2"/>
        <v>0</v>
      </c>
      <c r="G19" s="29">
        <f t="shared" ca="1" si="2"/>
        <v>0</v>
      </c>
      <c r="H19" s="29">
        <f t="shared" ca="1" si="2"/>
        <v>0</v>
      </c>
      <c r="I19" s="29">
        <f t="shared" ca="1" si="2"/>
        <v>0</v>
      </c>
      <c r="J19" s="29">
        <f t="shared" ca="1" si="2"/>
        <v>0</v>
      </c>
      <c r="K19">
        <f t="shared" ca="1" si="1"/>
        <v>0</v>
      </c>
      <c r="P19" s="33"/>
      <c r="Q19" s="33"/>
      <c r="R19" s="33"/>
      <c r="S19" s="33"/>
      <c r="T19" s="33"/>
      <c r="U19" s="33"/>
    </row>
    <row r="20" spans="1:23" ht="15" customHeight="1" x14ac:dyDescent="0.25">
      <c r="A20" s="481"/>
      <c r="B20" s="1316"/>
      <c r="C20" s="465"/>
      <c r="D20" s="475"/>
      <c r="E20" s="476">
        <f t="shared" si="2"/>
        <v>0</v>
      </c>
      <c r="F20" s="29">
        <f t="shared" si="2"/>
        <v>0</v>
      </c>
      <c r="G20" s="29">
        <f t="shared" ca="1" si="2"/>
        <v>0</v>
      </c>
      <c r="H20" s="29">
        <f t="shared" ca="1" si="2"/>
        <v>0</v>
      </c>
      <c r="I20" s="29">
        <f t="shared" ca="1" si="2"/>
        <v>0</v>
      </c>
      <c r="J20" s="29">
        <f t="shared" ca="1" si="2"/>
        <v>0</v>
      </c>
      <c r="K20">
        <f t="shared" ca="1" si="1"/>
        <v>0</v>
      </c>
      <c r="P20" s="33"/>
      <c r="Q20" s="33"/>
      <c r="R20" s="33"/>
      <c r="S20" s="33"/>
      <c r="T20" s="33"/>
      <c r="U20" s="33"/>
    </row>
    <row r="21" spans="1:23" x14ac:dyDescent="0.25">
      <c r="A21" s="481"/>
      <c r="B21" s="1316"/>
      <c r="C21" s="465"/>
      <c r="D21" s="475"/>
      <c r="E21" s="476">
        <f t="shared" si="2"/>
        <v>0</v>
      </c>
      <c r="F21" s="29">
        <f t="shared" si="2"/>
        <v>0</v>
      </c>
      <c r="G21" s="29">
        <f t="shared" ca="1" si="2"/>
        <v>0</v>
      </c>
      <c r="H21" s="29">
        <f t="shared" ca="1" si="2"/>
        <v>0</v>
      </c>
      <c r="I21" s="29">
        <f t="shared" ca="1" si="2"/>
        <v>0</v>
      </c>
      <c r="J21" s="29">
        <f t="shared" ca="1" si="2"/>
        <v>0</v>
      </c>
      <c r="K21">
        <f t="shared" ca="1" si="1"/>
        <v>0</v>
      </c>
    </row>
    <row r="22" spans="1:23" x14ac:dyDescent="0.25">
      <c r="A22" s="481"/>
      <c r="B22" s="1316"/>
      <c r="C22" s="465"/>
      <c r="D22" s="475"/>
      <c r="E22" s="476">
        <f t="shared" si="2"/>
        <v>0</v>
      </c>
      <c r="F22" s="29">
        <f t="shared" si="2"/>
        <v>0</v>
      </c>
      <c r="G22" s="29">
        <f t="shared" ca="1" si="2"/>
        <v>0</v>
      </c>
      <c r="H22" s="29">
        <f t="shared" ca="1" si="2"/>
        <v>0</v>
      </c>
      <c r="I22" s="29">
        <f t="shared" ca="1" si="2"/>
        <v>0</v>
      </c>
      <c r="J22" s="29">
        <f t="shared" ca="1" si="2"/>
        <v>0</v>
      </c>
      <c r="K22">
        <f t="shared" ca="1" si="1"/>
        <v>0</v>
      </c>
      <c r="P22" s="1499" t="s">
        <v>1795</v>
      </c>
      <c r="Q22" s="1499"/>
      <c r="R22" s="1499"/>
      <c r="S22" s="1499"/>
      <c r="T22" s="1499"/>
      <c r="U22" s="1499"/>
    </row>
    <row r="23" spans="1:23" x14ac:dyDescent="0.25">
      <c r="A23" s="481"/>
      <c r="B23" s="1316"/>
      <c r="C23" s="465"/>
      <c r="D23" s="475"/>
      <c r="E23" s="476">
        <f t="shared" si="2"/>
        <v>0</v>
      </c>
      <c r="F23" s="29">
        <f t="shared" si="2"/>
        <v>0</v>
      </c>
      <c r="G23" s="29">
        <f t="shared" ca="1" si="2"/>
        <v>0</v>
      </c>
      <c r="H23" s="29">
        <f t="shared" ca="1" si="2"/>
        <v>0</v>
      </c>
      <c r="I23" s="29">
        <f t="shared" ca="1" si="2"/>
        <v>0</v>
      </c>
      <c r="J23" s="29">
        <f t="shared" ca="1" si="2"/>
        <v>0</v>
      </c>
      <c r="K23">
        <f t="shared" ca="1" si="1"/>
        <v>0</v>
      </c>
      <c r="N23" t="s">
        <v>1295</v>
      </c>
      <c r="O23" s="29" t="s">
        <v>1811</v>
      </c>
      <c r="P23" s="29" t="s">
        <v>1797</v>
      </c>
      <c r="Q23" s="1016" t="s">
        <v>1297</v>
      </c>
      <c r="R23" s="29" t="s">
        <v>1799</v>
      </c>
      <c r="S23" s="29" t="s">
        <v>1796</v>
      </c>
      <c r="T23" s="1016" t="s">
        <v>1297</v>
      </c>
      <c r="U23" s="29" t="s">
        <v>1799</v>
      </c>
      <c r="V23" s="29" t="s">
        <v>1798</v>
      </c>
      <c r="W23" s="29" t="s">
        <v>1810</v>
      </c>
    </row>
    <row r="24" spans="1:23" ht="15" customHeight="1" x14ac:dyDescent="0.25">
      <c r="A24" s="481"/>
      <c r="B24" s="1316"/>
      <c r="C24" s="465"/>
      <c r="D24" s="475"/>
      <c r="E24" s="476">
        <f t="shared" si="2"/>
        <v>0</v>
      </c>
      <c r="F24" s="29">
        <f t="shared" si="2"/>
        <v>0</v>
      </c>
      <c r="G24" s="29">
        <f t="shared" ca="1" si="2"/>
        <v>0</v>
      </c>
      <c r="H24" s="29">
        <f t="shared" ca="1" si="2"/>
        <v>0</v>
      </c>
      <c r="I24" s="29">
        <f t="shared" ca="1" si="2"/>
        <v>0</v>
      </c>
      <c r="J24" s="29">
        <f t="shared" ca="1" si="2"/>
        <v>0</v>
      </c>
      <c r="K24">
        <f t="shared" ca="1" si="1"/>
        <v>0</v>
      </c>
      <c r="O24" s="33"/>
      <c r="P24" s="29"/>
      <c r="Q24" s="29"/>
      <c r="R24" s="29"/>
      <c r="S24" s="29"/>
      <c r="T24" s="29"/>
      <c r="U24" s="29"/>
      <c r="V24" s="33"/>
      <c r="W24" s="33"/>
    </row>
    <row r="25" spans="1:23" x14ac:dyDescent="0.25">
      <c r="A25" s="481"/>
      <c r="B25" s="1316"/>
      <c r="C25" s="465"/>
      <c r="D25" s="475"/>
      <c r="E25" s="476">
        <f t="shared" si="2"/>
        <v>0</v>
      </c>
      <c r="F25" s="29">
        <f t="shared" si="2"/>
        <v>0</v>
      </c>
      <c r="G25" s="29">
        <f t="shared" ca="1" si="2"/>
        <v>0</v>
      </c>
      <c r="H25" s="29">
        <f t="shared" ca="1" si="2"/>
        <v>0</v>
      </c>
      <c r="I25" s="29">
        <f t="shared" ca="1" si="2"/>
        <v>0</v>
      </c>
      <c r="J25" s="29">
        <f t="shared" ca="1" si="2"/>
        <v>0</v>
      </c>
      <c r="K25">
        <f t="shared" ca="1" si="1"/>
        <v>0</v>
      </c>
      <c r="O25" s="33"/>
      <c r="P25" s="33"/>
      <c r="Q25" s="33"/>
      <c r="R25" s="33"/>
      <c r="S25" s="33"/>
      <c r="T25" s="33"/>
      <c r="U25" s="33"/>
      <c r="V25" s="33"/>
      <c r="W25" s="33"/>
    </row>
    <row r="26" spans="1:23" x14ac:dyDescent="0.25">
      <c r="A26" s="481"/>
      <c r="B26" s="1316"/>
      <c r="C26" s="465"/>
      <c r="D26" s="475"/>
      <c r="E26" s="476">
        <f t="shared" si="2"/>
        <v>0</v>
      </c>
      <c r="F26" s="29">
        <f t="shared" si="2"/>
        <v>0</v>
      </c>
      <c r="G26" s="29">
        <f t="shared" ca="1" si="2"/>
        <v>0</v>
      </c>
      <c r="H26" s="29">
        <f t="shared" ca="1" si="2"/>
        <v>0</v>
      </c>
      <c r="I26" s="29">
        <f t="shared" ca="1" si="2"/>
        <v>0</v>
      </c>
      <c r="J26" s="29">
        <f t="shared" ca="1" si="2"/>
        <v>0</v>
      </c>
      <c r="K26">
        <f t="shared" ca="1" si="1"/>
        <v>0</v>
      </c>
      <c r="O26" s="33"/>
      <c r="P26" s="33"/>
      <c r="Q26" s="33"/>
      <c r="R26" s="33"/>
      <c r="S26" s="33"/>
      <c r="T26" s="33"/>
      <c r="U26" s="33"/>
      <c r="V26" s="33"/>
      <c r="W26" s="33"/>
    </row>
    <row r="27" spans="1:23" x14ac:dyDescent="0.25">
      <c r="A27" s="481">
        <v>42358</v>
      </c>
      <c r="B27" s="1316"/>
      <c r="C27" s="465">
        <v>128</v>
      </c>
      <c r="D27" s="475">
        <v>1</v>
      </c>
      <c r="E27" s="476">
        <f t="shared" si="2"/>
        <v>10.85</v>
      </c>
      <c r="F27" s="29">
        <f t="shared" si="2"/>
        <v>117.15</v>
      </c>
      <c r="G27" s="29">
        <f t="shared" ca="1" si="2"/>
        <v>0</v>
      </c>
      <c r="H27" s="29">
        <f t="shared" ca="1" si="2"/>
        <v>0</v>
      </c>
      <c r="I27" s="29">
        <f t="shared" ca="1" si="2"/>
        <v>0</v>
      </c>
      <c r="J27" s="29">
        <f t="shared" ca="1" si="2"/>
        <v>0</v>
      </c>
      <c r="K27">
        <f t="shared" ca="1" si="1"/>
        <v>128</v>
      </c>
      <c r="O27" s="33"/>
      <c r="P27" s="33"/>
      <c r="Q27" s="33"/>
      <c r="R27" s="33"/>
      <c r="S27" s="33"/>
      <c r="T27" s="33"/>
      <c r="U27" s="33"/>
      <c r="V27" s="33"/>
      <c r="W27" s="33"/>
    </row>
    <row r="28" spans="1:23" x14ac:dyDescent="0.25">
      <c r="A28" s="481">
        <v>42723</v>
      </c>
      <c r="B28" s="1316"/>
      <c r="C28" s="465">
        <v>375</v>
      </c>
      <c r="D28" s="475">
        <v>1</v>
      </c>
      <c r="E28" s="476">
        <f t="shared" si="2"/>
        <v>31.78</v>
      </c>
      <c r="F28" s="29">
        <f t="shared" si="2"/>
        <v>343.22</v>
      </c>
      <c r="G28" s="29">
        <f t="shared" ca="1" si="2"/>
        <v>0</v>
      </c>
      <c r="H28" s="29">
        <f t="shared" ca="1" si="2"/>
        <v>0</v>
      </c>
      <c r="I28" s="29">
        <f t="shared" ca="1" si="2"/>
        <v>0</v>
      </c>
      <c r="J28" s="29">
        <f t="shared" ca="1" si="2"/>
        <v>0</v>
      </c>
      <c r="K28">
        <f t="shared" ca="1" si="1"/>
        <v>375</v>
      </c>
      <c r="O28" s="33"/>
      <c r="P28" s="33"/>
      <c r="Q28" s="33"/>
      <c r="R28" s="33"/>
      <c r="S28" s="33"/>
      <c r="T28" s="33"/>
      <c r="U28" s="33"/>
      <c r="V28" s="33"/>
      <c r="W28" s="33"/>
    </row>
    <row r="29" spans="1:23" x14ac:dyDescent="0.25">
      <c r="A29" s="481">
        <v>43090</v>
      </c>
      <c r="B29" s="1316"/>
      <c r="C29" s="465">
        <v>295</v>
      </c>
      <c r="D29" s="475">
        <v>1</v>
      </c>
      <c r="E29" s="476">
        <f t="shared" si="2"/>
        <v>25</v>
      </c>
      <c r="F29" s="29">
        <f t="shared" si="2"/>
        <v>270</v>
      </c>
      <c r="G29" s="29">
        <f t="shared" ca="1" si="2"/>
        <v>0</v>
      </c>
      <c r="H29" s="29">
        <f t="shared" ca="1" si="2"/>
        <v>0</v>
      </c>
      <c r="I29" s="29">
        <f t="shared" ca="1" si="2"/>
        <v>0</v>
      </c>
      <c r="J29" s="29">
        <f t="shared" ca="1" si="2"/>
        <v>0</v>
      </c>
      <c r="K29">
        <f t="shared" ca="1" si="1"/>
        <v>295</v>
      </c>
    </row>
    <row r="30" spans="1:23" x14ac:dyDescent="0.25">
      <c r="A30" s="481">
        <v>43454</v>
      </c>
      <c r="B30" s="1316"/>
      <c r="C30" s="465">
        <v>530</v>
      </c>
      <c r="D30" s="475">
        <v>1</v>
      </c>
      <c r="E30" s="476">
        <f t="shared" si="2"/>
        <v>0</v>
      </c>
      <c r="F30" s="29">
        <f t="shared" si="2"/>
        <v>530</v>
      </c>
      <c r="G30" s="29">
        <f t="shared" ca="1" si="2"/>
        <v>0</v>
      </c>
      <c r="H30" s="29">
        <f t="shared" ca="1" si="2"/>
        <v>0</v>
      </c>
      <c r="I30" s="29">
        <f t="shared" ca="1" si="2"/>
        <v>0</v>
      </c>
      <c r="J30" s="29">
        <f t="shared" ca="1" si="2"/>
        <v>0</v>
      </c>
      <c r="K30">
        <f t="shared" ca="1" si="1"/>
        <v>530</v>
      </c>
      <c r="O30" t="s">
        <v>1812</v>
      </c>
      <c r="V30" t="s">
        <v>1813</v>
      </c>
      <c r="W30" t="s">
        <v>1814</v>
      </c>
    </row>
    <row r="31" spans="1:23" x14ac:dyDescent="0.25">
      <c r="A31" s="481"/>
      <c r="B31" s="1316"/>
      <c r="C31" s="465"/>
      <c r="D31" s="475"/>
      <c r="E31" s="476">
        <f t="shared" si="2"/>
        <v>0</v>
      </c>
      <c r="F31" s="29">
        <f t="shared" si="2"/>
        <v>0</v>
      </c>
      <c r="G31" s="29">
        <f t="shared" ca="1" si="2"/>
        <v>0</v>
      </c>
      <c r="H31" s="29">
        <f t="shared" ca="1" si="2"/>
        <v>0</v>
      </c>
      <c r="I31" s="29">
        <f t="shared" ca="1" si="2"/>
        <v>0</v>
      </c>
      <c r="J31" s="29">
        <f t="shared" ca="1" si="2"/>
        <v>0</v>
      </c>
      <c r="K31">
        <f t="shared" ref="K31:K35" ca="1" si="3">SUM(E31:J31)</f>
        <v>0</v>
      </c>
      <c r="V31" t="s">
        <v>1815</v>
      </c>
      <c r="W31" t="s">
        <v>1815</v>
      </c>
    </row>
    <row r="32" spans="1:23" x14ac:dyDescent="0.25">
      <c r="A32" s="481"/>
      <c r="B32" s="1316"/>
      <c r="C32" s="465"/>
      <c r="D32" s="475"/>
      <c r="E32" s="476">
        <f t="shared" si="2"/>
        <v>0</v>
      </c>
      <c r="F32" s="29">
        <f t="shared" si="2"/>
        <v>0</v>
      </c>
      <c r="G32" s="29">
        <f t="shared" ca="1" si="2"/>
        <v>0</v>
      </c>
      <c r="H32" s="29">
        <f t="shared" ca="1" si="2"/>
        <v>0</v>
      </c>
      <c r="I32" s="29">
        <f t="shared" ca="1" si="2"/>
        <v>0</v>
      </c>
      <c r="J32" s="29">
        <f t="shared" ca="1" si="2"/>
        <v>0</v>
      </c>
      <c r="K32">
        <f t="shared" ca="1" si="3"/>
        <v>0</v>
      </c>
    </row>
    <row r="33" spans="1:11" x14ac:dyDescent="0.25">
      <c r="A33" s="481"/>
      <c r="B33" s="1316"/>
      <c r="C33" s="465"/>
      <c r="D33" s="475"/>
      <c r="E33" s="476">
        <f t="shared" si="2"/>
        <v>0</v>
      </c>
      <c r="F33" s="29">
        <f t="shared" si="2"/>
        <v>0</v>
      </c>
      <c r="G33" s="29">
        <f t="shared" ca="1" si="2"/>
        <v>0</v>
      </c>
      <c r="H33" s="29">
        <f t="shared" ca="1" si="2"/>
        <v>0</v>
      </c>
      <c r="I33" s="29">
        <f t="shared" ca="1" si="2"/>
        <v>0</v>
      </c>
      <c r="J33" s="29">
        <f t="shared" ca="1" si="2"/>
        <v>0</v>
      </c>
      <c r="K33">
        <f t="shared" ca="1" si="3"/>
        <v>0</v>
      </c>
    </row>
    <row r="34" spans="1:11" x14ac:dyDescent="0.25">
      <c r="A34" s="481"/>
      <c r="B34" s="1316"/>
      <c r="C34" s="465"/>
      <c r="D34" s="475"/>
      <c r="E34" s="476">
        <f t="shared" si="2"/>
        <v>0</v>
      </c>
      <c r="F34" s="29">
        <f t="shared" si="2"/>
        <v>0</v>
      </c>
      <c r="G34" s="29">
        <f t="shared" ca="1" si="2"/>
        <v>0</v>
      </c>
      <c r="H34" s="29">
        <f t="shared" ca="1" si="2"/>
        <v>0</v>
      </c>
      <c r="I34" s="29">
        <f t="shared" ca="1" si="2"/>
        <v>0</v>
      </c>
      <c r="J34" s="29">
        <f t="shared" ca="1" si="2"/>
        <v>0</v>
      </c>
      <c r="K34">
        <f t="shared" ca="1" si="3"/>
        <v>0</v>
      </c>
    </row>
    <row r="35" spans="1:11" x14ac:dyDescent="0.25">
      <c r="A35" s="481"/>
      <c r="B35" s="1316"/>
      <c r="C35" s="465"/>
      <c r="D35" s="475"/>
      <c r="E35" s="476">
        <f t="shared" si="2"/>
        <v>0</v>
      </c>
      <c r="F35" s="29">
        <f t="shared" si="2"/>
        <v>0</v>
      </c>
      <c r="G35" s="29">
        <f t="shared" ca="1" si="2"/>
        <v>0</v>
      </c>
      <c r="H35" s="29">
        <f t="shared" ca="1" si="2"/>
        <v>0</v>
      </c>
      <c r="I35" s="29">
        <f t="shared" ca="1" si="2"/>
        <v>0</v>
      </c>
      <c r="J35" s="29">
        <f t="shared" ca="1" si="2"/>
        <v>0</v>
      </c>
      <c r="K35">
        <f t="shared" ca="1" si="3"/>
        <v>0</v>
      </c>
    </row>
    <row r="36" spans="1:11" x14ac:dyDescent="0.25">
      <c r="A36" s="481"/>
      <c r="B36" s="1316"/>
      <c r="C36" s="465"/>
      <c r="D36" s="475"/>
      <c r="E36" s="476">
        <f t="shared" si="2"/>
        <v>0</v>
      </c>
      <c r="F36" s="29">
        <f t="shared" si="2"/>
        <v>0</v>
      </c>
      <c r="G36" s="29">
        <f t="shared" ca="1" si="2"/>
        <v>0</v>
      </c>
      <c r="H36" s="29">
        <f t="shared" ca="1" si="2"/>
        <v>0</v>
      </c>
      <c r="I36" s="29">
        <f t="shared" ca="1" si="2"/>
        <v>0</v>
      </c>
      <c r="J36" s="29">
        <f t="shared" ca="1" si="2"/>
        <v>0</v>
      </c>
      <c r="K36">
        <f t="shared" ca="1" si="1"/>
        <v>0</v>
      </c>
    </row>
    <row r="37" spans="1:11" x14ac:dyDescent="0.25">
      <c r="A37" s="481"/>
      <c r="B37" s="1316"/>
      <c r="C37" s="465"/>
      <c r="D37" s="475"/>
      <c r="E37" s="476">
        <f t="shared" si="2"/>
        <v>0</v>
      </c>
      <c r="F37" s="29">
        <f t="shared" si="2"/>
        <v>0</v>
      </c>
      <c r="G37" s="29">
        <f t="shared" ca="1" si="2"/>
        <v>0</v>
      </c>
      <c r="H37" s="29">
        <f t="shared" ca="1" si="2"/>
        <v>0</v>
      </c>
      <c r="I37" s="29">
        <f t="shared" ca="1" si="2"/>
        <v>0</v>
      </c>
      <c r="J37" s="29">
        <f t="shared" ca="1" si="2"/>
        <v>0</v>
      </c>
      <c r="K37">
        <f t="shared" ca="1" si="1"/>
        <v>0</v>
      </c>
    </row>
    <row r="38" spans="1:11" x14ac:dyDescent="0.25">
      <c r="A38" s="481"/>
      <c r="B38" s="1316"/>
      <c r="C38" s="465"/>
      <c r="D38" s="475"/>
      <c r="E38" s="476">
        <f t="shared" si="2"/>
        <v>0</v>
      </c>
      <c r="F38" s="29">
        <f t="shared" si="2"/>
        <v>0</v>
      </c>
      <c r="G38" s="29">
        <f t="shared" ca="1" si="2"/>
        <v>0</v>
      </c>
      <c r="H38" s="29">
        <f t="shared" ca="1" si="2"/>
        <v>0</v>
      </c>
      <c r="I38" s="29">
        <f t="shared" ca="1" si="2"/>
        <v>0</v>
      </c>
      <c r="J38" s="29">
        <f t="shared" ca="1" si="2"/>
        <v>0</v>
      </c>
      <c r="K38">
        <f t="shared" ca="1" si="1"/>
        <v>0</v>
      </c>
    </row>
    <row r="39" spans="1:11" ht="15.75" thickBot="1" x14ac:dyDescent="0.3">
      <c r="A39" s="482"/>
      <c r="B39" s="1514"/>
      <c r="C39" s="491"/>
      <c r="D39" s="513"/>
      <c r="E39" s="476">
        <f t="shared" si="2"/>
        <v>0</v>
      </c>
      <c r="F39" s="29">
        <f t="shared" si="2"/>
        <v>0</v>
      </c>
      <c r="G39" s="29">
        <f t="shared" ca="1" si="2"/>
        <v>0</v>
      </c>
      <c r="H39" s="29">
        <f t="shared" ca="1" si="2"/>
        <v>0</v>
      </c>
      <c r="I39" s="29">
        <f t="shared" ca="1" si="2"/>
        <v>0</v>
      </c>
      <c r="J39" s="29">
        <f t="shared" ca="1" si="2"/>
        <v>0</v>
      </c>
      <c r="K39">
        <f t="shared" ca="1" si="1"/>
        <v>0</v>
      </c>
    </row>
    <row r="40" spans="1:11" ht="3.75" customHeight="1" thickBot="1" x14ac:dyDescent="0.3">
      <c r="A40" s="487"/>
      <c r="B40" s="511"/>
      <c r="C40" s="514"/>
      <c r="D40" s="515"/>
      <c r="E40" s="487"/>
      <c r="F40" s="487"/>
      <c r="G40" s="487"/>
      <c r="H40" s="487"/>
      <c r="I40" s="487"/>
      <c r="J40" s="487"/>
    </row>
    <row r="41" spans="1:11" x14ac:dyDescent="0.25">
      <c r="A41" s="484">
        <f>DATE(YEAR(E$2),12,31)</f>
        <v>42369</v>
      </c>
      <c r="B41" s="1516" t="s">
        <v>1259</v>
      </c>
      <c r="C41" s="475"/>
      <c r="D41" s="503"/>
      <c r="E41" s="476">
        <f t="shared" ref="E41:J46" ca="1" si="4">IF(AND($A41&gt;=E$2,$A41&lt;E$3,E$3&lt;TODAY()),ROUND($C41*E$4/SUMIFS($E$4:$J$4,$E$2:$J$2,"&lt;="&amp;$A41,$E$3:$J$3,"&gt;"&amp;$A41),2),0)</f>
        <v>0</v>
      </c>
      <c r="F41" s="29">
        <f t="shared" ca="1" si="4"/>
        <v>0</v>
      </c>
      <c r="G41" s="29">
        <f t="shared" ca="1" si="4"/>
        <v>0</v>
      </c>
      <c r="H41" s="29">
        <f t="shared" ca="1" si="4"/>
        <v>0</v>
      </c>
      <c r="I41" s="29">
        <f t="shared" ca="1" si="4"/>
        <v>0</v>
      </c>
      <c r="J41" s="29">
        <f t="shared" ca="1" si="4"/>
        <v>0</v>
      </c>
      <c r="K41">
        <f t="shared" ca="1" si="1"/>
        <v>0</v>
      </c>
    </row>
    <row r="42" spans="1:11" x14ac:dyDescent="0.25">
      <c r="A42" s="485">
        <f>DATE(YEAR(A41)+1,12,31)</f>
        <v>42735</v>
      </c>
      <c r="B42" s="1511"/>
      <c r="C42" s="475"/>
      <c r="D42" s="503"/>
      <c r="E42" s="476">
        <f t="shared" ca="1" si="4"/>
        <v>0</v>
      </c>
      <c r="F42" s="29">
        <f t="shared" ca="1" si="4"/>
        <v>0</v>
      </c>
      <c r="G42" s="29">
        <f t="shared" ca="1" si="4"/>
        <v>0</v>
      </c>
      <c r="H42" s="29">
        <f t="shared" ca="1" si="4"/>
        <v>0</v>
      </c>
      <c r="I42" s="29">
        <f t="shared" ca="1" si="4"/>
        <v>0</v>
      </c>
      <c r="J42" s="29">
        <f t="shared" ca="1" si="4"/>
        <v>0</v>
      </c>
      <c r="K42">
        <f t="shared" ca="1" si="1"/>
        <v>0</v>
      </c>
    </row>
    <row r="43" spans="1:11" x14ac:dyDescent="0.25">
      <c r="A43" s="485">
        <f t="shared" ref="A43:A45" si="5">DATE(YEAR(A42)+1,12,31)</f>
        <v>43100</v>
      </c>
      <c r="B43" s="1511"/>
      <c r="C43" s="475"/>
      <c r="D43" s="503"/>
      <c r="E43" s="476">
        <f t="shared" ca="1" si="4"/>
        <v>0</v>
      </c>
      <c r="F43" s="29">
        <f t="shared" ca="1" si="4"/>
        <v>0</v>
      </c>
      <c r="G43" s="29">
        <f t="shared" ca="1" si="4"/>
        <v>0</v>
      </c>
      <c r="H43" s="29">
        <f t="shared" ca="1" si="4"/>
        <v>0</v>
      </c>
      <c r="I43" s="29">
        <f t="shared" ca="1" si="4"/>
        <v>0</v>
      </c>
      <c r="J43" s="29">
        <f t="shared" ca="1" si="4"/>
        <v>0</v>
      </c>
      <c r="K43">
        <f t="shared" ca="1" si="1"/>
        <v>0</v>
      </c>
    </row>
    <row r="44" spans="1:11" x14ac:dyDescent="0.25">
      <c r="A44" s="485">
        <f t="shared" si="5"/>
        <v>43465</v>
      </c>
      <c r="B44" s="1511"/>
      <c r="C44" s="475"/>
      <c r="D44" s="503"/>
      <c r="E44" s="476">
        <f t="shared" ca="1" si="4"/>
        <v>0</v>
      </c>
      <c r="F44" s="29">
        <f t="shared" ca="1" si="4"/>
        <v>0</v>
      </c>
      <c r="G44" s="29">
        <f t="shared" ca="1" si="4"/>
        <v>0</v>
      </c>
      <c r="H44" s="29">
        <f t="shared" ca="1" si="4"/>
        <v>0</v>
      </c>
      <c r="I44" s="29">
        <f t="shared" ca="1" si="4"/>
        <v>0</v>
      </c>
      <c r="J44" s="29">
        <f t="shared" ca="1" si="4"/>
        <v>0</v>
      </c>
      <c r="K44">
        <f t="shared" ca="1" si="1"/>
        <v>0</v>
      </c>
    </row>
    <row r="45" spans="1:11" x14ac:dyDescent="0.25">
      <c r="A45" s="485">
        <f t="shared" si="5"/>
        <v>43830</v>
      </c>
      <c r="B45" s="1511"/>
      <c r="C45" s="475"/>
      <c r="D45" s="503"/>
      <c r="E45" s="476">
        <f t="shared" ca="1" si="4"/>
        <v>0</v>
      </c>
      <c r="F45" s="29">
        <f t="shared" ca="1" si="4"/>
        <v>0</v>
      </c>
      <c r="G45" s="29">
        <f t="shared" ca="1" si="4"/>
        <v>0</v>
      </c>
      <c r="H45" s="29">
        <f t="shared" ca="1" si="4"/>
        <v>0</v>
      </c>
      <c r="I45" s="29">
        <f t="shared" ca="1" si="4"/>
        <v>0</v>
      </c>
      <c r="J45" s="29">
        <f t="shared" ca="1" si="4"/>
        <v>0</v>
      </c>
      <c r="K45">
        <f t="shared" ca="1" si="1"/>
        <v>0</v>
      </c>
    </row>
    <row r="46" spans="1:11" ht="15.75" thickBot="1" x14ac:dyDescent="0.3">
      <c r="A46" s="486">
        <f>DATE(YEAR(A45)+1,12,31)</f>
        <v>44196</v>
      </c>
      <c r="B46" s="1517"/>
      <c r="C46" s="483"/>
      <c r="D46" s="504"/>
      <c r="E46" s="476">
        <f t="shared" ca="1" si="4"/>
        <v>0</v>
      </c>
      <c r="F46" s="29">
        <f t="shared" ca="1" si="4"/>
        <v>0</v>
      </c>
      <c r="G46" s="29">
        <f t="shared" ca="1" si="4"/>
        <v>0</v>
      </c>
      <c r="H46" s="29">
        <f t="shared" ca="1" si="4"/>
        <v>0</v>
      </c>
      <c r="I46" s="29">
        <f t="shared" ca="1" si="4"/>
        <v>0</v>
      </c>
      <c r="J46" s="29">
        <f t="shared" ca="1" si="4"/>
        <v>0</v>
      </c>
      <c r="K46">
        <f t="shared" ca="1" si="1"/>
        <v>0</v>
      </c>
    </row>
    <row r="47" spans="1:11" ht="3" customHeight="1" x14ac:dyDescent="0.25">
      <c r="A47" s="474"/>
      <c r="B47" s="474"/>
      <c r="C47" s="477"/>
      <c r="D47" s="474"/>
      <c r="E47" s="478"/>
      <c r="F47" s="474"/>
      <c r="G47" s="474"/>
      <c r="H47" s="474"/>
      <c r="I47" s="474"/>
      <c r="J47" s="474"/>
    </row>
    <row r="48" spans="1:11" x14ac:dyDescent="0.25">
      <c r="A48" s="498"/>
      <c r="B48" s="1518"/>
      <c r="C48" s="1529" t="s">
        <v>1261</v>
      </c>
      <c r="D48" s="1529"/>
      <c r="E48" s="500">
        <f t="shared" ref="E48:J48" ca="1" si="6">IF(OR(ISBLANK(E2),E3&gt;TODAY()),"",E$3-E$2+1)</f>
        <v>993</v>
      </c>
      <c r="F48" s="500">
        <f t="shared" ca="1" si="6"/>
        <v>1360</v>
      </c>
      <c r="G48" s="500" t="str">
        <f t="shared" ca="1" si="6"/>
        <v/>
      </c>
      <c r="H48" s="500" t="str">
        <f t="shared" ca="1" si="6"/>
        <v/>
      </c>
      <c r="I48" s="500" t="str">
        <f t="shared" ca="1" si="6"/>
        <v/>
      </c>
      <c r="J48" s="500" t="str">
        <f t="shared" ca="1" si="6"/>
        <v/>
      </c>
      <c r="K48">
        <f t="shared" ca="1" si="1"/>
        <v>2353</v>
      </c>
    </row>
    <row r="49" spans="1:11" x14ac:dyDescent="0.25">
      <c r="A49" s="499"/>
      <c r="B49" s="1518"/>
      <c r="C49" s="1529" t="s">
        <v>1275</v>
      </c>
      <c r="D49" s="1529"/>
      <c r="E49" s="501">
        <f t="shared" ref="E49:J49" ca="1" si="7">IF(E3&lt;TODAY(),E5-E7,"")</f>
        <v>0</v>
      </c>
      <c r="F49" s="501">
        <f t="shared" ca="1" si="7"/>
        <v>-493.03999999999996</v>
      </c>
      <c r="G49" s="501" t="str">
        <f t="shared" ca="1" si="7"/>
        <v/>
      </c>
      <c r="H49" s="501" t="str">
        <f t="shared" ca="1" si="7"/>
        <v/>
      </c>
      <c r="I49" s="501" t="str">
        <f t="shared" ca="1" si="7"/>
        <v/>
      </c>
      <c r="J49" s="501" t="str">
        <f t="shared" ca="1" si="7"/>
        <v/>
      </c>
      <c r="K49">
        <f t="shared" ca="1" si="1"/>
        <v>-493.03999999999996</v>
      </c>
    </row>
    <row r="50" spans="1:11" x14ac:dyDescent="0.25">
      <c r="A50" s="499"/>
      <c r="B50" s="1518"/>
      <c r="C50" s="1529" t="s">
        <v>1276</v>
      </c>
      <c r="D50" s="1529"/>
      <c r="E50" s="501">
        <f ca="1">IF(E3&lt;TODAY(),E5*E6-E7*E8,"")</f>
        <v>241.5</v>
      </c>
      <c r="F50" s="501">
        <f t="shared" ref="F50:J50" ca="1" si="8">IF(F3&lt;TODAY(),F5*F6-F7*F8,"")</f>
        <v>0</v>
      </c>
      <c r="G50" s="501" t="str">
        <f t="shared" ca="1" si="8"/>
        <v/>
      </c>
      <c r="H50" s="501" t="str">
        <f t="shared" ca="1" si="8"/>
        <v/>
      </c>
      <c r="I50" s="501" t="str">
        <f t="shared" ca="1" si="8"/>
        <v/>
      </c>
      <c r="J50" s="501" t="str">
        <f t="shared" ca="1" si="8"/>
        <v/>
      </c>
    </row>
    <row r="51" spans="1:11" ht="15.75" thickBot="1" x14ac:dyDescent="0.3">
      <c r="A51" s="378"/>
      <c r="B51" s="1517"/>
      <c r="C51" s="1530" t="s">
        <v>1264</v>
      </c>
      <c r="D51" s="1530"/>
      <c r="E51" s="502">
        <f t="shared" ref="E51:J51" ca="1" si="9">IF(OR(ISBLANK(E2),E3&gt;TODAY()),"",ROUND(IF(YEAR($E$3)=YEAR(E$2),E$49,E$49*($E$3-DATE(YEAR($E$3),1,1)+1)/E$48),2))</f>
        <v>0</v>
      </c>
      <c r="F51" s="502">
        <f t="shared" ca="1" si="9"/>
        <v>-131.6</v>
      </c>
      <c r="G51" s="502" t="str">
        <f t="shared" ca="1" si="9"/>
        <v/>
      </c>
      <c r="H51" s="502" t="str">
        <f t="shared" ca="1" si="9"/>
        <v/>
      </c>
      <c r="I51" s="502" t="str">
        <f t="shared" ca="1" si="9"/>
        <v/>
      </c>
      <c r="J51" s="502" t="str">
        <f t="shared" ca="1" si="9"/>
        <v/>
      </c>
      <c r="K51">
        <f t="shared" ca="1" si="1"/>
        <v>-131.6</v>
      </c>
    </row>
    <row r="52" spans="1:11" ht="15" customHeight="1" x14ac:dyDescent="0.25">
      <c r="A52" s="479"/>
      <c r="B52" s="1511" t="s">
        <v>1258</v>
      </c>
      <c r="C52" s="1531">
        <f>YEAR(E$2)</f>
        <v>2015</v>
      </c>
      <c r="D52" s="1532"/>
      <c r="E52" s="495">
        <f t="shared" ref="E52:J57" si="10">SUMIFS(E$9:E$39,$A$9:$A$39,"&lt;="&amp;DATE($C76,12,31),$A$9:$A$39,"&gt;"&amp;DATE($C76-1,12,31))</f>
        <v>10.85</v>
      </c>
      <c r="F52" s="496">
        <f t="shared" si="10"/>
        <v>117.15</v>
      </c>
      <c r="G52" s="496">
        <f t="shared" ca="1" si="10"/>
        <v>0</v>
      </c>
      <c r="H52" s="496">
        <f t="shared" ca="1" si="10"/>
        <v>0</v>
      </c>
      <c r="I52" s="496">
        <f t="shared" ca="1" si="10"/>
        <v>0</v>
      </c>
      <c r="J52" s="496">
        <f t="shared" ca="1" si="10"/>
        <v>0</v>
      </c>
      <c r="K52">
        <f t="shared" ca="1" si="1"/>
        <v>128</v>
      </c>
    </row>
    <row r="53" spans="1:11" x14ac:dyDescent="0.25">
      <c r="A53" s="479"/>
      <c r="B53" s="1511"/>
      <c r="C53" s="1500">
        <f>C52+1</f>
        <v>2016</v>
      </c>
      <c r="D53" s="1533"/>
      <c r="E53" s="494">
        <f t="shared" si="10"/>
        <v>31.78</v>
      </c>
      <c r="F53" s="497">
        <f t="shared" si="10"/>
        <v>343.22</v>
      </c>
      <c r="G53" s="497">
        <f t="shared" ca="1" si="10"/>
        <v>0</v>
      </c>
      <c r="H53" s="497">
        <f t="shared" ca="1" si="10"/>
        <v>0</v>
      </c>
      <c r="I53" s="497">
        <f t="shared" ca="1" si="10"/>
        <v>0</v>
      </c>
      <c r="J53" s="497">
        <f t="shared" ca="1" si="10"/>
        <v>0</v>
      </c>
      <c r="K53">
        <f t="shared" ca="1" si="1"/>
        <v>375</v>
      </c>
    </row>
    <row r="54" spans="1:11" x14ac:dyDescent="0.25">
      <c r="A54" s="479"/>
      <c r="B54" s="1511"/>
      <c r="C54" s="1500">
        <f t="shared" ref="C54:C57" si="11">C53+1</f>
        <v>2017</v>
      </c>
      <c r="D54" s="1533"/>
      <c r="E54" s="494">
        <f t="shared" si="10"/>
        <v>25</v>
      </c>
      <c r="F54" s="497">
        <f t="shared" si="10"/>
        <v>270</v>
      </c>
      <c r="G54" s="497">
        <f t="shared" ca="1" si="10"/>
        <v>0</v>
      </c>
      <c r="H54" s="497">
        <f t="shared" ca="1" si="10"/>
        <v>0</v>
      </c>
      <c r="I54" s="497">
        <f t="shared" ca="1" si="10"/>
        <v>0</v>
      </c>
      <c r="J54" s="497">
        <f t="shared" ca="1" si="10"/>
        <v>0</v>
      </c>
      <c r="K54">
        <f t="shared" ca="1" si="1"/>
        <v>295</v>
      </c>
    </row>
    <row r="55" spans="1:11" x14ac:dyDescent="0.25">
      <c r="A55" s="479"/>
      <c r="B55" s="1511"/>
      <c r="C55" s="1500">
        <f t="shared" si="11"/>
        <v>2018</v>
      </c>
      <c r="D55" s="1533"/>
      <c r="E55" s="494">
        <f t="shared" si="10"/>
        <v>0</v>
      </c>
      <c r="F55" s="497">
        <f t="shared" si="10"/>
        <v>530</v>
      </c>
      <c r="G55" s="497">
        <f t="shared" ca="1" si="10"/>
        <v>0</v>
      </c>
      <c r="H55" s="497">
        <f t="shared" ca="1" si="10"/>
        <v>0</v>
      </c>
      <c r="I55" s="497">
        <f t="shared" ca="1" si="10"/>
        <v>0</v>
      </c>
      <c r="J55" s="497">
        <f t="shared" ca="1" si="10"/>
        <v>0</v>
      </c>
      <c r="K55">
        <f t="shared" ca="1" si="1"/>
        <v>530</v>
      </c>
    </row>
    <row r="56" spans="1:11" x14ac:dyDescent="0.25">
      <c r="A56" s="479"/>
      <c r="B56" s="1511"/>
      <c r="C56" s="1500">
        <f t="shared" si="11"/>
        <v>2019</v>
      </c>
      <c r="D56" s="1533"/>
      <c r="E56" s="494">
        <f t="shared" si="10"/>
        <v>0</v>
      </c>
      <c r="F56" s="497">
        <f t="shared" si="10"/>
        <v>0</v>
      </c>
      <c r="G56" s="497">
        <f t="shared" si="10"/>
        <v>0</v>
      </c>
      <c r="H56" s="497">
        <f t="shared" si="10"/>
        <v>0</v>
      </c>
      <c r="I56" s="497">
        <f t="shared" si="10"/>
        <v>0</v>
      </c>
      <c r="J56" s="497">
        <f t="shared" si="10"/>
        <v>0</v>
      </c>
      <c r="K56">
        <f t="shared" si="1"/>
        <v>0</v>
      </c>
    </row>
    <row r="57" spans="1:11" x14ac:dyDescent="0.25">
      <c r="A57" s="479"/>
      <c r="B57" s="1515"/>
      <c r="C57" s="1500">
        <f t="shared" si="11"/>
        <v>2020</v>
      </c>
      <c r="D57" s="1533"/>
      <c r="E57" s="494">
        <f t="shared" si="10"/>
        <v>0</v>
      </c>
      <c r="F57" s="497">
        <f t="shared" si="10"/>
        <v>0</v>
      </c>
      <c r="G57" s="497">
        <f t="shared" si="10"/>
        <v>0</v>
      </c>
      <c r="H57" s="497">
        <f t="shared" si="10"/>
        <v>0</v>
      </c>
      <c r="I57" s="497">
        <f t="shared" si="10"/>
        <v>0</v>
      </c>
      <c r="J57" s="497">
        <f t="shared" si="10"/>
        <v>0</v>
      </c>
      <c r="K57">
        <f t="shared" si="1"/>
        <v>0</v>
      </c>
    </row>
    <row r="58" spans="1:11" x14ac:dyDescent="0.25">
      <c r="A58" s="479"/>
      <c r="B58" s="1512" t="s">
        <v>1256</v>
      </c>
      <c r="C58" s="1500">
        <f>C52</f>
        <v>2015</v>
      </c>
      <c r="D58" s="1533"/>
      <c r="E58" s="476">
        <f>E64+E76</f>
        <v>10.85</v>
      </c>
      <c r="F58" s="29">
        <f t="shared" ref="E58:J63" si="12">F64+F76</f>
        <v>117.15</v>
      </c>
      <c r="G58" s="29">
        <f t="shared" si="12"/>
        <v>0</v>
      </c>
      <c r="H58" s="29">
        <f t="shared" si="12"/>
        <v>0</v>
      </c>
      <c r="I58" s="29">
        <f t="shared" si="12"/>
        <v>1</v>
      </c>
      <c r="J58" s="29">
        <f t="shared" si="12"/>
        <v>0</v>
      </c>
      <c r="K58">
        <f t="shared" si="1"/>
        <v>129</v>
      </c>
    </row>
    <row r="59" spans="1:11" x14ac:dyDescent="0.25">
      <c r="A59" s="479"/>
      <c r="B59" s="1512"/>
      <c r="C59" s="1500">
        <f>C58+1</f>
        <v>2016</v>
      </c>
      <c r="D59" s="1533"/>
      <c r="E59" s="476">
        <f t="shared" si="12"/>
        <v>24.14</v>
      </c>
      <c r="F59" s="29">
        <f t="shared" si="12"/>
        <v>260.76</v>
      </c>
      <c r="G59" s="29">
        <f t="shared" ca="1" si="12"/>
        <v>0</v>
      </c>
      <c r="H59" s="29">
        <f t="shared" ca="1" si="12"/>
        <v>0</v>
      </c>
      <c r="I59" s="29">
        <f t="shared" ca="1" si="12"/>
        <v>0</v>
      </c>
      <c r="J59" s="29">
        <f t="shared" ca="1" si="12"/>
        <v>0</v>
      </c>
      <c r="K59">
        <f t="shared" ca="1" si="1"/>
        <v>284.89999999999998</v>
      </c>
    </row>
    <row r="60" spans="1:11" ht="15" customHeight="1" x14ac:dyDescent="0.25">
      <c r="A60" s="479"/>
      <c r="B60" s="1512"/>
      <c r="C60" s="1500">
        <f t="shared" ref="C60:C63" si="13">C59+1</f>
        <v>2017</v>
      </c>
      <c r="D60" s="1533"/>
      <c r="E60" s="476">
        <f>E66+E78</f>
        <v>23.01</v>
      </c>
      <c r="F60" s="29">
        <f t="shared" si="12"/>
        <v>248.59</v>
      </c>
      <c r="G60" s="29">
        <f t="shared" ca="1" si="12"/>
        <v>0</v>
      </c>
      <c r="H60" s="29">
        <f t="shared" ca="1" si="12"/>
        <v>0</v>
      </c>
      <c r="I60" s="29">
        <f t="shared" ca="1" si="12"/>
        <v>0</v>
      </c>
      <c r="J60" s="29">
        <f t="shared" ca="1" si="12"/>
        <v>0</v>
      </c>
      <c r="K60">
        <f t="shared" ca="1" si="1"/>
        <v>271.60000000000002</v>
      </c>
    </row>
    <row r="61" spans="1:11" x14ac:dyDescent="0.25">
      <c r="A61" s="479"/>
      <c r="B61" s="1512"/>
      <c r="C61" s="1500">
        <f t="shared" si="13"/>
        <v>2018</v>
      </c>
      <c r="D61" s="1533"/>
      <c r="E61" s="476">
        <f t="shared" si="12"/>
        <v>0</v>
      </c>
      <c r="F61" s="29">
        <f t="shared" si="12"/>
        <v>333.22</v>
      </c>
      <c r="G61" s="29">
        <f t="shared" ca="1" si="12"/>
        <v>0</v>
      </c>
      <c r="H61" s="29">
        <f t="shared" ca="1" si="12"/>
        <v>0</v>
      </c>
      <c r="I61" s="29">
        <f t="shared" ca="1" si="12"/>
        <v>0</v>
      </c>
      <c r="J61" s="29">
        <f t="shared" ca="1" si="12"/>
        <v>0</v>
      </c>
      <c r="K61">
        <f t="shared" ca="1" si="1"/>
        <v>333.22</v>
      </c>
    </row>
    <row r="62" spans="1:11" x14ac:dyDescent="0.25">
      <c r="A62" s="479"/>
      <c r="B62" s="1512"/>
      <c r="C62" s="1500">
        <f t="shared" si="13"/>
        <v>2019</v>
      </c>
      <c r="D62" s="1533"/>
      <c r="E62" s="476">
        <f t="shared" si="12"/>
        <v>0</v>
      </c>
      <c r="F62" s="29">
        <f t="shared" si="12"/>
        <v>0</v>
      </c>
      <c r="G62" s="29">
        <f t="shared" ca="1" si="12"/>
        <v>0</v>
      </c>
      <c r="H62" s="29">
        <f t="shared" ca="1" si="12"/>
        <v>0</v>
      </c>
      <c r="I62" s="29">
        <f t="shared" ca="1" si="12"/>
        <v>0</v>
      </c>
      <c r="J62" s="29">
        <f t="shared" ca="1" si="12"/>
        <v>0</v>
      </c>
      <c r="K62">
        <f t="shared" ca="1" si="1"/>
        <v>0</v>
      </c>
    </row>
    <row r="63" spans="1:11" x14ac:dyDescent="0.25">
      <c r="A63" s="479"/>
      <c r="B63" s="1512"/>
      <c r="C63" s="1500">
        <f t="shared" si="13"/>
        <v>2020</v>
      </c>
      <c r="D63" s="1533"/>
      <c r="E63" s="476">
        <f t="shared" si="12"/>
        <v>0</v>
      </c>
      <c r="F63" s="29">
        <f t="shared" si="12"/>
        <v>0</v>
      </c>
      <c r="G63" s="29">
        <f t="shared" ca="1" si="12"/>
        <v>0</v>
      </c>
      <c r="H63" s="29">
        <f t="shared" ca="1" si="12"/>
        <v>0</v>
      </c>
      <c r="I63" s="29">
        <f t="shared" ca="1" si="12"/>
        <v>0</v>
      </c>
      <c r="J63" s="29">
        <f t="shared" ca="1" si="12"/>
        <v>0</v>
      </c>
      <c r="K63">
        <f t="shared" ca="1" si="1"/>
        <v>0</v>
      </c>
    </row>
    <row r="64" spans="1:11" ht="15" customHeight="1" x14ac:dyDescent="0.25">
      <c r="A64" s="479"/>
      <c r="B64" s="1554" t="s">
        <v>1262</v>
      </c>
      <c r="C64" s="1500">
        <f>C58</f>
        <v>2015</v>
      </c>
      <c r="D64" s="1533"/>
      <c r="E64" s="476">
        <f t="shared" ref="E64:J64" si="14">IF($C64=YEAR(E$2),E52,0)</f>
        <v>10.85</v>
      </c>
      <c r="F64" s="29">
        <f t="shared" si="14"/>
        <v>117.15</v>
      </c>
      <c r="G64" s="29">
        <f t="shared" si="14"/>
        <v>0</v>
      </c>
      <c r="H64" s="29">
        <f t="shared" si="14"/>
        <v>0</v>
      </c>
      <c r="I64" s="29">
        <f t="shared" si="14"/>
        <v>0</v>
      </c>
      <c r="J64" s="29">
        <f t="shared" si="14"/>
        <v>0</v>
      </c>
      <c r="K64">
        <f t="shared" si="1"/>
        <v>128</v>
      </c>
    </row>
    <row r="65" spans="1:11" ht="15" customHeight="1" x14ac:dyDescent="0.25">
      <c r="A65" s="479"/>
      <c r="B65" s="1554"/>
      <c r="C65" s="1500">
        <f t="shared" ref="C65:C75" si="15">C59</f>
        <v>2016</v>
      </c>
      <c r="D65" s="1533"/>
      <c r="E65" s="476">
        <f>IF(OR($C65=YEAR(E$2),E53&lt;AVERAGE(E$58:E58)*1.25),E53,ROUND(AVERAGE(E$58:E58)*1.25,2))</f>
        <v>13.56</v>
      </c>
      <c r="F65" s="29">
        <f>IF(OR($C65=YEAR(F$2),F53&lt;AVERAGE(F$58:F58)*1.25),F53,ROUND(AVERAGE(F$58:F58)*1.25,2))</f>
        <v>146.44</v>
      </c>
      <c r="G65" s="29">
        <f ca="1">IF(OR($C65=YEAR(G$2),G53&lt;AVERAGE(G$58:G58)*1.25),G53,ROUND(AVERAGE(G$58:G58)*1.25,2))</f>
        <v>0</v>
      </c>
      <c r="H65" s="29">
        <f ca="1">IF(OR($C65=YEAR(H$2),H53&lt;AVERAGE(H$58:H58)*1.25),H53,ROUND(AVERAGE(H$58:H58)*1.25,2))</f>
        <v>0</v>
      </c>
      <c r="I65" s="29">
        <f ca="1">IF(OR($C65=YEAR(I$2),I53&lt;AVERAGE(I$58:I58)*1.25),I53,ROUND(AVERAGE(I$58:I58)*1.25,2))</f>
        <v>0</v>
      </c>
      <c r="J65" s="29">
        <f ca="1">IF(OR($C65=YEAR(J$2),J53&lt;AVERAGE(J$58:J58)*1.25),J53,ROUND(AVERAGE(J$58:J58)*1.25,2))</f>
        <v>0</v>
      </c>
      <c r="K65">
        <f t="shared" ca="1" si="1"/>
        <v>160</v>
      </c>
    </row>
    <row r="66" spans="1:11" x14ac:dyDescent="0.25">
      <c r="A66" s="479"/>
      <c r="B66" s="1554"/>
      <c r="C66" s="1500">
        <f t="shared" si="15"/>
        <v>2017</v>
      </c>
      <c r="D66" s="1533"/>
      <c r="E66" s="476">
        <f>IF(OR($C66=YEAR(E$2),E54&lt;AVERAGE(E$58:E59)*1.25),E54,ROUND(AVERAGE(E$58:E59)*1.25,2))</f>
        <v>21.87</v>
      </c>
      <c r="F66" s="29">
        <f>IF(OR($C66=YEAR(F$2),F54&lt;AVERAGE(F$58:F59)*1.25),F54,ROUND(AVERAGE(F$58:F59)*1.25,2))</f>
        <v>236.19</v>
      </c>
      <c r="G66" s="29">
        <f ca="1">IF(OR($C66=YEAR(G$2),G54&lt;AVERAGE(G$58:G59)*1.25),G54,ROUND(AVERAGE(G$58:G59)*1.25,2))</f>
        <v>0</v>
      </c>
      <c r="H66" s="29">
        <f ca="1">IF(OR($C66=YEAR(H$2),H54&lt;AVERAGE(H$58:H59)*1.25),H54,ROUND(AVERAGE(H$58:H59)*1.25,2))</f>
        <v>0</v>
      </c>
      <c r="I66" s="29">
        <f ca="1">IF(OR($C66=YEAR(I$2),I54&lt;AVERAGE(I$58:I59)*1.25),I54,ROUND(AVERAGE(I$58:I59)*1.25,2))</f>
        <v>0</v>
      </c>
      <c r="J66" s="29">
        <f ca="1">IF(OR($C66=YEAR(J$2),J54&lt;AVERAGE(J$58:J59)*1.25),J54,ROUND(AVERAGE(J$58:J59)*1.25,2))</f>
        <v>0</v>
      </c>
      <c r="K66">
        <f t="shared" ca="1" si="1"/>
        <v>258.06</v>
      </c>
    </row>
    <row r="67" spans="1:11" x14ac:dyDescent="0.25">
      <c r="A67" s="479"/>
      <c r="B67" s="1554"/>
      <c r="C67" s="1500">
        <f t="shared" si="15"/>
        <v>2018</v>
      </c>
      <c r="D67" s="1533"/>
      <c r="E67" s="476">
        <f>IF(OR($C67=YEAR(E$2),E55&lt;AVERAGE(E$58:E60)*1.25),E55,ROUND(AVERAGE(E$58:E60)*1.25,2))</f>
        <v>0</v>
      </c>
      <c r="F67" s="29">
        <f>IF(OR($C67=YEAR(F$2),F55&lt;AVERAGE(F$58:F60)*1.25),F55,ROUND(AVERAGE(F$58:F60)*1.25,2))</f>
        <v>261.04000000000002</v>
      </c>
      <c r="G67" s="29">
        <f ca="1">IF(OR($C67=YEAR(G$2),G55&lt;AVERAGE(G$58:G60)*1.25),G55,ROUND(AVERAGE(G$58:G60)*1.25,2))</f>
        <v>0</v>
      </c>
      <c r="H67" s="29">
        <f ca="1">IF(OR($C67=YEAR(H$2),H55&lt;AVERAGE(H$58:H60)*1.25),H55,ROUND(AVERAGE(H$58:H60)*1.25,2))</f>
        <v>0</v>
      </c>
      <c r="I67" s="29">
        <f ca="1">IF(OR($C67=YEAR(I$2),I55&lt;AVERAGE(I$58:I60)*1.25),I55,ROUND(AVERAGE(I$58:I60)*1.25,2))</f>
        <v>0</v>
      </c>
      <c r="J67" s="29">
        <f ca="1">IF(OR($C67=YEAR(J$2),J55&lt;AVERAGE(J$58:J60)*1.25),J55,ROUND(AVERAGE(J$58:J60)*1.25,2))</f>
        <v>0</v>
      </c>
      <c r="K67">
        <f t="shared" ca="1" si="1"/>
        <v>261.04000000000002</v>
      </c>
    </row>
    <row r="68" spans="1:11" x14ac:dyDescent="0.25">
      <c r="A68" s="479"/>
      <c r="B68" s="1554"/>
      <c r="C68" s="1500">
        <f t="shared" si="15"/>
        <v>2019</v>
      </c>
      <c r="D68" s="1533"/>
      <c r="E68" s="476">
        <f>IF(OR($C68=YEAR(E$2),E56&lt;AVERAGE(E$58:E61)*1.25),E56,ROUND(AVERAGE(E$58:E61)*1.25,2))</f>
        <v>0</v>
      </c>
      <c r="F68" s="29">
        <f>IF(OR($C68=YEAR(F$2),F56&lt;AVERAGE(F$58:F61)*1.25),F56,ROUND(AVERAGE(F$58:F61)*1.25,2))</f>
        <v>0</v>
      </c>
      <c r="G68" s="29">
        <f ca="1">IF(OR($C68=YEAR(G$2),G56&lt;AVERAGE(G$58:G61)*1.25),G56,ROUND(AVERAGE(G$58:G61)*1.25,2))</f>
        <v>0</v>
      </c>
      <c r="H68" s="29">
        <f ca="1">IF(OR($C68=YEAR(H$2),H56&lt;AVERAGE(H$58:H61)*1.25),H56,ROUND(AVERAGE(H$58:H61)*1.25,2))</f>
        <v>0</v>
      </c>
      <c r="I68" s="29">
        <f ca="1">IF(OR($C68=YEAR(I$2),I56&lt;AVERAGE(I$58:I61)*1.25),I56,ROUND(AVERAGE(I$58:I61)*1.25,2))</f>
        <v>0</v>
      </c>
      <c r="J68" s="29">
        <f ca="1">IF(OR($C68=YEAR(J$2),J56&lt;AVERAGE(J$58:J61)*1.25),J56,ROUND(AVERAGE(J$58:J61)*1.25,2))</f>
        <v>0</v>
      </c>
      <c r="K68">
        <f t="shared" ca="1" si="1"/>
        <v>0</v>
      </c>
    </row>
    <row r="69" spans="1:11" ht="15" customHeight="1" x14ac:dyDescent="0.25">
      <c r="A69" s="479"/>
      <c r="B69" s="1554"/>
      <c r="C69" s="1500">
        <f t="shared" si="15"/>
        <v>2020</v>
      </c>
      <c r="D69" s="1533"/>
      <c r="E69" s="476">
        <f>IF(OR($C69=YEAR(E$2),E57&lt;AVERAGE(E$58:E62)*1.25),E57,ROUND(AVERAGE(E$58:E62)*1.25,2))</f>
        <v>0</v>
      </c>
      <c r="F69" s="29">
        <f>IF(OR($C69=YEAR(F$2),F57&lt;AVERAGE(F$58:F62)*1.25),F57,ROUND(AVERAGE(F$58:F62)*1.25,2))</f>
        <v>0</v>
      </c>
      <c r="G69" s="29">
        <f ca="1">IF(OR($C69=YEAR(G$2),G57&lt;AVERAGE(G$58:G62)*1.25),G57,ROUND(AVERAGE(G$58:G62)*1.25,2))</f>
        <v>0</v>
      </c>
      <c r="H69" s="29">
        <f ca="1">IF(OR($C69=YEAR(H$2),H57&lt;AVERAGE(H$58:H62)*1.25),H57,ROUND(AVERAGE(H$58:H62)*1.25,2))</f>
        <v>0</v>
      </c>
      <c r="I69" s="29">
        <f ca="1">IF(OR($C69=YEAR(I$2),I57&lt;AVERAGE(I$58:I62)*1.25),I57,ROUND(AVERAGE(I$58:I62)*1.25,2))</f>
        <v>0</v>
      </c>
      <c r="J69" s="29">
        <f ca="1">IF(OR($C69=YEAR(J$2),J57&lt;AVERAGE(J$58:J62)*1.25),J57,ROUND(AVERAGE(J$58:J62)*1.25,2))</f>
        <v>0</v>
      </c>
      <c r="K69">
        <f t="shared" ca="1" si="1"/>
        <v>0</v>
      </c>
    </row>
    <row r="70" spans="1:11" x14ac:dyDescent="0.25">
      <c r="A70" s="479"/>
      <c r="B70" s="1512" t="s">
        <v>1257</v>
      </c>
      <c r="C70" s="1500">
        <f>C64</f>
        <v>2015</v>
      </c>
      <c r="D70" s="1533"/>
      <c r="E70" s="476">
        <v>0</v>
      </c>
      <c r="F70" s="29">
        <f t="shared" ref="F70:I70" si="16">E70</f>
        <v>0</v>
      </c>
      <c r="G70" s="29">
        <f t="shared" si="16"/>
        <v>0</v>
      </c>
      <c r="H70" s="29">
        <f t="shared" si="16"/>
        <v>0</v>
      </c>
      <c r="I70" s="29">
        <f t="shared" si="16"/>
        <v>0</v>
      </c>
      <c r="J70" s="29">
        <f>H70</f>
        <v>0</v>
      </c>
      <c r="K70">
        <f t="shared" ref="K70:K93" si="17">SUM(E70:J70)</f>
        <v>0</v>
      </c>
    </row>
    <row r="71" spans="1:11" x14ac:dyDescent="0.25">
      <c r="A71" s="479"/>
      <c r="B71" s="1512"/>
      <c r="C71" s="1500">
        <f t="shared" si="15"/>
        <v>2016</v>
      </c>
      <c r="D71" s="1533"/>
      <c r="E71" s="476">
        <f>ROUND(E53-E65,2)</f>
        <v>18.22</v>
      </c>
      <c r="F71" s="29">
        <f t="shared" ref="F71:J73" si="18">ROUND(F53-F65,2)</f>
        <v>196.78</v>
      </c>
      <c r="G71" s="29">
        <f t="shared" ca="1" si="18"/>
        <v>0</v>
      </c>
      <c r="H71" s="29">
        <f t="shared" ca="1" si="18"/>
        <v>0</v>
      </c>
      <c r="I71" s="29">
        <f t="shared" ca="1" si="18"/>
        <v>0</v>
      </c>
      <c r="J71" s="29">
        <f t="shared" ca="1" si="18"/>
        <v>0</v>
      </c>
      <c r="K71">
        <f t="shared" ca="1" si="17"/>
        <v>215</v>
      </c>
    </row>
    <row r="72" spans="1:11" x14ac:dyDescent="0.25">
      <c r="A72" s="479"/>
      <c r="B72" s="1512"/>
      <c r="C72" s="1500">
        <f t="shared" si="15"/>
        <v>2017</v>
      </c>
      <c r="D72" s="1533"/>
      <c r="E72" s="476">
        <f>ROUND(E54-E66,2)</f>
        <v>3.13</v>
      </c>
      <c r="F72" s="29">
        <f t="shared" si="18"/>
        <v>33.81</v>
      </c>
      <c r="G72" s="29">
        <f t="shared" ca="1" si="18"/>
        <v>0</v>
      </c>
      <c r="H72" s="29">
        <f t="shared" ca="1" si="18"/>
        <v>0</v>
      </c>
      <c r="I72" s="29">
        <f t="shared" ca="1" si="18"/>
        <v>0</v>
      </c>
      <c r="J72" s="29">
        <f t="shared" ca="1" si="18"/>
        <v>0</v>
      </c>
      <c r="K72">
        <f t="shared" ca="1" si="17"/>
        <v>36.940000000000005</v>
      </c>
    </row>
    <row r="73" spans="1:11" x14ac:dyDescent="0.25">
      <c r="A73" s="479"/>
      <c r="B73" s="1512"/>
      <c r="C73" s="1500">
        <f t="shared" si="15"/>
        <v>2018</v>
      </c>
      <c r="D73" s="1533"/>
      <c r="E73" s="476">
        <f>ROUND(E55-E67,2)</f>
        <v>0</v>
      </c>
      <c r="F73" s="29">
        <f t="shared" si="18"/>
        <v>268.95999999999998</v>
      </c>
      <c r="G73" s="29">
        <f t="shared" ca="1" si="18"/>
        <v>0</v>
      </c>
      <c r="H73" s="29">
        <f t="shared" ca="1" si="18"/>
        <v>0</v>
      </c>
      <c r="I73" s="29">
        <f t="shared" ca="1" si="18"/>
        <v>0</v>
      </c>
      <c r="J73" s="29">
        <f t="shared" ca="1" si="18"/>
        <v>0</v>
      </c>
      <c r="K73">
        <f t="shared" ca="1" si="17"/>
        <v>268.95999999999998</v>
      </c>
    </row>
    <row r="74" spans="1:11" x14ac:dyDescent="0.25">
      <c r="A74" s="479"/>
      <c r="B74" s="1512"/>
      <c r="C74" s="1500">
        <f t="shared" si="15"/>
        <v>2019</v>
      </c>
      <c r="D74" s="1533"/>
      <c r="E74" s="476">
        <f t="shared" ref="E74:J75" si="19">ROUND(E56-E68,2)</f>
        <v>0</v>
      </c>
      <c r="F74" s="29">
        <f t="shared" si="19"/>
        <v>0</v>
      </c>
      <c r="G74" s="29">
        <f t="shared" ca="1" si="19"/>
        <v>0</v>
      </c>
      <c r="H74" s="29">
        <f t="shared" ca="1" si="19"/>
        <v>0</v>
      </c>
      <c r="I74" s="29">
        <f t="shared" ca="1" si="19"/>
        <v>0</v>
      </c>
      <c r="J74" s="29">
        <f t="shared" ca="1" si="19"/>
        <v>0</v>
      </c>
      <c r="K74">
        <f t="shared" ca="1" si="17"/>
        <v>0</v>
      </c>
    </row>
    <row r="75" spans="1:11" x14ac:dyDescent="0.25">
      <c r="A75" s="479"/>
      <c r="B75" s="1512"/>
      <c r="C75" s="1500">
        <f t="shared" si="15"/>
        <v>2020</v>
      </c>
      <c r="D75" s="1533"/>
      <c r="E75" s="476">
        <f t="shared" si="19"/>
        <v>0</v>
      </c>
      <c r="F75" s="29">
        <f t="shared" si="19"/>
        <v>0</v>
      </c>
      <c r="G75" s="29">
        <f t="shared" ca="1" si="19"/>
        <v>0</v>
      </c>
      <c r="H75" s="29">
        <f t="shared" ca="1" si="19"/>
        <v>0</v>
      </c>
      <c r="I75" s="29">
        <f t="shared" ca="1" si="19"/>
        <v>0</v>
      </c>
      <c r="J75" s="29">
        <f t="shared" ca="1" si="19"/>
        <v>0</v>
      </c>
      <c r="K75">
        <f t="shared" ca="1" si="17"/>
        <v>0</v>
      </c>
    </row>
    <row r="76" spans="1:11" ht="15" customHeight="1" x14ac:dyDescent="0.25">
      <c r="B76" s="1513" t="s">
        <v>1263</v>
      </c>
      <c r="C76" s="1500">
        <f>YEAR(E$2)</f>
        <v>2015</v>
      </c>
      <c r="D76" s="1533"/>
      <c r="E76" s="476">
        <v>0</v>
      </c>
      <c r="F76" s="29">
        <v>0</v>
      </c>
      <c r="G76" s="29">
        <v>0</v>
      </c>
      <c r="H76" s="29">
        <v>0</v>
      </c>
      <c r="I76" s="29">
        <v>1</v>
      </c>
      <c r="J76" s="29">
        <v>0</v>
      </c>
      <c r="K76">
        <f t="shared" si="17"/>
        <v>1</v>
      </c>
    </row>
    <row r="77" spans="1:11" x14ac:dyDescent="0.25">
      <c r="B77" s="1513"/>
      <c r="C77" s="1500">
        <f>C76+1</f>
        <v>2016</v>
      </c>
      <c r="D77" s="1533"/>
      <c r="E77" s="476">
        <f t="shared" ref="E77:J81" si="20">ROUND(E71*IF(YEAR(E$3)=$C77,E$3-DATE($C77,1,1)+1,DATE($C77+1,1,1)-DATE($C77,1,1))/IF(YEAR(E$3)=$C77,E$3-E$2+1,DATE($C77+1,1,1)-E$2),2)</f>
        <v>10.58</v>
      </c>
      <c r="F77" s="29">
        <f t="shared" si="20"/>
        <v>114.32</v>
      </c>
      <c r="G77" s="29">
        <f t="shared" ca="1" si="20"/>
        <v>0</v>
      </c>
      <c r="H77" s="29">
        <f t="shared" ca="1" si="20"/>
        <v>0</v>
      </c>
      <c r="I77" s="29">
        <f t="shared" ca="1" si="20"/>
        <v>0</v>
      </c>
      <c r="J77" s="29">
        <f t="shared" ca="1" si="20"/>
        <v>0</v>
      </c>
      <c r="K77">
        <f t="shared" ca="1" si="17"/>
        <v>124.89999999999999</v>
      </c>
    </row>
    <row r="78" spans="1:11" x14ac:dyDescent="0.25">
      <c r="B78" s="1513"/>
      <c r="C78" s="1500">
        <f t="shared" ref="C78:C81" si="21">C77+1</f>
        <v>2017</v>
      </c>
      <c r="D78" s="1533"/>
      <c r="E78" s="476">
        <f t="shared" si="20"/>
        <v>1.1399999999999999</v>
      </c>
      <c r="F78" s="29">
        <f t="shared" si="20"/>
        <v>12.4</v>
      </c>
      <c r="G78" s="29">
        <f t="shared" ca="1" si="20"/>
        <v>0</v>
      </c>
      <c r="H78" s="29">
        <f t="shared" ca="1" si="20"/>
        <v>0</v>
      </c>
      <c r="I78" s="29">
        <f t="shared" ca="1" si="20"/>
        <v>0</v>
      </c>
      <c r="J78" s="29">
        <f t="shared" ca="1" si="20"/>
        <v>0</v>
      </c>
      <c r="K78">
        <f t="shared" ca="1" si="17"/>
        <v>13.540000000000001</v>
      </c>
    </row>
    <row r="79" spans="1:11" ht="15" customHeight="1" x14ac:dyDescent="0.25">
      <c r="B79" s="1513"/>
      <c r="C79" s="1500">
        <f t="shared" si="21"/>
        <v>2018</v>
      </c>
      <c r="D79" s="1533"/>
      <c r="E79" s="476">
        <f t="shared" si="20"/>
        <v>0</v>
      </c>
      <c r="F79" s="29">
        <f t="shared" si="20"/>
        <v>72.180000000000007</v>
      </c>
      <c r="G79" s="29">
        <f t="shared" ca="1" si="20"/>
        <v>0</v>
      </c>
      <c r="H79" s="29">
        <f t="shared" ca="1" si="20"/>
        <v>0</v>
      </c>
      <c r="I79" s="29">
        <f t="shared" ca="1" si="20"/>
        <v>0</v>
      </c>
      <c r="J79" s="29">
        <f t="shared" ca="1" si="20"/>
        <v>0</v>
      </c>
      <c r="K79">
        <f t="shared" ca="1" si="17"/>
        <v>72.180000000000007</v>
      </c>
    </row>
    <row r="80" spans="1:11" ht="15" customHeight="1" x14ac:dyDescent="0.25">
      <c r="B80" s="1513"/>
      <c r="C80" s="1500">
        <f t="shared" si="21"/>
        <v>2019</v>
      </c>
      <c r="D80" s="1533"/>
      <c r="E80" s="476">
        <f t="shared" si="20"/>
        <v>0</v>
      </c>
      <c r="F80" s="29">
        <f t="shared" si="20"/>
        <v>0</v>
      </c>
      <c r="G80" s="29">
        <f t="shared" ca="1" si="20"/>
        <v>0</v>
      </c>
      <c r="H80" s="29">
        <f t="shared" ca="1" si="20"/>
        <v>0</v>
      </c>
      <c r="I80" s="29">
        <f t="shared" ca="1" si="20"/>
        <v>0</v>
      </c>
      <c r="J80" s="29">
        <f t="shared" ca="1" si="20"/>
        <v>0</v>
      </c>
      <c r="K80">
        <f t="shared" ca="1" si="17"/>
        <v>0</v>
      </c>
    </row>
    <row r="81" spans="2:11" ht="15" customHeight="1" x14ac:dyDescent="0.25">
      <c r="B81" s="1513"/>
      <c r="C81" s="1500">
        <f t="shared" si="21"/>
        <v>2020</v>
      </c>
      <c r="D81" s="1533"/>
      <c r="E81" s="476">
        <f t="shared" si="20"/>
        <v>0</v>
      </c>
      <c r="F81" s="29">
        <f t="shared" si="20"/>
        <v>0</v>
      </c>
      <c r="G81" s="29">
        <f t="shared" ca="1" si="20"/>
        <v>0</v>
      </c>
      <c r="H81" s="29">
        <f t="shared" ca="1" si="20"/>
        <v>0</v>
      </c>
      <c r="I81" s="29">
        <f t="shared" ca="1" si="20"/>
        <v>0</v>
      </c>
      <c r="J81" s="29">
        <f t="shared" ca="1" si="20"/>
        <v>0</v>
      </c>
      <c r="K81">
        <f t="shared" ca="1" si="17"/>
        <v>0</v>
      </c>
    </row>
    <row r="82" spans="2:11" ht="15" customHeight="1" x14ac:dyDescent="0.25">
      <c r="B82" s="1511" t="s">
        <v>1266</v>
      </c>
      <c r="C82" s="1500">
        <f>C76</f>
        <v>2015</v>
      </c>
      <c r="D82" s="1533"/>
      <c r="E82" s="476">
        <v>0</v>
      </c>
      <c r="F82" s="29">
        <v>0</v>
      </c>
      <c r="G82" s="29">
        <v>0</v>
      </c>
      <c r="H82" s="29">
        <v>0</v>
      </c>
      <c r="I82" s="29">
        <v>1</v>
      </c>
      <c r="J82" s="29">
        <v>0</v>
      </c>
      <c r="K82">
        <f t="shared" si="17"/>
        <v>1</v>
      </c>
    </row>
    <row r="83" spans="2:11" ht="15" customHeight="1" x14ac:dyDescent="0.25">
      <c r="B83" s="1511"/>
      <c r="C83" s="1500">
        <f t="shared" ref="C83:C93" si="22">C77</f>
        <v>2016</v>
      </c>
      <c r="D83" s="1533"/>
      <c r="E83" s="476">
        <f t="shared" ref="E83:J87" si="23">ROUND(E71*(DATE($C83,1,1)-E$2)/IF(YEAR(E$3)=$C83,E$3-E$2+1,DATE($C83+1,1,1)-E$2),2)</f>
        <v>7.64</v>
      </c>
      <c r="F83" s="29">
        <f t="shared" si="23"/>
        <v>82.46</v>
      </c>
      <c r="G83" s="29">
        <f t="shared" ca="1" si="23"/>
        <v>0</v>
      </c>
      <c r="H83" s="29">
        <f t="shared" ca="1" si="23"/>
        <v>0</v>
      </c>
      <c r="I83" s="29">
        <f t="shared" ca="1" si="23"/>
        <v>0</v>
      </c>
      <c r="J83" s="29">
        <f t="shared" ca="1" si="23"/>
        <v>0</v>
      </c>
      <c r="K83">
        <f t="shared" ca="1" si="17"/>
        <v>90.1</v>
      </c>
    </row>
    <row r="84" spans="2:11" ht="15" customHeight="1" x14ac:dyDescent="0.25">
      <c r="B84" s="1511"/>
      <c r="C84" s="1500">
        <f t="shared" si="22"/>
        <v>2017</v>
      </c>
      <c r="D84" s="1533"/>
      <c r="E84" s="476">
        <f t="shared" si="23"/>
        <v>1.99</v>
      </c>
      <c r="F84" s="29">
        <f t="shared" si="23"/>
        <v>21.41</v>
      </c>
      <c r="G84" s="29">
        <f t="shared" ca="1" si="23"/>
        <v>0</v>
      </c>
      <c r="H84" s="29">
        <f t="shared" ca="1" si="23"/>
        <v>0</v>
      </c>
      <c r="I84" s="29">
        <f t="shared" ca="1" si="23"/>
        <v>0</v>
      </c>
      <c r="J84" s="29">
        <f t="shared" ca="1" si="23"/>
        <v>0</v>
      </c>
      <c r="K84">
        <f t="shared" ca="1" si="17"/>
        <v>23.4</v>
      </c>
    </row>
    <row r="85" spans="2:11" ht="15" customHeight="1" x14ac:dyDescent="0.25">
      <c r="B85" s="1511"/>
      <c r="C85" s="1500">
        <f t="shared" si="22"/>
        <v>2018</v>
      </c>
      <c r="D85" s="1533"/>
      <c r="E85" s="476">
        <f t="shared" si="23"/>
        <v>0</v>
      </c>
      <c r="F85" s="29">
        <f t="shared" si="23"/>
        <v>196.78</v>
      </c>
      <c r="G85" s="29">
        <f t="shared" ca="1" si="23"/>
        <v>0</v>
      </c>
      <c r="H85" s="29">
        <f t="shared" ca="1" si="23"/>
        <v>0</v>
      </c>
      <c r="I85" s="29">
        <f t="shared" ca="1" si="23"/>
        <v>0</v>
      </c>
      <c r="J85" s="29">
        <f t="shared" ca="1" si="23"/>
        <v>0</v>
      </c>
      <c r="K85">
        <f t="shared" ca="1" si="17"/>
        <v>196.78</v>
      </c>
    </row>
    <row r="86" spans="2:11" ht="15" customHeight="1" x14ac:dyDescent="0.25">
      <c r="B86" s="1511"/>
      <c r="C86" s="1500">
        <f t="shared" si="22"/>
        <v>2019</v>
      </c>
      <c r="D86" s="1533"/>
      <c r="E86" s="476">
        <f t="shared" si="23"/>
        <v>0</v>
      </c>
      <c r="F86" s="29">
        <f t="shared" si="23"/>
        <v>0</v>
      </c>
      <c r="G86" s="29">
        <f t="shared" ca="1" si="23"/>
        <v>0</v>
      </c>
      <c r="H86" s="29">
        <f t="shared" ca="1" si="23"/>
        <v>0</v>
      </c>
      <c r="I86" s="29">
        <f t="shared" ca="1" si="23"/>
        <v>0</v>
      </c>
      <c r="J86" s="29">
        <f t="shared" ca="1" si="23"/>
        <v>0</v>
      </c>
      <c r="K86">
        <f t="shared" ca="1" si="17"/>
        <v>0</v>
      </c>
    </row>
    <row r="87" spans="2:11" ht="15" customHeight="1" x14ac:dyDescent="0.25">
      <c r="B87" s="1511"/>
      <c r="C87" s="1500">
        <f t="shared" si="22"/>
        <v>2020</v>
      </c>
      <c r="D87" s="1533"/>
      <c r="E87" s="476">
        <f t="shared" si="23"/>
        <v>0</v>
      </c>
      <c r="F87" s="29">
        <f t="shared" si="23"/>
        <v>0</v>
      </c>
      <c r="G87" s="29">
        <f t="shared" ca="1" si="23"/>
        <v>0</v>
      </c>
      <c r="H87" s="29">
        <f t="shared" ca="1" si="23"/>
        <v>0</v>
      </c>
      <c r="I87" s="29">
        <f t="shared" ca="1" si="23"/>
        <v>0</v>
      </c>
      <c r="J87" s="29">
        <f t="shared" ca="1" si="23"/>
        <v>0</v>
      </c>
      <c r="K87">
        <f t="shared" ca="1" si="17"/>
        <v>0</v>
      </c>
    </row>
    <row r="88" spans="2:11" x14ac:dyDescent="0.25">
      <c r="B88" s="1555" t="s">
        <v>1267</v>
      </c>
      <c r="C88" s="1500">
        <f>C82</f>
        <v>2015</v>
      </c>
      <c r="D88" s="1533"/>
      <c r="E88" s="476" t="str">
        <f t="shared" ref="E88:J88" ca="1" si="24">IF(E41=0,"",E41-E$5)</f>
        <v/>
      </c>
      <c r="F88" s="29" t="str">
        <f t="shared" ca="1" si="24"/>
        <v/>
      </c>
      <c r="G88" s="29" t="str">
        <f t="shared" ca="1" si="24"/>
        <v/>
      </c>
      <c r="H88" s="29" t="str">
        <f t="shared" ca="1" si="24"/>
        <v/>
      </c>
      <c r="I88" s="29" t="str">
        <f t="shared" ca="1" si="24"/>
        <v/>
      </c>
      <c r="J88" s="29" t="str">
        <f t="shared" ca="1" si="24"/>
        <v/>
      </c>
      <c r="K88">
        <f t="shared" ca="1" si="17"/>
        <v>0</v>
      </c>
    </row>
    <row r="89" spans="2:11" x14ac:dyDescent="0.25">
      <c r="B89" s="1555"/>
      <c r="C89" s="1500">
        <f t="shared" si="22"/>
        <v>2016</v>
      </c>
      <c r="D89" s="1533"/>
      <c r="E89" s="476" t="str">
        <f ca="1">IF(E42=0,"",E42-E$5-SUM(E$88:E88))</f>
        <v/>
      </c>
      <c r="F89" s="29" t="str">
        <f ca="1">IF(F42=0,"",F42-F$5-SUM(F$88:F88))</f>
        <v/>
      </c>
      <c r="G89" s="29" t="str">
        <f ca="1">IF(G42=0,"",G42-G$5-SUM(G$88:G88))</f>
        <v/>
      </c>
      <c r="H89" s="29" t="str">
        <f ca="1">IF(H42=0,"",H42-H$5-SUM(H$88:H88))</f>
        <v/>
      </c>
      <c r="I89" s="29" t="str">
        <f ca="1">IF(I42=0,"",I42-I$5-SUM(I$88:I88))</f>
        <v/>
      </c>
      <c r="J89" s="29" t="str">
        <f ca="1">IF(J42=0,"",J42-J$5-SUM(J$88:J88))</f>
        <v/>
      </c>
      <c r="K89">
        <f t="shared" ca="1" si="17"/>
        <v>0</v>
      </c>
    </row>
    <row r="90" spans="2:11" x14ac:dyDescent="0.25">
      <c r="B90" s="1555"/>
      <c r="C90" s="1500">
        <f t="shared" si="22"/>
        <v>2017</v>
      </c>
      <c r="D90" s="1533"/>
      <c r="E90" s="476" t="str">
        <f ca="1">IF(E43=0,"",E43-E$5-SUM(E$88:E89))</f>
        <v/>
      </c>
      <c r="F90" s="29" t="str">
        <f ca="1">IF(F43=0,"",F43-F$5-SUM(F$88:F89))</f>
        <v/>
      </c>
      <c r="G90" s="29" t="str">
        <f ca="1">IF(G43=0,"",G43-G$5-SUM(G$88:G89))</f>
        <v/>
      </c>
      <c r="H90" s="29" t="str">
        <f ca="1">IF(H43=0,"",H43-H$5-SUM(H$88:H89))</f>
        <v/>
      </c>
      <c r="I90" s="29" t="str">
        <f ca="1">IF(I43=0,"",I43-I$5-SUM(I$88:I89))</f>
        <v/>
      </c>
      <c r="J90" s="29" t="str">
        <f ca="1">IF(J43=0,"",J43-J$5-SUM(J$88:J89))</f>
        <v/>
      </c>
      <c r="K90">
        <f t="shared" ca="1" si="17"/>
        <v>0</v>
      </c>
    </row>
    <row r="91" spans="2:11" x14ac:dyDescent="0.25">
      <c r="B91" s="1555"/>
      <c r="C91" s="1500">
        <f t="shared" si="22"/>
        <v>2018</v>
      </c>
      <c r="D91" s="1533"/>
      <c r="E91" s="476" t="str">
        <f ca="1">IF(E44=0,"",E44-E$5-SUM(E$88:E90))</f>
        <v/>
      </c>
      <c r="F91" s="29" t="str">
        <f ca="1">IF(F44=0,"",F44-F$5-SUM(F$88:F90))</f>
        <v/>
      </c>
      <c r="G91" s="29" t="str">
        <f ca="1">IF(G44=0,"",G44-G$5-SUM(G$88:G90))</f>
        <v/>
      </c>
      <c r="H91" s="29" t="str">
        <f ca="1">IF(H44=0,"",H44-H$5-SUM(H$88:H90))</f>
        <v/>
      </c>
      <c r="I91" s="29" t="str">
        <f ca="1">IF(I44=0,"",I44-I$5-SUM(I$88:I90))</f>
        <v/>
      </c>
      <c r="J91" s="29" t="str">
        <f ca="1">IF(J44=0,"",J44-J$5-SUM(J$88:J90))</f>
        <v/>
      </c>
      <c r="K91">
        <f t="shared" ca="1" si="17"/>
        <v>0</v>
      </c>
    </row>
    <row r="92" spans="2:11" x14ac:dyDescent="0.25">
      <c r="B92" s="1555"/>
      <c r="C92" s="1500">
        <f t="shared" si="22"/>
        <v>2019</v>
      </c>
      <c r="D92" s="1533"/>
      <c r="E92" s="476" t="str">
        <f ca="1">IF(E45=0,"",E45-E$5-SUM(E$88:E91))</f>
        <v/>
      </c>
      <c r="F92" s="29" t="str">
        <f ca="1">IF(F45=0,"",F45-F$5-SUM(F$88:F91))</f>
        <v/>
      </c>
      <c r="G92" s="29" t="str">
        <f ca="1">IF(G45=0,"",G45-G$5-SUM(G$88:G91))</f>
        <v/>
      </c>
      <c r="H92" s="29" t="str">
        <f ca="1">IF(H45=0,"",H45-H$5-SUM(H$88:H91))</f>
        <v/>
      </c>
      <c r="I92" s="29" t="str">
        <f ca="1">IF(I45=0,"",I45-I$5-SUM(I$88:I91))</f>
        <v/>
      </c>
      <c r="J92" s="29" t="str">
        <f ca="1">IF(J45=0,"",J45-J$5-SUM(J$88:J91))</f>
        <v/>
      </c>
      <c r="K92">
        <f t="shared" ca="1" si="17"/>
        <v>0</v>
      </c>
    </row>
    <row r="93" spans="2:11" x14ac:dyDescent="0.25">
      <c r="B93" s="1555"/>
      <c r="C93" s="1500">
        <f t="shared" si="22"/>
        <v>2020</v>
      </c>
      <c r="D93" s="1533"/>
      <c r="E93" s="476" t="str">
        <f ca="1">IF(E46=0,"",E46-E$5-SUM(E$88:E92))</f>
        <v/>
      </c>
      <c r="F93" s="29" t="str">
        <f ca="1">IF(F46=0,"",F46-F$5-SUM(F$88:F92))</f>
        <v/>
      </c>
      <c r="G93" s="29" t="str">
        <f ca="1">IF(G46=0,"",G46-G$5-SUM(G$88:G92))</f>
        <v/>
      </c>
      <c r="H93" s="29" t="str">
        <f ca="1">IF(H46=0,"",H46-H$5-SUM(H$88:H92))</f>
        <v/>
      </c>
      <c r="I93" s="29" t="str">
        <f ca="1">IF(I46=0,"",I46-I$5-SUM(I$88:I92))</f>
        <v/>
      </c>
      <c r="J93" s="29" t="str">
        <f ca="1">IF(J46=0,"",J46-J$5-SUM(J$88:J92))</f>
        <v/>
      </c>
      <c r="K93">
        <f t="shared" ca="1" si="17"/>
        <v>0</v>
      </c>
    </row>
    <row r="95" spans="2:11" ht="15" customHeight="1" x14ac:dyDescent="0.25"/>
    <row r="101" ht="15" customHeight="1" x14ac:dyDescent="0.25"/>
  </sheetData>
  <mergeCells count="70">
    <mergeCell ref="B88:B93"/>
    <mergeCell ref="C88:D88"/>
    <mergeCell ref="C89:D89"/>
    <mergeCell ref="C90:D90"/>
    <mergeCell ref="C91:D91"/>
    <mergeCell ref="C92:D92"/>
    <mergeCell ref="C93:D93"/>
    <mergeCell ref="B82:B87"/>
    <mergeCell ref="C82:D82"/>
    <mergeCell ref="C83:D83"/>
    <mergeCell ref="C84:D84"/>
    <mergeCell ref="C85:D85"/>
    <mergeCell ref="C86:D86"/>
    <mergeCell ref="C87:D87"/>
    <mergeCell ref="B76:B81"/>
    <mergeCell ref="C76:D76"/>
    <mergeCell ref="C77:D77"/>
    <mergeCell ref="C78:D78"/>
    <mergeCell ref="C79:D79"/>
    <mergeCell ref="C80:D80"/>
    <mergeCell ref="C81:D81"/>
    <mergeCell ref="B70:B75"/>
    <mergeCell ref="C70:D70"/>
    <mergeCell ref="C71:D71"/>
    <mergeCell ref="C72:D72"/>
    <mergeCell ref="C73:D73"/>
    <mergeCell ref="C74:D74"/>
    <mergeCell ref="C75:D75"/>
    <mergeCell ref="B64:B69"/>
    <mergeCell ref="C64:D64"/>
    <mergeCell ref="C65:D65"/>
    <mergeCell ref="C66:D66"/>
    <mergeCell ref="C67:D67"/>
    <mergeCell ref="C68:D68"/>
    <mergeCell ref="C69:D69"/>
    <mergeCell ref="B58:B63"/>
    <mergeCell ref="C58:D58"/>
    <mergeCell ref="C59:D59"/>
    <mergeCell ref="C60:D60"/>
    <mergeCell ref="C61:D61"/>
    <mergeCell ref="C62:D62"/>
    <mergeCell ref="C63:D63"/>
    <mergeCell ref="B52:B57"/>
    <mergeCell ref="C52:D52"/>
    <mergeCell ref="C53:D53"/>
    <mergeCell ref="C54:D54"/>
    <mergeCell ref="C55:D55"/>
    <mergeCell ref="C56:D56"/>
    <mergeCell ref="C57:D57"/>
    <mergeCell ref="B41:B46"/>
    <mergeCell ref="B48:B51"/>
    <mergeCell ref="C48:D48"/>
    <mergeCell ref="C49:D49"/>
    <mergeCell ref="C50:D50"/>
    <mergeCell ref="C51:D51"/>
    <mergeCell ref="P6:U6"/>
    <mergeCell ref="B7:B8"/>
    <mergeCell ref="C7:D7"/>
    <mergeCell ref="C8:D8"/>
    <mergeCell ref="B9:B39"/>
    <mergeCell ref="P14:U14"/>
    <mergeCell ref="P22:U22"/>
    <mergeCell ref="B5:B6"/>
    <mergeCell ref="C5:D5"/>
    <mergeCell ref="C6:D6"/>
    <mergeCell ref="C1:D1"/>
    <mergeCell ref="B2:B4"/>
    <mergeCell ref="C2:D2"/>
    <mergeCell ref="C3:D3"/>
    <mergeCell ref="C4:D4"/>
  </mergeCells>
  <pageMargins left="0.70866141732283472" right="0.70866141732283472" top="0.74803149606299213" bottom="0.74803149606299213" header="0.31496062992125984" footer="0.31496062992125984"/>
  <pageSetup orientation="portrait" r:id="rId1"/>
  <rowBreaks count="1" manualBreakCount="1">
    <brk id="5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51EE-D702-478D-AF22-5BDFCE05A851}">
  <dimension ref="A1:Q42"/>
  <sheetViews>
    <sheetView zoomScaleNormal="100" workbookViewId="0">
      <pane xSplit="1" ySplit="2" topLeftCell="B3" activePane="bottomRight" state="frozen"/>
      <selection pane="topRight" activeCell="E1" sqref="E1"/>
      <selection pane="bottomLeft" activeCell="A5" sqref="A5"/>
      <selection pane="bottomRight" activeCell="G39" sqref="G39"/>
    </sheetView>
  </sheetViews>
  <sheetFormatPr defaultRowHeight="15" x14ac:dyDescent="0.25"/>
  <cols>
    <col min="1" max="1" width="7.5703125" customWidth="1"/>
    <col min="2" max="2" width="10.42578125" bestFit="1" customWidth="1"/>
    <col min="3" max="3" width="17.42578125" customWidth="1"/>
    <col min="5" max="8" width="8.5703125" customWidth="1"/>
    <col min="9" max="9" width="17" customWidth="1"/>
    <col min="11" max="14" width="8.5703125" customWidth="1"/>
    <col min="15" max="15" width="2.85546875" customWidth="1"/>
  </cols>
  <sheetData>
    <row r="1" spans="1:17" s="19" customFormat="1" ht="15" customHeight="1" x14ac:dyDescent="0.25">
      <c r="A1" s="19" t="s">
        <v>1272</v>
      </c>
      <c r="B1" s="19" t="s">
        <v>1233</v>
      </c>
      <c r="C1" s="19" t="s">
        <v>233</v>
      </c>
      <c r="D1" s="19" t="s">
        <v>1546</v>
      </c>
      <c r="E1" s="1309" t="s">
        <v>849</v>
      </c>
      <c r="F1" s="1309"/>
      <c r="G1" s="1309" t="s">
        <v>1395</v>
      </c>
      <c r="H1" s="1309"/>
      <c r="I1" s="19" t="s">
        <v>301</v>
      </c>
      <c r="J1" s="19" t="s">
        <v>1546</v>
      </c>
      <c r="K1" s="1309" t="s">
        <v>1396</v>
      </c>
      <c r="L1" s="1309"/>
      <c r="M1" s="1309" t="s">
        <v>1395</v>
      </c>
      <c r="N1" s="1309"/>
      <c r="P1" s="1556">
        <v>8621</v>
      </c>
      <c r="Q1" s="1556"/>
    </row>
    <row r="2" spans="1:17" x14ac:dyDescent="0.25">
      <c r="E2" s="19" t="s">
        <v>845</v>
      </c>
      <c r="F2" s="19" t="s">
        <v>846</v>
      </c>
      <c r="G2" s="19" t="s">
        <v>845</v>
      </c>
      <c r="H2" s="19" t="s">
        <v>846</v>
      </c>
      <c r="K2" s="19" t="s">
        <v>845</v>
      </c>
      <c r="L2" s="19" t="s">
        <v>846</v>
      </c>
      <c r="M2" s="19" t="s">
        <v>845</v>
      </c>
      <c r="N2" s="19" t="s">
        <v>846</v>
      </c>
      <c r="O2" s="19"/>
      <c r="P2" t="s">
        <v>1544</v>
      </c>
      <c r="Q2" t="s">
        <v>1545</v>
      </c>
    </row>
    <row r="3" spans="1:17" ht="18.75" customHeight="1" x14ac:dyDescent="0.25">
      <c r="A3" s="33"/>
      <c r="B3" s="33"/>
      <c r="C3" s="33" t="s">
        <v>1543</v>
      </c>
      <c r="D3" s="33"/>
      <c r="E3" s="33"/>
      <c r="F3" s="33"/>
      <c r="G3" s="33"/>
      <c r="H3" s="33"/>
      <c r="I3" s="33" t="s">
        <v>1543</v>
      </c>
      <c r="J3" s="33"/>
      <c r="K3" s="33"/>
      <c r="L3" s="33"/>
      <c r="M3" s="33"/>
      <c r="N3" s="33"/>
      <c r="O3" s="195"/>
      <c r="P3" s="33"/>
      <c r="Q3" s="33"/>
    </row>
    <row r="4" spans="1:17" ht="18.75" customHeight="1" x14ac:dyDescent="0.25">
      <c r="A4" s="33"/>
      <c r="B4" s="33"/>
      <c r="C4" s="33" t="s">
        <v>1543</v>
      </c>
      <c r="D4" s="33"/>
      <c r="E4" s="33"/>
      <c r="F4" s="33"/>
      <c r="G4" s="33"/>
      <c r="H4" s="33"/>
      <c r="I4" s="33" t="s">
        <v>1543</v>
      </c>
      <c r="J4" s="33"/>
      <c r="K4" s="33"/>
      <c r="L4" s="33"/>
      <c r="M4" s="33"/>
      <c r="N4" s="33"/>
      <c r="O4" s="195"/>
      <c r="P4" s="33"/>
      <c r="Q4" s="33"/>
    </row>
    <row r="5" spans="1:17" ht="18.75" customHeight="1" x14ac:dyDescent="0.25">
      <c r="A5" s="33"/>
      <c r="B5" s="33"/>
      <c r="C5" s="33" t="s">
        <v>1543</v>
      </c>
      <c r="D5" s="33"/>
      <c r="E5" s="33"/>
      <c r="F5" s="33"/>
      <c r="G5" s="33"/>
      <c r="H5" s="33"/>
      <c r="I5" s="33" t="s">
        <v>1543</v>
      </c>
      <c r="J5" s="33"/>
      <c r="K5" s="33"/>
      <c r="L5" s="33"/>
      <c r="M5" s="33"/>
      <c r="N5" s="33"/>
      <c r="O5" s="195"/>
      <c r="P5" s="33"/>
      <c r="Q5" s="33"/>
    </row>
    <row r="6" spans="1:17" ht="18.75" customHeight="1" x14ac:dyDescent="0.25">
      <c r="A6" s="33"/>
      <c r="B6" s="33"/>
      <c r="C6" s="33" t="s">
        <v>1543</v>
      </c>
      <c r="D6" s="33"/>
      <c r="E6" s="33"/>
      <c r="F6" s="33"/>
      <c r="G6" s="33"/>
      <c r="H6" s="33"/>
      <c r="I6" s="33" t="s">
        <v>1543</v>
      </c>
      <c r="J6" s="33"/>
      <c r="K6" s="33"/>
      <c r="L6" s="33"/>
      <c r="M6" s="33"/>
      <c r="N6" s="33"/>
      <c r="O6" s="195"/>
      <c r="P6" s="33"/>
      <c r="Q6" s="33"/>
    </row>
    <row r="7" spans="1:17" ht="18.75" customHeight="1" x14ac:dyDescent="0.25">
      <c r="A7" s="33"/>
      <c r="B7" s="33"/>
      <c r="C7" s="33" t="s">
        <v>1543</v>
      </c>
      <c r="D7" s="33"/>
      <c r="E7" s="33"/>
      <c r="F7" s="33"/>
      <c r="G7" s="33"/>
      <c r="H7" s="33"/>
      <c r="I7" s="33" t="s">
        <v>1543</v>
      </c>
      <c r="J7" s="33"/>
      <c r="K7" s="33"/>
      <c r="L7" s="33"/>
      <c r="M7" s="33"/>
      <c r="N7" s="33"/>
      <c r="O7" s="195"/>
      <c r="P7" s="33"/>
      <c r="Q7" s="33"/>
    </row>
    <row r="8" spans="1:17" ht="18.75" customHeight="1" x14ac:dyDescent="0.25">
      <c r="A8" s="33"/>
      <c r="B8" s="33"/>
      <c r="C8" s="33" t="s">
        <v>1543</v>
      </c>
      <c r="D8" s="33"/>
      <c r="E8" s="33"/>
      <c r="F8" s="33"/>
      <c r="G8" s="33"/>
      <c r="H8" s="33"/>
      <c r="I8" s="33" t="s">
        <v>1543</v>
      </c>
      <c r="J8" s="33"/>
      <c r="K8" s="33"/>
      <c r="L8" s="33"/>
      <c r="M8" s="33"/>
      <c r="N8" s="33"/>
      <c r="O8" s="195"/>
      <c r="P8" s="33"/>
      <c r="Q8" s="33"/>
    </row>
    <row r="9" spans="1:17" ht="18.75" customHeight="1" x14ac:dyDescent="0.25">
      <c r="A9" s="33"/>
      <c r="B9" s="33"/>
      <c r="C9" s="33" t="s">
        <v>1543</v>
      </c>
      <c r="D9" s="33"/>
      <c r="E9" s="33"/>
      <c r="F9" s="33"/>
      <c r="G9" s="33"/>
      <c r="H9" s="33"/>
      <c r="I9" s="33" t="s">
        <v>1543</v>
      </c>
      <c r="J9" s="33"/>
      <c r="K9" s="33"/>
      <c r="L9" s="33"/>
      <c r="M9" s="33"/>
      <c r="N9" s="33"/>
      <c r="O9" s="195"/>
      <c r="P9" s="33"/>
      <c r="Q9" s="33"/>
    </row>
    <row r="10" spans="1:17" ht="18.75" customHeight="1" x14ac:dyDescent="0.25">
      <c r="A10" s="33"/>
      <c r="B10" s="33"/>
      <c r="C10" s="33" t="s">
        <v>1543</v>
      </c>
      <c r="D10" s="33"/>
      <c r="E10" s="33"/>
      <c r="F10" s="33"/>
      <c r="G10" s="33"/>
      <c r="H10" s="33"/>
      <c r="I10" s="33" t="s">
        <v>1543</v>
      </c>
      <c r="J10" s="33"/>
      <c r="K10" s="33"/>
      <c r="L10" s="33"/>
      <c r="M10" s="33"/>
      <c r="N10" s="33"/>
      <c r="O10" s="195"/>
      <c r="P10" s="33"/>
      <c r="Q10" s="33"/>
    </row>
    <row r="11" spans="1:17" ht="18.75" customHeight="1" x14ac:dyDescent="0.25">
      <c r="A11" s="33"/>
      <c r="B11" s="33"/>
      <c r="C11" s="33" t="s">
        <v>1543</v>
      </c>
      <c r="D11" s="33"/>
      <c r="E11" s="33"/>
      <c r="F11" s="33"/>
      <c r="G11" s="33"/>
      <c r="H11" s="33"/>
      <c r="I11" s="33" t="s">
        <v>1543</v>
      </c>
      <c r="J11" s="33"/>
      <c r="K11" s="33"/>
      <c r="L11" s="33"/>
      <c r="M11" s="33"/>
      <c r="N11" s="33"/>
      <c r="O11" s="195"/>
      <c r="P11" s="33"/>
      <c r="Q11" s="33"/>
    </row>
    <row r="12" spans="1:17" ht="18.75" customHeight="1" x14ac:dyDescent="0.25">
      <c r="A12" s="33"/>
      <c r="B12" s="33"/>
      <c r="C12" s="33" t="s">
        <v>1543</v>
      </c>
      <c r="D12" s="33"/>
      <c r="E12" s="33"/>
      <c r="F12" s="33"/>
      <c r="G12" s="33"/>
      <c r="H12" s="33"/>
      <c r="I12" s="33" t="s">
        <v>1543</v>
      </c>
      <c r="J12" s="33"/>
      <c r="K12" s="33"/>
      <c r="L12" s="33"/>
      <c r="M12" s="33"/>
      <c r="N12" s="33"/>
      <c r="O12" s="195"/>
      <c r="P12" s="33"/>
      <c r="Q12" s="33"/>
    </row>
    <row r="13" spans="1:17" ht="18.75" customHeight="1" x14ac:dyDescent="0.25">
      <c r="A13" s="33"/>
      <c r="B13" s="33"/>
      <c r="C13" s="33" t="s">
        <v>1543</v>
      </c>
      <c r="D13" s="33"/>
      <c r="E13" s="33"/>
      <c r="F13" s="33"/>
      <c r="G13" s="33"/>
      <c r="H13" s="33"/>
      <c r="I13" s="33" t="s">
        <v>1543</v>
      </c>
      <c r="J13" s="33"/>
      <c r="K13" s="33"/>
      <c r="L13" s="33"/>
      <c r="M13" s="33"/>
      <c r="N13" s="33"/>
      <c r="O13" s="195"/>
      <c r="P13" s="33"/>
      <c r="Q13" s="33"/>
    </row>
    <row r="14" spans="1:17" ht="18.75" customHeight="1" x14ac:dyDescent="0.25">
      <c r="A14" s="33"/>
      <c r="B14" s="33"/>
      <c r="C14" s="33" t="s">
        <v>1543</v>
      </c>
      <c r="D14" s="33"/>
      <c r="E14" s="33"/>
      <c r="F14" s="33"/>
      <c r="G14" s="33"/>
      <c r="H14" s="33"/>
      <c r="I14" s="33" t="s">
        <v>1543</v>
      </c>
      <c r="J14" s="33"/>
      <c r="K14" s="33"/>
      <c r="L14" s="33"/>
      <c r="M14" s="33"/>
      <c r="N14" s="33"/>
      <c r="O14" s="195"/>
      <c r="P14" s="33"/>
      <c r="Q14" s="33"/>
    </row>
    <row r="15" spans="1:17" ht="18.75" customHeight="1" x14ac:dyDescent="0.25">
      <c r="A15" s="33"/>
      <c r="B15" s="33"/>
      <c r="C15" s="33" t="s">
        <v>1543</v>
      </c>
      <c r="D15" s="33"/>
      <c r="E15" s="33"/>
      <c r="F15" s="33"/>
      <c r="G15" s="33"/>
      <c r="H15" s="33"/>
      <c r="I15" s="33" t="s">
        <v>1543</v>
      </c>
      <c r="J15" s="33"/>
      <c r="K15" s="33"/>
      <c r="L15" s="33"/>
      <c r="M15" s="33"/>
      <c r="N15" s="33"/>
      <c r="O15" s="195"/>
      <c r="P15" s="33"/>
      <c r="Q15" s="33"/>
    </row>
    <row r="16" spans="1:17" ht="18.75" customHeight="1" x14ac:dyDescent="0.25">
      <c r="A16" s="33"/>
      <c r="B16" s="33"/>
      <c r="C16" s="33" t="s">
        <v>1543</v>
      </c>
      <c r="D16" s="33"/>
      <c r="E16" s="33"/>
      <c r="F16" s="33"/>
      <c r="G16" s="33"/>
      <c r="H16" s="33"/>
      <c r="I16" s="33" t="s">
        <v>1543</v>
      </c>
      <c r="J16" s="33"/>
      <c r="K16" s="33"/>
      <c r="L16" s="33"/>
      <c r="M16" s="33"/>
      <c r="N16" s="33"/>
      <c r="O16" s="195"/>
      <c r="P16" s="33"/>
      <c r="Q16" s="33"/>
    </row>
    <row r="17" spans="1:17" ht="18.75" customHeight="1" x14ac:dyDescent="0.25">
      <c r="A17" s="33"/>
      <c r="B17" s="33"/>
      <c r="C17" s="33" t="s">
        <v>1543</v>
      </c>
      <c r="D17" s="33"/>
      <c r="E17" s="33"/>
      <c r="F17" s="33"/>
      <c r="G17" s="33"/>
      <c r="H17" s="33"/>
      <c r="I17" s="33" t="s">
        <v>1543</v>
      </c>
      <c r="J17" s="33"/>
      <c r="K17" s="33"/>
      <c r="L17" s="33"/>
      <c r="M17" s="33"/>
      <c r="N17" s="33"/>
      <c r="O17" s="195"/>
      <c r="P17" s="33"/>
      <c r="Q17" s="33"/>
    </row>
    <row r="18" spans="1:17" ht="18.75" customHeight="1" x14ac:dyDescent="0.25">
      <c r="A18" s="33"/>
      <c r="B18" s="33"/>
      <c r="C18" s="33" t="s">
        <v>1543</v>
      </c>
      <c r="D18" s="33"/>
      <c r="E18" s="33"/>
      <c r="F18" s="33"/>
      <c r="G18" s="33"/>
      <c r="H18" s="33"/>
      <c r="I18" s="33" t="s">
        <v>1543</v>
      </c>
      <c r="J18" s="33"/>
      <c r="K18" s="33"/>
      <c r="L18" s="33"/>
      <c r="M18" s="33"/>
      <c r="N18" s="33"/>
      <c r="O18" s="195"/>
      <c r="P18" s="33"/>
      <c r="Q18" s="33"/>
    </row>
    <row r="19" spans="1:17" ht="18.75" customHeight="1" x14ac:dyDescent="0.25">
      <c r="A19" s="33"/>
      <c r="B19" s="33"/>
      <c r="C19" s="33" t="s">
        <v>1543</v>
      </c>
      <c r="D19" s="33"/>
      <c r="E19" s="33"/>
      <c r="F19" s="33"/>
      <c r="G19" s="33"/>
      <c r="H19" s="33"/>
      <c r="I19" s="33" t="s">
        <v>1543</v>
      </c>
      <c r="J19" s="33"/>
      <c r="K19" s="33"/>
      <c r="L19" s="33"/>
      <c r="M19" s="33"/>
      <c r="N19" s="33"/>
      <c r="O19" s="195"/>
      <c r="P19" s="33"/>
      <c r="Q19" s="33"/>
    </row>
    <row r="20" spans="1:17" ht="18.75" customHeight="1" x14ac:dyDescent="0.25">
      <c r="A20" s="33"/>
      <c r="B20" s="33"/>
      <c r="C20" s="33" t="s">
        <v>1543</v>
      </c>
      <c r="D20" s="33"/>
      <c r="E20" s="33"/>
      <c r="F20" s="33"/>
      <c r="G20" s="33"/>
      <c r="H20" s="33"/>
      <c r="I20" s="33" t="s">
        <v>1543</v>
      </c>
      <c r="J20" s="33"/>
      <c r="K20" s="33"/>
      <c r="L20" s="33"/>
      <c r="M20" s="33"/>
      <c r="N20" s="33"/>
      <c r="O20" s="195"/>
      <c r="P20" s="33"/>
      <c r="Q20" s="33"/>
    </row>
    <row r="21" spans="1:17" ht="18.75" customHeight="1" x14ac:dyDescent="0.25">
      <c r="A21" s="33"/>
      <c r="B21" s="33"/>
      <c r="C21" s="33" t="s">
        <v>1543</v>
      </c>
      <c r="D21" s="33"/>
      <c r="E21" s="33"/>
      <c r="F21" s="33"/>
      <c r="G21" s="33"/>
      <c r="H21" s="33"/>
      <c r="I21" s="33" t="s">
        <v>1543</v>
      </c>
      <c r="J21" s="33"/>
      <c r="K21" s="33"/>
      <c r="L21" s="33"/>
      <c r="M21" s="33"/>
      <c r="N21" s="33"/>
      <c r="O21" s="195"/>
      <c r="P21" s="33"/>
      <c r="Q21" s="33"/>
    </row>
    <row r="22" spans="1:17" ht="18.75" customHeight="1" x14ac:dyDescent="0.25">
      <c r="A22" s="33"/>
      <c r="B22" s="33"/>
      <c r="C22" s="33" t="s">
        <v>1543</v>
      </c>
      <c r="D22" s="33"/>
      <c r="E22" s="33"/>
      <c r="F22" s="33"/>
      <c r="G22" s="33"/>
      <c r="H22" s="33"/>
      <c r="I22" s="33" t="s">
        <v>1543</v>
      </c>
      <c r="J22" s="33"/>
      <c r="K22" s="33"/>
      <c r="L22" s="33"/>
      <c r="M22" s="33"/>
      <c r="N22" s="33"/>
      <c r="O22" s="195"/>
      <c r="P22" s="33"/>
      <c r="Q22" s="33"/>
    </row>
    <row r="23" spans="1:17" ht="18.75" customHeight="1" x14ac:dyDescent="0.25">
      <c r="A23" s="33"/>
      <c r="B23" s="33"/>
      <c r="C23" s="33" t="s">
        <v>1543</v>
      </c>
      <c r="D23" s="33"/>
      <c r="E23" s="33"/>
      <c r="F23" s="33"/>
      <c r="G23" s="33"/>
      <c r="H23" s="33"/>
      <c r="I23" s="33" t="s">
        <v>1543</v>
      </c>
      <c r="J23" s="33"/>
      <c r="K23" s="33"/>
      <c r="L23" s="33"/>
      <c r="M23" s="33"/>
      <c r="N23" s="33"/>
      <c r="O23" s="195"/>
      <c r="P23" s="33"/>
      <c r="Q23" s="33"/>
    </row>
    <row r="24" spans="1:17" ht="18.75" customHeight="1" x14ac:dyDescent="0.25">
      <c r="A24" s="33"/>
      <c r="B24" s="33"/>
      <c r="C24" s="33" t="s">
        <v>1543</v>
      </c>
      <c r="D24" s="33"/>
      <c r="E24" s="33"/>
      <c r="F24" s="33"/>
      <c r="G24" s="33"/>
      <c r="H24" s="33"/>
      <c r="I24" s="33" t="s">
        <v>1543</v>
      </c>
      <c r="J24" s="33"/>
      <c r="K24" s="33"/>
      <c r="L24" s="33"/>
      <c r="M24" s="33"/>
      <c r="N24" s="33"/>
      <c r="O24" s="195"/>
      <c r="P24" s="33"/>
      <c r="Q24" s="33"/>
    </row>
    <row r="25" spans="1:17" ht="18.75" customHeight="1" x14ac:dyDescent="0.25">
      <c r="A25" s="33"/>
      <c r="B25" s="33"/>
      <c r="C25" s="33" t="s">
        <v>1543</v>
      </c>
      <c r="D25" s="33"/>
      <c r="E25" s="33"/>
      <c r="F25" s="33"/>
      <c r="G25" s="33"/>
      <c r="H25" s="33"/>
      <c r="I25" s="33" t="s">
        <v>1543</v>
      </c>
      <c r="J25" s="33"/>
      <c r="K25" s="33"/>
      <c r="L25" s="33"/>
      <c r="M25" s="33"/>
      <c r="N25" s="33"/>
      <c r="O25" s="195"/>
      <c r="P25" s="33"/>
      <c r="Q25" s="33"/>
    </row>
    <row r="26" spans="1:17" ht="18.75" customHeight="1" x14ac:dyDescent="0.25">
      <c r="A26" s="33"/>
      <c r="B26" s="33"/>
      <c r="C26" s="33" t="s">
        <v>1543</v>
      </c>
      <c r="D26" s="33"/>
      <c r="E26" s="33"/>
      <c r="F26" s="33"/>
      <c r="G26" s="33"/>
      <c r="H26" s="33"/>
      <c r="I26" s="33" t="s">
        <v>1543</v>
      </c>
      <c r="J26" s="33"/>
      <c r="K26" s="33"/>
      <c r="L26" s="33"/>
      <c r="M26" s="33"/>
      <c r="N26" s="33"/>
      <c r="O26" s="195"/>
      <c r="P26" s="33"/>
      <c r="Q26" s="33"/>
    </row>
    <row r="27" spans="1:17" ht="18.75" customHeight="1" x14ac:dyDescent="0.25">
      <c r="A27" s="33"/>
      <c r="B27" s="33"/>
      <c r="C27" s="33" t="s">
        <v>1543</v>
      </c>
      <c r="D27" s="33"/>
      <c r="E27" s="33"/>
      <c r="F27" s="33"/>
      <c r="G27" s="33"/>
      <c r="H27" s="33"/>
      <c r="I27" s="33" t="s">
        <v>1543</v>
      </c>
      <c r="J27" s="33"/>
      <c r="K27" s="33"/>
      <c r="L27" s="33"/>
      <c r="M27" s="33"/>
      <c r="N27" s="33"/>
      <c r="O27" s="195"/>
      <c r="P27" s="33"/>
      <c r="Q27" s="33"/>
    </row>
    <row r="28" spans="1:17" ht="18.75" customHeight="1" x14ac:dyDescent="0.25">
      <c r="A28" s="33"/>
      <c r="B28" s="33"/>
      <c r="C28" s="33" t="s">
        <v>1543</v>
      </c>
      <c r="D28" s="33"/>
      <c r="E28" s="33"/>
      <c r="F28" s="33"/>
      <c r="G28" s="33"/>
      <c r="H28" s="33"/>
      <c r="I28" s="33" t="s">
        <v>1543</v>
      </c>
      <c r="J28" s="33"/>
      <c r="K28" s="33"/>
      <c r="L28" s="33"/>
      <c r="M28" s="33"/>
      <c r="N28" s="33"/>
      <c r="O28" s="195"/>
      <c r="P28" s="33"/>
      <c r="Q28" s="33"/>
    </row>
    <row r="29" spans="1:17" ht="18.75" customHeight="1" x14ac:dyDescent="0.25">
      <c r="A29" s="33"/>
      <c r="B29" s="33"/>
      <c r="C29" s="33" t="s">
        <v>1543</v>
      </c>
      <c r="D29" s="33"/>
      <c r="E29" s="33"/>
      <c r="F29" s="33"/>
      <c r="G29" s="33"/>
      <c r="H29" s="33"/>
      <c r="I29" s="33" t="s">
        <v>1543</v>
      </c>
      <c r="J29" s="33"/>
      <c r="K29" s="33"/>
      <c r="L29" s="33"/>
      <c r="M29" s="33"/>
      <c r="N29" s="33"/>
      <c r="O29" s="195"/>
      <c r="P29" s="33"/>
      <c r="Q29" s="33"/>
    </row>
    <row r="30" spans="1:17" ht="18.75" customHeight="1" x14ac:dyDescent="0.25">
      <c r="A30" s="33"/>
      <c r="B30" s="33"/>
      <c r="C30" s="33" t="s">
        <v>1543</v>
      </c>
      <c r="D30" s="33"/>
      <c r="E30" s="33"/>
      <c r="F30" s="33"/>
      <c r="G30" s="33"/>
      <c r="H30" s="33"/>
      <c r="I30" s="33" t="s">
        <v>1543</v>
      </c>
      <c r="J30" s="33"/>
      <c r="K30" s="33"/>
      <c r="L30" s="33"/>
      <c r="M30" s="33"/>
      <c r="N30" s="33"/>
      <c r="O30" s="195"/>
      <c r="P30" s="33"/>
      <c r="Q30" s="33"/>
    </row>
    <row r="31" spans="1:17" ht="18.75" customHeight="1" x14ac:dyDescent="0.25">
      <c r="A31" s="33"/>
      <c r="B31" s="33"/>
      <c r="C31" s="33" t="s">
        <v>1543</v>
      </c>
      <c r="D31" s="33"/>
      <c r="E31" s="33"/>
      <c r="F31" s="33"/>
      <c r="G31" s="33"/>
      <c r="H31" s="33"/>
      <c r="I31" s="33" t="s">
        <v>1543</v>
      </c>
      <c r="J31" s="33"/>
      <c r="K31" s="33"/>
      <c r="L31" s="33"/>
      <c r="M31" s="33"/>
      <c r="N31" s="33"/>
      <c r="O31" s="195"/>
      <c r="P31" s="33"/>
      <c r="Q31" s="33"/>
    </row>
    <row r="32" spans="1:17" ht="18.75" customHeight="1" x14ac:dyDescent="0.25">
      <c r="A32" s="33"/>
      <c r="B32" s="33"/>
      <c r="C32" s="33" t="s">
        <v>1543</v>
      </c>
      <c r="D32" s="33"/>
      <c r="E32" s="33"/>
      <c r="F32" s="33"/>
      <c r="G32" s="33"/>
      <c r="H32" s="33"/>
      <c r="I32" s="33" t="s">
        <v>1543</v>
      </c>
      <c r="J32" s="33"/>
      <c r="K32" s="33"/>
      <c r="L32" s="33"/>
      <c r="M32" s="33"/>
      <c r="N32" s="33"/>
      <c r="O32" s="195"/>
      <c r="P32" s="33"/>
      <c r="Q32" s="33"/>
    </row>
    <row r="33" spans="1:17" ht="18.75" customHeight="1" x14ac:dyDescent="0.25">
      <c r="A33" s="33"/>
      <c r="B33" s="33"/>
      <c r="C33" s="33" t="s">
        <v>1543</v>
      </c>
      <c r="D33" s="33"/>
      <c r="E33" s="33"/>
      <c r="F33" s="33"/>
      <c r="G33" s="33"/>
      <c r="H33" s="33"/>
      <c r="I33" s="33" t="s">
        <v>1543</v>
      </c>
      <c r="J33" s="33"/>
      <c r="K33" s="33"/>
      <c r="L33" s="33"/>
      <c r="M33" s="33"/>
      <c r="N33" s="33"/>
      <c r="O33" s="195"/>
      <c r="P33" s="33"/>
      <c r="Q33" s="33"/>
    </row>
    <row r="34" spans="1:17" ht="18.75" customHeight="1" x14ac:dyDescent="0.25">
      <c r="A34" s="33"/>
      <c r="B34" s="33"/>
      <c r="C34" s="33" t="s">
        <v>1543</v>
      </c>
      <c r="D34" s="33"/>
      <c r="E34" s="33"/>
      <c r="F34" s="33"/>
      <c r="G34" s="33"/>
      <c r="H34" s="33"/>
      <c r="I34" s="33" t="s">
        <v>1543</v>
      </c>
      <c r="J34" s="33"/>
      <c r="K34" s="33"/>
      <c r="L34" s="33"/>
      <c r="M34" s="33"/>
      <c r="N34" s="33"/>
      <c r="O34" s="195"/>
      <c r="P34" s="33"/>
      <c r="Q34" s="33"/>
    </row>
    <row r="35" spans="1:17" ht="18.75" customHeight="1" x14ac:dyDescent="0.25">
      <c r="A35" s="33"/>
      <c r="B35" s="33"/>
      <c r="C35" s="33" t="s">
        <v>1543</v>
      </c>
      <c r="D35" s="33"/>
      <c r="E35" s="33"/>
      <c r="F35" s="33"/>
      <c r="G35" s="33"/>
      <c r="H35" s="33"/>
      <c r="I35" s="33" t="s">
        <v>1543</v>
      </c>
      <c r="J35" s="33"/>
      <c r="K35" s="33"/>
      <c r="L35" s="33"/>
      <c r="M35" s="33"/>
      <c r="N35" s="33"/>
      <c r="O35" s="195"/>
      <c r="P35" s="33"/>
      <c r="Q35" s="33"/>
    </row>
    <row r="36" spans="1:17" ht="18.75" customHeight="1" x14ac:dyDescent="0.25">
      <c r="A36" s="33"/>
      <c r="B36" s="33"/>
      <c r="C36" s="33" t="s">
        <v>1543</v>
      </c>
      <c r="D36" s="33"/>
      <c r="E36" s="33"/>
      <c r="F36" s="33"/>
      <c r="G36" s="33"/>
      <c r="H36" s="33"/>
      <c r="I36" s="33" t="s">
        <v>1543</v>
      </c>
      <c r="J36" s="33"/>
      <c r="K36" s="33"/>
      <c r="L36" s="33"/>
      <c r="M36" s="33"/>
      <c r="N36" s="33"/>
      <c r="O36" s="195"/>
      <c r="P36" s="33"/>
      <c r="Q36" s="33"/>
    </row>
    <row r="37" spans="1:17" ht="18.75" customHeight="1" x14ac:dyDescent="0.25">
      <c r="A37" s="33"/>
      <c r="B37" s="33"/>
      <c r="C37" s="33" t="s">
        <v>1543</v>
      </c>
      <c r="D37" s="33"/>
      <c r="E37" s="33"/>
      <c r="F37" s="33"/>
      <c r="G37" s="33"/>
      <c r="H37" s="33"/>
      <c r="I37" s="33" t="s">
        <v>1543</v>
      </c>
      <c r="J37" s="33"/>
      <c r="K37" s="33"/>
      <c r="L37" s="33"/>
      <c r="M37" s="33"/>
      <c r="N37" s="33"/>
      <c r="O37" s="195"/>
      <c r="P37" s="33"/>
      <c r="Q37" s="33"/>
    </row>
    <row r="38" spans="1:17" ht="18.75" customHeight="1" x14ac:dyDescent="0.25">
      <c r="A38" s="33"/>
      <c r="B38" s="33"/>
      <c r="C38" s="33" t="s">
        <v>1543</v>
      </c>
      <c r="D38" s="33"/>
      <c r="E38" s="33"/>
      <c r="F38" s="33"/>
      <c r="G38" s="33"/>
      <c r="H38" s="33"/>
      <c r="I38" s="33" t="s">
        <v>1543</v>
      </c>
      <c r="J38" s="33"/>
      <c r="K38" s="33"/>
      <c r="L38" s="33"/>
      <c r="M38" s="33"/>
      <c r="N38" s="33"/>
      <c r="O38" s="195"/>
      <c r="P38" s="33"/>
      <c r="Q38" s="33"/>
    </row>
    <row r="42" spans="1:17" ht="15" customHeight="1" x14ac:dyDescent="0.25"/>
  </sheetData>
  <mergeCells count="5">
    <mergeCell ref="E1:F1"/>
    <mergeCell ref="G1:H1"/>
    <mergeCell ref="K1:L1"/>
    <mergeCell ref="M1:N1"/>
    <mergeCell ref="P1:Q1"/>
  </mergeCells>
  <pageMargins left="0.70866141732283472" right="0.70866141732283472" top="0.74803149606299213" bottom="0.74803149606299213" header="0.31496062992125984" footer="0.31496062992125984"/>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21FD-3531-4376-B178-6552EF215185}">
  <sheetPr codeName="Sheet27"/>
  <dimension ref="A1:K18"/>
  <sheetViews>
    <sheetView workbookViewId="0">
      <selection activeCell="M16" sqref="M16"/>
    </sheetView>
  </sheetViews>
  <sheetFormatPr defaultRowHeight="15" x14ac:dyDescent="0.25"/>
  <cols>
    <col min="1" max="1" width="4.85546875" bestFit="1" customWidth="1"/>
    <col min="4" max="4" width="11.7109375" bestFit="1" customWidth="1"/>
    <col min="7" max="7" width="5" bestFit="1" customWidth="1"/>
    <col min="10" max="10" width="11.7109375" bestFit="1" customWidth="1"/>
  </cols>
  <sheetData>
    <row r="1" spans="1:11" x14ac:dyDescent="0.25">
      <c r="A1">
        <v>2021</v>
      </c>
      <c r="B1" s="28"/>
      <c r="C1" t="s">
        <v>220</v>
      </c>
      <c r="D1" t="s">
        <v>1415</v>
      </c>
      <c r="E1" t="s">
        <v>1413</v>
      </c>
      <c r="G1">
        <v>2022</v>
      </c>
      <c r="H1" s="28"/>
      <c r="I1" t="s">
        <v>220</v>
      </c>
      <c r="J1" t="s">
        <v>1415</v>
      </c>
      <c r="K1" t="s">
        <v>1413</v>
      </c>
    </row>
    <row r="2" spans="1:11" x14ac:dyDescent="0.25">
      <c r="A2" s="1328" t="s">
        <v>2</v>
      </c>
      <c r="B2" t="s">
        <v>118</v>
      </c>
      <c r="C2" s="161">
        <v>96053</v>
      </c>
      <c r="D2" s="161">
        <v>48101</v>
      </c>
      <c r="E2">
        <f>SUM(C2:D2)</f>
        <v>144154</v>
      </c>
      <c r="G2" s="1328" t="s">
        <v>2</v>
      </c>
      <c r="H2" t="s">
        <v>118</v>
      </c>
      <c r="I2" s="161">
        <v>107052.96</v>
      </c>
      <c r="J2" s="161">
        <v>46925</v>
      </c>
      <c r="K2">
        <f>SUM(I2:J2)</f>
        <v>153977.96000000002</v>
      </c>
    </row>
    <row r="3" spans="1:11" x14ac:dyDescent="0.25">
      <c r="A3" s="1328"/>
      <c r="C3" s="161"/>
      <c r="D3" s="161"/>
      <c r="E3">
        <f t="shared" ref="E3:E6" si="0">SUM(C3:D3)</f>
        <v>0</v>
      </c>
      <c r="G3" s="1328"/>
      <c r="I3" s="161"/>
      <c r="J3" s="161"/>
      <c r="K3">
        <f t="shared" ref="K3:K6" si="1">SUM(I3:J3)</f>
        <v>0</v>
      </c>
    </row>
    <row r="4" spans="1:11" x14ac:dyDescent="0.25">
      <c r="A4" s="1328"/>
      <c r="C4" s="161"/>
      <c r="D4" s="161"/>
      <c r="E4">
        <f t="shared" si="0"/>
        <v>0</v>
      </c>
      <c r="G4" s="1328"/>
      <c r="I4" s="161"/>
      <c r="J4" s="161"/>
      <c r="K4">
        <f t="shared" si="1"/>
        <v>0</v>
      </c>
    </row>
    <row r="5" spans="1:11" x14ac:dyDescent="0.25">
      <c r="A5" s="1328"/>
      <c r="C5" s="161"/>
      <c r="D5" s="161"/>
      <c r="E5">
        <f t="shared" si="0"/>
        <v>0</v>
      </c>
      <c r="G5" s="1328"/>
      <c r="I5" s="161"/>
      <c r="J5" s="161"/>
      <c r="K5">
        <f t="shared" si="1"/>
        <v>0</v>
      </c>
    </row>
    <row r="6" spans="1:11" ht="15.75" thickBot="1" x14ac:dyDescent="0.3">
      <c r="A6" s="1328"/>
      <c r="C6" s="161"/>
      <c r="D6" s="161"/>
      <c r="E6">
        <f t="shared" si="0"/>
        <v>0</v>
      </c>
      <c r="G6" s="1328"/>
      <c r="I6" s="161"/>
      <c r="J6" s="161"/>
      <c r="K6">
        <f t="shared" si="1"/>
        <v>0</v>
      </c>
    </row>
    <row r="7" spans="1:11" ht="15.75" thickTop="1" x14ac:dyDescent="0.25">
      <c r="C7" s="466">
        <f t="shared" ref="C7:D7" si="2">SUM(C2:C6)</f>
        <v>96053</v>
      </c>
      <c r="D7" s="466">
        <f t="shared" si="2"/>
        <v>48101</v>
      </c>
      <c r="E7" s="466">
        <f>SUM(E2:E6)</f>
        <v>144154</v>
      </c>
      <c r="I7" s="466">
        <f t="shared" ref="I7" si="3">SUM(I2:I6)</f>
        <v>107052.96</v>
      </c>
      <c r="J7" s="466">
        <f t="shared" ref="J7" si="4">SUM(J2:J6)</f>
        <v>46925</v>
      </c>
      <c r="K7" s="466">
        <f>SUM(K2:K6)</f>
        <v>153977.96000000002</v>
      </c>
    </row>
    <row r="9" spans="1:11" x14ac:dyDescent="0.25">
      <c r="C9" s="12" t="s">
        <v>1143</v>
      </c>
      <c r="D9" s="12" t="s">
        <v>1414</v>
      </c>
      <c r="I9" s="12" t="s">
        <v>1143</v>
      </c>
      <c r="J9" s="12" t="s">
        <v>1414</v>
      </c>
    </row>
    <row r="10" spans="1:11" x14ac:dyDescent="0.25">
      <c r="A10" s="1328" t="s">
        <v>0</v>
      </c>
      <c r="B10" t="s">
        <v>4</v>
      </c>
      <c r="C10" s="161">
        <v>17079</v>
      </c>
      <c r="D10" s="161">
        <v>17689</v>
      </c>
      <c r="E10">
        <f>SUM(C10:D10)</f>
        <v>34768</v>
      </c>
      <c r="G10" s="1328" t="s">
        <v>0</v>
      </c>
      <c r="H10" t="s">
        <v>4</v>
      </c>
      <c r="I10" s="161">
        <v>18596</v>
      </c>
      <c r="J10" s="161">
        <v>19411</v>
      </c>
      <c r="K10">
        <f>SUM(I10:J10)</f>
        <v>38007</v>
      </c>
    </row>
    <row r="11" spans="1:11" x14ac:dyDescent="0.25">
      <c r="A11" s="1328"/>
      <c r="B11" t="s">
        <v>5</v>
      </c>
      <c r="C11" s="161">
        <v>3754</v>
      </c>
      <c r="D11" s="161">
        <v>2751</v>
      </c>
      <c r="E11">
        <f t="shared" ref="E11:E14" si="5">SUM(C11:D11)</f>
        <v>6505</v>
      </c>
      <c r="G11" s="1328"/>
      <c r="H11" t="s">
        <v>5</v>
      </c>
      <c r="I11" s="161">
        <v>3885</v>
      </c>
      <c r="J11" s="161">
        <v>3272</v>
      </c>
      <c r="K11">
        <f t="shared" ref="K11:K14" si="6">SUM(I11:J11)</f>
        <v>7157</v>
      </c>
    </row>
    <row r="12" spans="1:11" x14ac:dyDescent="0.25">
      <c r="A12" s="1328"/>
      <c r="C12" s="161"/>
      <c r="D12" s="161"/>
      <c r="E12">
        <f t="shared" si="5"/>
        <v>0</v>
      </c>
      <c r="G12" s="1328"/>
      <c r="I12" s="161"/>
      <c r="J12" s="161"/>
      <c r="K12">
        <f t="shared" si="6"/>
        <v>0</v>
      </c>
    </row>
    <row r="13" spans="1:11" x14ac:dyDescent="0.25">
      <c r="A13" s="1328"/>
      <c r="C13" s="161"/>
      <c r="D13" s="161"/>
      <c r="E13">
        <f t="shared" si="5"/>
        <v>0</v>
      </c>
      <c r="G13" s="1328"/>
      <c r="I13" s="161"/>
      <c r="J13" s="161"/>
      <c r="K13">
        <f t="shared" si="6"/>
        <v>0</v>
      </c>
    </row>
    <row r="14" spans="1:11" ht="15.75" thickBot="1" x14ac:dyDescent="0.3">
      <c r="A14" s="1328"/>
      <c r="C14" s="161"/>
      <c r="D14" s="161"/>
      <c r="E14">
        <f t="shared" si="5"/>
        <v>0</v>
      </c>
      <c r="G14" s="1328"/>
      <c r="I14" s="161"/>
      <c r="J14" s="161"/>
      <c r="K14">
        <f t="shared" si="6"/>
        <v>0</v>
      </c>
    </row>
    <row r="15" spans="1:11" ht="15.75" thickTop="1" x14ac:dyDescent="0.25">
      <c r="C15" s="466">
        <f t="shared" ref="C15" si="7">SUM(C10:C14)</f>
        <v>20833</v>
      </c>
      <c r="D15" s="466">
        <f t="shared" ref="D15" si="8">SUM(D10:D14)</f>
        <v>20440</v>
      </c>
      <c r="E15" s="466">
        <f>SUM(E10:E14)</f>
        <v>41273</v>
      </c>
      <c r="I15" s="466">
        <f t="shared" ref="I15" si="9">SUM(I10:I14)</f>
        <v>22481</v>
      </c>
      <c r="J15" s="466">
        <f t="shared" ref="J15" si="10">SUM(J10:J14)</f>
        <v>22683</v>
      </c>
      <c r="K15" s="466">
        <f>SUM(K10:K14)</f>
        <v>45164</v>
      </c>
    </row>
    <row r="17" spans="2:11" ht="15.75" thickBot="1" x14ac:dyDescent="0.3">
      <c r="B17" t="s">
        <v>1417</v>
      </c>
      <c r="C17" s="758">
        <f>ROUND(D17*E17/E18,0)</f>
        <v>13620</v>
      </c>
      <c r="D17">
        <f>D15</f>
        <v>20440</v>
      </c>
      <c r="E17" s="673">
        <f>C7</f>
        <v>96053</v>
      </c>
      <c r="H17" t="s">
        <v>1417</v>
      </c>
      <c r="I17" s="758">
        <f>ROUND(J17*K17/K18,0)</f>
        <v>15770</v>
      </c>
      <c r="J17">
        <f>J15</f>
        <v>22683</v>
      </c>
      <c r="K17" s="673">
        <f>I7</f>
        <v>107052.96</v>
      </c>
    </row>
    <row r="18" spans="2:11" ht="15.75" thickTop="1" x14ac:dyDescent="0.25">
      <c r="B18" s="135" t="s">
        <v>1416</v>
      </c>
      <c r="C18" s="631">
        <f>C15-C17</f>
        <v>7213</v>
      </c>
      <c r="E18">
        <f>E7</f>
        <v>144154</v>
      </c>
      <c r="H18" s="135" t="s">
        <v>1416</v>
      </c>
      <c r="I18" s="631">
        <f>I15-I17</f>
        <v>6711</v>
      </c>
      <c r="K18">
        <f>K7</f>
        <v>153977.96000000002</v>
      </c>
    </row>
  </sheetData>
  <mergeCells count="4">
    <mergeCell ref="A2:A6"/>
    <mergeCell ref="A10:A14"/>
    <mergeCell ref="G2:G6"/>
    <mergeCell ref="G10:G14"/>
  </mergeCells>
  <pageMargins left="0.7" right="0.7" top="0.75" bottom="0.75" header="0.3" footer="0.3"/>
  <pageSetup paperSize="0" orientation="portrait" horizontalDpi="0" verticalDpi="0" copies="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DD6E-A5C9-46E6-BE7E-68499AAF4612}">
  <sheetPr codeName="Sheet28"/>
  <dimension ref="A1:S29"/>
  <sheetViews>
    <sheetView zoomScaleNormal="100" workbookViewId="0">
      <selection activeCell="H33" sqref="H33:H34"/>
    </sheetView>
  </sheetViews>
  <sheetFormatPr defaultRowHeight="15" x14ac:dyDescent="0.25"/>
  <cols>
    <col min="1" max="1" width="3.7109375" bestFit="1" customWidth="1"/>
    <col min="2" max="2" width="5" bestFit="1" customWidth="1"/>
    <col min="10" max="10" width="4" customWidth="1"/>
    <col min="11" max="11" width="3.7109375" bestFit="1" customWidth="1"/>
    <col min="12" max="12" width="5.42578125" bestFit="1" customWidth="1"/>
  </cols>
  <sheetData>
    <row r="1" spans="1:19" x14ac:dyDescent="0.25">
      <c r="C1" s="1309" t="s">
        <v>1296</v>
      </c>
      <c r="D1" s="1309"/>
      <c r="E1" s="1309"/>
      <c r="F1" s="8" t="s">
        <v>1298</v>
      </c>
      <c r="G1" s="567">
        <v>27.5</v>
      </c>
      <c r="H1" s="8" t="s">
        <v>1299</v>
      </c>
      <c r="I1" s="569">
        <v>0.04</v>
      </c>
      <c r="O1" t="s">
        <v>1296</v>
      </c>
      <c r="P1" s="8" t="s">
        <v>1298</v>
      </c>
      <c r="Q1" s="567">
        <v>27.5</v>
      </c>
      <c r="R1" s="8" t="s">
        <v>1299</v>
      </c>
      <c r="S1" s="569">
        <v>0.04</v>
      </c>
    </row>
    <row r="2" spans="1:19" ht="15" customHeight="1" x14ac:dyDescent="0.25">
      <c r="A2" s="1370" t="s">
        <v>1294</v>
      </c>
      <c r="B2" s="471" t="s">
        <v>1295</v>
      </c>
      <c r="C2" s="471" t="s">
        <v>846</v>
      </c>
      <c r="D2" s="471" t="s">
        <v>1286</v>
      </c>
      <c r="E2" s="471" t="s">
        <v>845</v>
      </c>
      <c r="F2" s="8" t="s">
        <v>849</v>
      </c>
      <c r="G2" s="82" t="s">
        <v>1300</v>
      </c>
      <c r="H2" s="8" t="s">
        <v>1297</v>
      </c>
      <c r="I2" s="82" t="s">
        <v>1301</v>
      </c>
      <c r="K2" s="1370" t="s">
        <v>1294</v>
      </c>
      <c r="L2" s="471" t="s">
        <v>1295</v>
      </c>
      <c r="M2" s="471" t="s">
        <v>845</v>
      </c>
      <c r="N2" s="471" t="s">
        <v>1286</v>
      </c>
      <c r="O2" s="471" t="s">
        <v>846</v>
      </c>
      <c r="P2" s="8" t="s">
        <v>849</v>
      </c>
      <c r="Q2" s="82" t="s">
        <v>1300</v>
      </c>
      <c r="R2" s="8" t="s">
        <v>1297</v>
      </c>
      <c r="S2" s="82" t="s">
        <v>1301</v>
      </c>
    </row>
    <row r="3" spans="1:19" x14ac:dyDescent="0.25">
      <c r="A3" s="1306"/>
      <c r="B3" s="161">
        <v>2010</v>
      </c>
      <c r="C3" s="161">
        <v>69120</v>
      </c>
      <c r="D3" s="161">
        <v>1.0265887</v>
      </c>
      <c r="E3">
        <f>ROUND(C3*D3,2)</f>
        <v>70957.81</v>
      </c>
      <c r="F3" s="568"/>
      <c r="G3" s="572">
        <v>943</v>
      </c>
      <c r="H3" s="568"/>
      <c r="I3" s="18">
        <f>ROUND((E3*0.5+H3)*I$1,2)</f>
        <v>1419.16</v>
      </c>
      <c r="K3" s="1306"/>
      <c r="L3" s="161">
        <v>2010</v>
      </c>
      <c r="M3" s="161">
        <f>E3</f>
        <v>70957.81</v>
      </c>
      <c r="N3" s="161">
        <v>0.97409994869415573</v>
      </c>
      <c r="O3">
        <f>ROUND(M3*N3,2)</f>
        <v>69120</v>
      </c>
      <c r="P3" s="568"/>
      <c r="Q3" s="572">
        <v>943</v>
      </c>
      <c r="R3" s="568"/>
      <c r="S3" s="18">
        <f>ROUND((M3*0.5+R3)*S$1,2)</f>
        <v>1419.16</v>
      </c>
    </row>
    <row r="4" spans="1:19" x14ac:dyDescent="0.25">
      <c r="A4" s="1306"/>
      <c r="B4">
        <f>B3+1</f>
        <v>2011</v>
      </c>
      <c r="C4" s="161"/>
      <c r="D4" s="161"/>
      <c r="E4">
        <f t="shared" ref="E4:E13" si="0">ROUND(C4*D4,2)</f>
        <v>0</v>
      </c>
      <c r="F4" s="568">
        <f t="shared" ref="F4:F13" si="1">F3+ROUND(C3,0)</f>
        <v>69120</v>
      </c>
      <c r="G4" s="18">
        <f>ROUND(F4/G$1,0)</f>
        <v>2513</v>
      </c>
      <c r="H4" s="568">
        <f>H3+E3-I3</f>
        <v>69538.649999999994</v>
      </c>
      <c r="I4" s="18">
        <f t="shared" ref="I4:I13" si="2">ROUND((E4*0.5+H4)*I$1,2)</f>
        <v>2781.55</v>
      </c>
      <c r="K4" s="1306"/>
      <c r="L4">
        <f>L3+1</f>
        <v>2011</v>
      </c>
      <c r="M4" s="161"/>
      <c r="N4" s="161"/>
      <c r="O4">
        <f t="shared" ref="O4:O13" si="3">ROUND(M4*N4,2)</f>
        <v>0</v>
      </c>
      <c r="P4" s="568">
        <f>P3+ROUND(O3,0)</f>
        <v>69120</v>
      </c>
      <c r="Q4" s="18">
        <f>ROUND(P4/Q$1,0)</f>
        <v>2513</v>
      </c>
      <c r="R4" s="568">
        <f>R3+M3-S3</f>
        <v>69538.649999999994</v>
      </c>
      <c r="S4" s="18">
        <f t="shared" ref="S4:S13" si="4">ROUND((M4*0.5+R4)*S$1,2)</f>
        <v>2781.55</v>
      </c>
    </row>
    <row r="5" spans="1:19" x14ac:dyDescent="0.25">
      <c r="A5" s="1306"/>
      <c r="B5">
        <f t="shared" ref="B5:B13" si="5">B4+1</f>
        <v>2012</v>
      </c>
      <c r="C5" s="161"/>
      <c r="D5" s="161"/>
      <c r="E5">
        <f t="shared" si="0"/>
        <v>0</v>
      </c>
      <c r="F5" s="568">
        <f t="shared" si="1"/>
        <v>69120</v>
      </c>
      <c r="G5" s="18">
        <f t="shared" ref="G5:G12" si="6">ROUND(F5/G$1,0)</f>
        <v>2513</v>
      </c>
      <c r="H5" s="568">
        <f t="shared" ref="H5:H13" si="7">H4+E4-I4</f>
        <v>66757.099999999991</v>
      </c>
      <c r="I5" s="18">
        <f t="shared" si="2"/>
        <v>2670.28</v>
      </c>
      <c r="K5" s="1306"/>
      <c r="L5">
        <f t="shared" ref="L5:L13" si="8">L4+1</f>
        <v>2012</v>
      </c>
      <c r="M5" s="161"/>
      <c r="N5" s="161"/>
      <c r="O5">
        <f t="shared" si="3"/>
        <v>0</v>
      </c>
      <c r="P5" s="568">
        <f t="shared" ref="P5:P13" si="9">P4+ROUND(O4,0)</f>
        <v>69120</v>
      </c>
      <c r="Q5" s="18">
        <f t="shared" ref="Q5:Q12" si="10">ROUND(P5/Q$1,0)</f>
        <v>2513</v>
      </c>
      <c r="R5" s="568">
        <f t="shared" ref="R5:R13" si="11">R4+M4-S4</f>
        <v>66757.099999999991</v>
      </c>
      <c r="S5" s="18">
        <f t="shared" si="4"/>
        <v>2670.28</v>
      </c>
    </row>
    <row r="6" spans="1:19" x14ac:dyDescent="0.25">
      <c r="A6" s="1306"/>
      <c r="B6">
        <f t="shared" si="5"/>
        <v>2013</v>
      </c>
      <c r="C6" s="161"/>
      <c r="D6" s="161"/>
      <c r="E6">
        <f t="shared" si="0"/>
        <v>0</v>
      </c>
      <c r="F6" s="568">
        <f t="shared" si="1"/>
        <v>69120</v>
      </c>
      <c r="G6" s="18">
        <f t="shared" si="6"/>
        <v>2513</v>
      </c>
      <c r="H6" s="568">
        <f t="shared" si="7"/>
        <v>64086.819999999992</v>
      </c>
      <c r="I6" s="18">
        <f t="shared" si="2"/>
        <v>2563.4699999999998</v>
      </c>
      <c r="K6" s="1306"/>
      <c r="L6">
        <f t="shared" si="8"/>
        <v>2013</v>
      </c>
      <c r="M6" s="161"/>
      <c r="N6" s="161"/>
      <c r="O6">
        <f t="shared" si="3"/>
        <v>0</v>
      </c>
      <c r="P6" s="568">
        <f t="shared" si="9"/>
        <v>69120</v>
      </c>
      <c r="Q6" s="18">
        <f t="shared" si="10"/>
        <v>2513</v>
      </c>
      <c r="R6" s="568">
        <f t="shared" si="11"/>
        <v>64086.819999999992</v>
      </c>
      <c r="S6" s="18">
        <f t="shared" si="4"/>
        <v>2563.4699999999998</v>
      </c>
    </row>
    <row r="7" spans="1:19" x14ac:dyDescent="0.25">
      <c r="A7" s="1306"/>
      <c r="B7">
        <f t="shared" si="5"/>
        <v>2014</v>
      </c>
      <c r="C7" s="161"/>
      <c r="D7" s="161"/>
      <c r="E7">
        <f t="shared" si="0"/>
        <v>0</v>
      </c>
      <c r="F7" s="568">
        <f t="shared" si="1"/>
        <v>69120</v>
      </c>
      <c r="G7" s="18">
        <f t="shared" si="6"/>
        <v>2513</v>
      </c>
      <c r="H7" s="568">
        <f t="shared" si="7"/>
        <v>61523.349999999991</v>
      </c>
      <c r="I7" s="18">
        <f t="shared" si="2"/>
        <v>2460.9299999999998</v>
      </c>
      <c r="K7" s="1306"/>
      <c r="L7">
        <f t="shared" si="8"/>
        <v>2014</v>
      </c>
      <c r="M7" s="161"/>
      <c r="N7" s="161"/>
      <c r="O7">
        <f t="shared" si="3"/>
        <v>0</v>
      </c>
      <c r="P7" s="568">
        <f t="shared" si="9"/>
        <v>69120</v>
      </c>
      <c r="Q7" s="18">
        <f t="shared" si="10"/>
        <v>2513</v>
      </c>
      <c r="R7" s="568">
        <f t="shared" si="11"/>
        <v>61523.349999999991</v>
      </c>
      <c r="S7" s="18">
        <f t="shared" si="4"/>
        <v>2460.9299999999998</v>
      </c>
    </row>
    <row r="8" spans="1:19" x14ac:dyDescent="0.25">
      <c r="A8" s="1306"/>
      <c r="B8">
        <f t="shared" si="5"/>
        <v>2015</v>
      </c>
      <c r="C8" s="161"/>
      <c r="D8" s="161"/>
      <c r="E8">
        <f t="shared" si="0"/>
        <v>0</v>
      </c>
      <c r="F8" s="568">
        <f t="shared" si="1"/>
        <v>69120</v>
      </c>
      <c r="G8" s="18">
        <f t="shared" si="6"/>
        <v>2513</v>
      </c>
      <c r="H8" s="568">
        <f t="shared" si="7"/>
        <v>59062.419999999991</v>
      </c>
      <c r="I8" s="18">
        <f t="shared" si="2"/>
        <v>2362.5</v>
      </c>
      <c r="K8" s="1306"/>
      <c r="L8">
        <f t="shared" si="8"/>
        <v>2015</v>
      </c>
      <c r="M8" s="161"/>
      <c r="N8" s="161"/>
      <c r="O8">
        <f t="shared" si="3"/>
        <v>0</v>
      </c>
      <c r="P8" s="568">
        <f t="shared" si="9"/>
        <v>69120</v>
      </c>
      <c r="Q8" s="18">
        <f t="shared" si="10"/>
        <v>2513</v>
      </c>
      <c r="R8" s="568">
        <f t="shared" si="11"/>
        <v>59062.419999999991</v>
      </c>
      <c r="S8" s="18">
        <f t="shared" si="4"/>
        <v>2362.5</v>
      </c>
    </row>
    <row r="9" spans="1:19" x14ac:dyDescent="0.25">
      <c r="A9" s="1306"/>
      <c r="B9">
        <f t="shared" si="5"/>
        <v>2016</v>
      </c>
      <c r="C9" s="161">
        <v>5990</v>
      </c>
      <c r="D9" s="161">
        <v>1.2806340000000001</v>
      </c>
      <c r="E9">
        <f t="shared" si="0"/>
        <v>7671</v>
      </c>
      <c r="F9" s="568">
        <f t="shared" si="1"/>
        <v>69120</v>
      </c>
      <c r="G9" s="18">
        <f t="shared" si="6"/>
        <v>2513</v>
      </c>
      <c r="H9" s="568">
        <f t="shared" si="7"/>
        <v>56699.919999999991</v>
      </c>
      <c r="I9" s="18">
        <f t="shared" si="2"/>
        <v>2421.42</v>
      </c>
      <c r="K9" s="1306"/>
      <c r="L9">
        <f t="shared" si="8"/>
        <v>2016</v>
      </c>
      <c r="M9" s="161">
        <f>E9</f>
        <v>7671</v>
      </c>
      <c r="N9" s="161">
        <v>0.78086322868204339</v>
      </c>
      <c r="O9">
        <f t="shared" si="3"/>
        <v>5990</v>
      </c>
      <c r="P9" s="568">
        <f t="shared" si="9"/>
        <v>69120</v>
      </c>
      <c r="Q9" s="18">
        <f t="shared" si="10"/>
        <v>2513</v>
      </c>
      <c r="R9" s="568">
        <f t="shared" si="11"/>
        <v>56699.919999999991</v>
      </c>
      <c r="S9" s="18">
        <f t="shared" si="4"/>
        <v>2421.42</v>
      </c>
    </row>
    <row r="10" spans="1:19" x14ac:dyDescent="0.25">
      <c r="A10" s="1306"/>
      <c r="B10">
        <f t="shared" si="5"/>
        <v>2017</v>
      </c>
      <c r="C10" s="161"/>
      <c r="D10" s="161"/>
      <c r="E10">
        <f t="shared" si="0"/>
        <v>0</v>
      </c>
      <c r="F10" s="568">
        <f t="shared" si="1"/>
        <v>75110</v>
      </c>
      <c r="G10" s="18">
        <f t="shared" si="6"/>
        <v>2731</v>
      </c>
      <c r="H10" s="568">
        <f t="shared" si="7"/>
        <v>61949.499999999993</v>
      </c>
      <c r="I10" s="18">
        <f t="shared" si="2"/>
        <v>2477.98</v>
      </c>
      <c r="K10" s="1306"/>
      <c r="L10">
        <f t="shared" si="8"/>
        <v>2017</v>
      </c>
      <c r="M10" s="161"/>
      <c r="N10" s="161"/>
      <c r="O10">
        <f t="shared" si="3"/>
        <v>0</v>
      </c>
      <c r="P10" s="568">
        <f t="shared" si="9"/>
        <v>75110</v>
      </c>
      <c r="Q10" s="18">
        <f t="shared" si="10"/>
        <v>2731</v>
      </c>
      <c r="R10" s="568">
        <f t="shared" si="11"/>
        <v>61949.499999999993</v>
      </c>
      <c r="S10" s="18">
        <f t="shared" si="4"/>
        <v>2477.98</v>
      </c>
    </row>
    <row r="11" spans="1:19" x14ac:dyDescent="0.25">
      <c r="A11" s="1306"/>
      <c r="B11">
        <f t="shared" si="5"/>
        <v>2018</v>
      </c>
      <c r="C11" s="161"/>
      <c r="D11" s="161"/>
      <c r="E11">
        <f t="shared" si="0"/>
        <v>0</v>
      </c>
      <c r="F11" s="568">
        <f t="shared" si="1"/>
        <v>75110</v>
      </c>
      <c r="G11" s="18">
        <f t="shared" si="6"/>
        <v>2731</v>
      </c>
      <c r="H11" s="568">
        <f t="shared" si="7"/>
        <v>59471.51999999999</v>
      </c>
      <c r="I11" s="18">
        <f t="shared" si="2"/>
        <v>2378.86</v>
      </c>
      <c r="K11" s="1306"/>
      <c r="L11">
        <f t="shared" si="8"/>
        <v>2018</v>
      </c>
      <c r="M11" s="161"/>
      <c r="N11" s="161"/>
      <c r="O11">
        <f t="shared" si="3"/>
        <v>0</v>
      </c>
      <c r="P11" s="568">
        <f t="shared" si="9"/>
        <v>75110</v>
      </c>
      <c r="Q11" s="18">
        <f t="shared" si="10"/>
        <v>2731</v>
      </c>
      <c r="R11" s="568">
        <f t="shared" si="11"/>
        <v>59471.51999999999</v>
      </c>
      <c r="S11" s="18">
        <f t="shared" si="4"/>
        <v>2378.86</v>
      </c>
    </row>
    <row r="12" spans="1:19" x14ac:dyDescent="0.25">
      <c r="A12" s="1306"/>
      <c r="B12">
        <f t="shared" si="5"/>
        <v>2019</v>
      </c>
      <c r="C12" s="161"/>
      <c r="D12" s="161"/>
      <c r="E12">
        <f t="shared" si="0"/>
        <v>0</v>
      </c>
      <c r="F12" s="568">
        <f t="shared" si="1"/>
        <v>75110</v>
      </c>
      <c r="G12" s="18">
        <f t="shared" si="6"/>
        <v>2731</v>
      </c>
      <c r="H12" s="568">
        <f t="shared" si="7"/>
        <v>57092.659999999989</v>
      </c>
      <c r="I12" s="18">
        <f t="shared" si="2"/>
        <v>2283.71</v>
      </c>
      <c r="K12" s="1306"/>
      <c r="L12">
        <f t="shared" si="8"/>
        <v>2019</v>
      </c>
      <c r="M12" s="161"/>
      <c r="N12" s="161"/>
      <c r="O12">
        <f t="shared" si="3"/>
        <v>0</v>
      </c>
      <c r="P12" s="568">
        <f t="shared" si="9"/>
        <v>75110</v>
      </c>
      <c r="Q12" s="18">
        <f t="shared" si="10"/>
        <v>2731</v>
      </c>
      <c r="R12" s="568">
        <f t="shared" si="11"/>
        <v>57092.659999999989</v>
      </c>
      <c r="S12" s="18">
        <f t="shared" si="4"/>
        <v>2283.71</v>
      </c>
    </row>
    <row r="13" spans="1:19" ht="15.75" thickBot="1" x14ac:dyDescent="0.3">
      <c r="A13" s="1306"/>
      <c r="B13">
        <f t="shared" si="5"/>
        <v>2020</v>
      </c>
      <c r="C13" s="161"/>
      <c r="D13" s="161"/>
      <c r="E13">
        <f t="shared" si="0"/>
        <v>0</v>
      </c>
      <c r="F13" s="568">
        <f t="shared" si="1"/>
        <v>75110</v>
      </c>
      <c r="G13" s="18"/>
      <c r="H13" s="10">
        <f t="shared" si="7"/>
        <v>54808.94999999999</v>
      </c>
      <c r="I13" s="18">
        <f t="shared" si="2"/>
        <v>2192.36</v>
      </c>
      <c r="K13" s="1306"/>
      <c r="L13">
        <f t="shared" si="8"/>
        <v>2020</v>
      </c>
      <c r="M13" s="161"/>
      <c r="N13" s="161"/>
      <c r="O13">
        <f t="shared" si="3"/>
        <v>0</v>
      </c>
      <c r="P13" s="568">
        <f t="shared" si="9"/>
        <v>75110</v>
      </c>
      <c r="Q13" s="18"/>
      <c r="R13" s="568">
        <f t="shared" si="11"/>
        <v>54808.94999999999</v>
      </c>
      <c r="S13" s="18">
        <f t="shared" si="4"/>
        <v>2192.36</v>
      </c>
    </row>
    <row r="14" spans="1:19" ht="15.75" thickTop="1" x14ac:dyDescent="0.25">
      <c r="A14" s="1371"/>
      <c r="B14" s="16" t="s">
        <v>3</v>
      </c>
      <c r="C14" s="570">
        <f>SUM(C3:C13)</f>
        <v>75110</v>
      </c>
      <c r="D14" s="570"/>
      <c r="E14" s="570">
        <f>SUM(E3:E13)</f>
        <v>78628.81</v>
      </c>
      <c r="F14" s="570"/>
      <c r="G14" s="570">
        <f>SUM(G3:G13)</f>
        <v>24214</v>
      </c>
      <c r="H14" s="570"/>
      <c r="I14" s="571">
        <f>SUM(I3:I13)</f>
        <v>26012.219999999998</v>
      </c>
      <c r="K14" s="1371"/>
      <c r="L14" s="16" t="s">
        <v>3</v>
      </c>
      <c r="M14" s="570">
        <f>SUM(M3:M13)</f>
        <v>78628.81</v>
      </c>
      <c r="N14" s="570"/>
      <c r="O14" s="570">
        <f>SUM(O3:O13)</f>
        <v>75110</v>
      </c>
      <c r="P14" s="570"/>
      <c r="Q14" s="570">
        <f>SUM(Q3:Q13)</f>
        <v>24214</v>
      </c>
      <c r="R14" s="570"/>
      <c r="S14" s="571">
        <f>SUM(S3:S13)</f>
        <v>26012.219999999998</v>
      </c>
    </row>
    <row r="16" spans="1:19" x14ac:dyDescent="0.25">
      <c r="C16" s="1309" t="s">
        <v>1296</v>
      </c>
      <c r="D16" s="1309"/>
      <c r="E16" s="1309"/>
      <c r="F16" s="8" t="s">
        <v>1298</v>
      </c>
      <c r="G16" s="567">
        <v>5</v>
      </c>
      <c r="H16" s="8" t="s">
        <v>1299</v>
      </c>
      <c r="I16" s="569">
        <v>0.2</v>
      </c>
      <c r="O16" t="s">
        <v>1296</v>
      </c>
      <c r="P16" s="8" t="s">
        <v>1298</v>
      </c>
      <c r="Q16" s="567">
        <v>5</v>
      </c>
      <c r="R16" s="8" t="s">
        <v>1299</v>
      </c>
      <c r="S16" s="569">
        <v>0.2</v>
      </c>
    </row>
    <row r="17" spans="1:19" ht="15" customHeight="1" x14ac:dyDescent="0.25">
      <c r="A17" s="1370" t="s">
        <v>59</v>
      </c>
      <c r="B17" s="471" t="s">
        <v>1295</v>
      </c>
      <c r="C17" s="471" t="s">
        <v>846</v>
      </c>
      <c r="D17" s="471" t="s">
        <v>1286</v>
      </c>
      <c r="E17" s="471" t="s">
        <v>845</v>
      </c>
      <c r="F17" s="8" t="s">
        <v>849</v>
      </c>
      <c r="G17" s="82" t="s">
        <v>1300</v>
      </c>
      <c r="H17" s="8" t="s">
        <v>1297</v>
      </c>
      <c r="I17" s="82" t="s">
        <v>1301</v>
      </c>
      <c r="K17" s="1370" t="s">
        <v>59</v>
      </c>
      <c r="L17" s="471" t="s">
        <v>1295</v>
      </c>
      <c r="M17" s="471" t="s">
        <v>845</v>
      </c>
      <c r="N17" s="471" t="s">
        <v>1286</v>
      </c>
      <c r="O17" s="471" t="s">
        <v>846</v>
      </c>
      <c r="P17" s="8" t="s">
        <v>849</v>
      </c>
      <c r="Q17" s="82" t="s">
        <v>1300</v>
      </c>
      <c r="R17" s="8" t="s">
        <v>1297</v>
      </c>
      <c r="S17" s="82" t="s">
        <v>1301</v>
      </c>
    </row>
    <row r="18" spans="1:19" x14ac:dyDescent="0.25">
      <c r="A18" s="1306"/>
      <c r="B18">
        <f>B3</f>
        <v>2010</v>
      </c>
      <c r="C18" s="161"/>
      <c r="D18" s="161"/>
      <c r="E18">
        <f>ROUND(C18*D18,2)</f>
        <v>0</v>
      </c>
      <c r="F18" s="568"/>
      <c r="G18" s="572"/>
      <c r="H18" s="568"/>
      <c r="I18" s="18">
        <f>ROUND((E18*0.5+H18)*I$16,2)</f>
        <v>0</v>
      </c>
      <c r="K18" s="1306"/>
      <c r="L18">
        <f>L3</f>
        <v>2010</v>
      </c>
      <c r="M18" s="161"/>
      <c r="N18" s="161"/>
      <c r="O18">
        <f>ROUND(M18*N18,2)</f>
        <v>0</v>
      </c>
      <c r="P18" s="568"/>
      <c r="Q18" s="572"/>
      <c r="R18" s="568"/>
      <c r="S18" s="18">
        <f>ROUND((M18*0.5+R18)*S$16,2)</f>
        <v>0</v>
      </c>
    </row>
    <row r="19" spans="1:19" x14ac:dyDescent="0.25">
      <c r="A19" s="1306"/>
      <c r="B19">
        <f>B18+1</f>
        <v>2011</v>
      </c>
      <c r="C19" s="161"/>
      <c r="D19" s="161"/>
      <c r="E19">
        <f t="shared" ref="E19:E28" si="12">ROUND(C19*D19,2)</f>
        <v>0</v>
      </c>
      <c r="F19" s="568">
        <f t="shared" ref="F19:F28" si="13">F18+ROUND(C18,0)</f>
        <v>0</v>
      </c>
      <c r="G19" s="18">
        <f>ROUND(F19/G$16,0)</f>
        <v>0</v>
      </c>
      <c r="H19" s="568">
        <f>H18+E18-I18</f>
        <v>0</v>
      </c>
      <c r="I19" s="18">
        <f t="shared" ref="I19:I28" si="14">ROUND((E19*0.5+H19)*I$16,2)</f>
        <v>0</v>
      </c>
      <c r="K19" s="1306"/>
      <c r="L19">
        <f>L18+1</f>
        <v>2011</v>
      </c>
      <c r="M19" s="161"/>
      <c r="N19" s="161"/>
      <c r="O19">
        <f t="shared" ref="O19:O28" si="15">ROUND(M19*N19,2)</f>
        <v>0</v>
      </c>
      <c r="P19" s="568">
        <f>P18+ROUND(O18,0)</f>
        <v>0</v>
      </c>
      <c r="Q19" s="18">
        <f>ROUND(P19/Q$16,0)</f>
        <v>0</v>
      </c>
      <c r="R19" s="568">
        <f>R18+M18-S18</f>
        <v>0</v>
      </c>
      <c r="S19" s="18">
        <f t="shared" ref="S19:S28" si="16">ROUND((M19*0.5+R19)*S$16,2)</f>
        <v>0</v>
      </c>
    </row>
    <row r="20" spans="1:19" x14ac:dyDescent="0.25">
      <c r="A20" s="1306"/>
      <c r="B20">
        <f t="shared" ref="B20:B28" si="17">B19+1</f>
        <v>2012</v>
      </c>
      <c r="C20" s="161"/>
      <c r="D20" s="161"/>
      <c r="E20">
        <f t="shared" si="12"/>
        <v>0</v>
      </c>
      <c r="F20" s="568">
        <f t="shared" si="13"/>
        <v>0</v>
      </c>
      <c r="G20" s="18">
        <f t="shared" ref="G20:G27" si="18">ROUND(F20/G$16,0)</f>
        <v>0</v>
      </c>
      <c r="H20" s="568">
        <f t="shared" ref="H20:H28" si="19">H19+E19-I19</f>
        <v>0</v>
      </c>
      <c r="I20" s="18">
        <f t="shared" si="14"/>
        <v>0</v>
      </c>
      <c r="K20" s="1306"/>
      <c r="L20">
        <f t="shared" ref="L20:L28" si="20">L19+1</f>
        <v>2012</v>
      </c>
      <c r="M20" s="161"/>
      <c r="N20" s="161"/>
      <c r="O20">
        <f t="shared" si="15"/>
        <v>0</v>
      </c>
      <c r="P20" s="568">
        <f t="shared" ref="P20:P28" si="21">P19+ROUND(O19,0)</f>
        <v>0</v>
      </c>
      <c r="Q20" s="18">
        <f t="shared" ref="Q20:Q27" si="22">ROUND(P20/Q$16,0)</f>
        <v>0</v>
      </c>
      <c r="R20" s="568">
        <f t="shared" ref="R20:R28" si="23">R19+M19-S19</f>
        <v>0</v>
      </c>
      <c r="S20" s="18">
        <f t="shared" si="16"/>
        <v>0</v>
      </c>
    </row>
    <row r="21" spans="1:19" x14ac:dyDescent="0.25">
      <c r="A21" s="1306"/>
      <c r="B21">
        <f t="shared" si="17"/>
        <v>2013</v>
      </c>
      <c r="C21" s="161"/>
      <c r="D21" s="161"/>
      <c r="E21">
        <f t="shared" si="12"/>
        <v>0</v>
      </c>
      <c r="F21" s="568">
        <f t="shared" si="13"/>
        <v>0</v>
      </c>
      <c r="G21" s="18">
        <f t="shared" si="18"/>
        <v>0</v>
      </c>
      <c r="H21" s="568">
        <f t="shared" si="19"/>
        <v>0</v>
      </c>
      <c r="I21" s="18">
        <f t="shared" si="14"/>
        <v>0</v>
      </c>
      <c r="K21" s="1306"/>
      <c r="L21">
        <f t="shared" si="20"/>
        <v>2013</v>
      </c>
      <c r="M21" s="161"/>
      <c r="N21" s="161"/>
      <c r="O21">
        <f t="shared" si="15"/>
        <v>0</v>
      </c>
      <c r="P21" s="568">
        <f t="shared" si="21"/>
        <v>0</v>
      </c>
      <c r="Q21" s="18">
        <f t="shared" si="22"/>
        <v>0</v>
      </c>
      <c r="R21" s="568">
        <f t="shared" si="23"/>
        <v>0</v>
      </c>
      <c r="S21" s="18">
        <f t="shared" si="16"/>
        <v>0</v>
      </c>
    </row>
    <row r="22" spans="1:19" x14ac:dyDescent="0.25">
      <c r="A22" s="1306"/>
      <c r="B22">
        <f t="shared" si="17"/>
        <v>2014</v>
      </c>
      <c r="C22" s="161">
        <v>400</v>
      </c>
      <c r="D22" s="161">
        <v>1</v>
      </c>
      <c r="E22">
        <f t="shared" si="12"/>
        <v>400</v>
      </c>
      <c r="F22" s="568">
        <f t="shared" si="13"/>
        <v>0</v>
      </c>
      <c r="G22" s="18">
        <f t="shared" si="18"/>
        <v>0</v>
      </c>
      <c r="H22" s="568">
        <f t="shared" si="19"/>
        <v>0</v>
      </c>
      <c r="I22" s="18">
        <f t="shared" si="14"/>
        <v>40</v>
      </c>
      <c r="K22" s="1306"/>
      <c r="L22">
        <f t="shared" si="20"/>
        <v>2014</v>
      </c>
      <c r="M22" s="161">
        <f>E22</f>
        <v>400</v>
      </c>
      <c r="N22" s="161">
        <v>1</v>
      </c>
      <c r="O22">
        <f t="shared" si="15"/>
        <v>400</v>
      </c>
      <c r="P22" s="568">
        <f t="shared" si="21"/>
        <v>0</v>
      </c>
      <c r="Q22" s="18">
        <f t="shared" si="22"/>
        <v>0</v>
      </c>
      <c r="R22" s="568">
        <f t="shared" si="23"/>
        <v>0</v>
      </c>
      <c r="S22" s="18">
        <f t="shared" si="16"/>
        <v>40</v>
      </c>
    </row>
    <row r="23" spans="1:19" x14ac:dyDescent="0.25">
      <c r="A23" s="1306"/>
      <c r="B23">
        <f t="shared" si="17"/>
        <v>2015</v>
      </c>
      <c r="C23" s="161"/>
      <c r="D23" s="161"/>
      <c r="E23">
        <f t="shared" si="12"/>
        <v>0</v>
      </c>
      <c r="F23" s="568">
        <f t="shared" si="13"/>
        <v>400</v>
      </c>
      <c r="G23" s="18">
        <f t="shared" si="18"/>
        <v>80</v>
      </c>
      <c r="H23" s="568">
        <f t="shared" si="19"/>
        <v>360</v>
      </c>
      <c r="I23" s="18">
        <f t="shared" si="14"/>
        <v>72</v>
      </c>
      <c r="K23" s="1306"/>
      <c r="L23">
        <f t="shared" si="20"/>
        <v>2015</v>
      </c>
      <c r="M23" s="161"/>
      <c r="N23" s="161"/>
      <c r="O23">
        <f t="shared" si="15"/>
        <v>0</v>
      </c>
      <c r="P23" s="568">
        <f t="shared" si="21"/>
        <v>400</v>
      </c>
      <c r="Q23" s="18">
        <f t="shared" si="22"/>
        <v>80</v>
      </c>
      <c r="R23" s="568">
        <f t="shared" si="23"/>
        <v>360</v>
      </c>
      <c r="S23" s="18">
        <f t="shared" si="16"/>
        <v>72</v>
      </c>
    </row>
    <row r="24" spans="1:19" x14ac:dyDescent="0.25">
      <c r="A24" s="1306"/>
      <c r="B24">
        <f t="shared" si="17"/>
        <v>2016</v>
      </c>
      <c r="C24" s="161"/>
      <c r="D24" s="161"/>
      <c r="E24">
        <f t="shared" si="12"/>
        <v>0</v>
      </c>
      <c r="F24" s="568">
        <f t="shared" si="13"/>
        <v>400</v>
      </c>
      <c r="G24" s="18">
        <f t="shared" si="18"/>
        <v>80</v>
      </c>
      <c r="H24" s="568">
        <f t="shared" si="19"/>
        <v>288</v>
      </c>
      <c r="I24" s="18">
        <f t="shared" si="14"/>
        <v>57.6</v>
      </c>
      <c r="K24" s="1306"/>
      <c r="L24">
        <f t="shared" si="20"/>
        <v>2016</v>
      </c>
      <c r="M24" s="161"/>
      <c r="N24" s="161"/>
      <c r="O24">
        <f t="shared" si="15"/>
        <v>0</v>
      </c>
      <c r="P24" s="568">
        <f t="shared" si="21"/>
        <v>400</v>
      </c>
      <c r="Q24" s="18">
        <f t="shared" si="22"/>
        <v>80</v>
      </c>
      <c r="R24" s="568">
        <f t="shared" si="23"/>
        <v>288</v>
      </c>
      <c r="S24" s="18">
        <f t="shared" si="16"/>
        <v>57.6</v>
      </c>
    </row>
    <row r="25" spans="1:19" x14ac:dyDescent="0.25">
      <c r="A25" s="1306"/>
      <c r="B25">
        <f t="shared" si="17"/>
        <v>2017</v>
      </c>
      <c r="C25" s="161"/>
      <c r="D25" s="161"/>
      <c r="E25">
        <f t="shared" si="12"/>
        <v>0</v>
      </c>
      <c r="F25" s="568">
        <f t="shared" si="13"/>
        <v>400</v>
      </c>
      <c r="G25" s="18">
        <f t="shared" si="18"/>
        <v>80</v>
      </c>
      <c r="H25" s="568">
        <f t="shared" si="19"/>
        <v>230.4</v>
      </c>
      <c r="I25" s="18">
        <f t="shared" si="14"/>
        <v>46.08</v>
      </c>
      <c r="K25" s="1306"/>
      <c r="L25">
        <f t="shared" si="20"/>
        <v>2017</v>
      </c>
      <c r="M25" s="161"/>
      <c r="N25" s="161"/>
      <c r="O25">
        <f t="shared" si="15"/>
        <v>0</v>
      </c>
      <c r="P25" s="568">
        <f t="shared" si="21"/>
        <v>400</v>
      </c>
      <c r="Q25" s="18">
        <f t="shared" si="22"/>
        <v>80</v>
      </c>
      <c r="R25" s="568">
        <f t="shared" si="23"/>
        <v>230.4</v>
      </c>
      <c r="S25" s="18">
        <f t="shared" si="16"/>
        <v>46.08</v>
      </c>
    </row>
    <row r="26" spans="1:19" x14ac:dyDescent="0.25">
      <c r="A26" s="1306"/>
      <c r="B26">
        <f t="shared" si="17"/>
        <v>2018</v>
      </c>
      <c r="C26" s="161">
        <v>266</v>
      </c>
      <c r="D26" s="161">
        <v>1</v>
      </c>
      <c r="E26">
        <f t="shared" si="12"/>
        <v>266</v>
      </c>
      <c r="F26" s="568">
        <f t="shared" si="13"/>
        <v>400</v>
      </c>
      <c r="G26" s="18">
        <f t="shared" si="18"/>
        <v>80</v>
      </c>
      <c r="H26" s="568">
        <f t="shared" si="19"/>
        <v>184.32</v>
      </c>
      <c r="I26" s="18">
        <f t="shared" si="14"/>
        <v>63.46</v>
      </c>
      <c r="K26" s="1306"/>
      <c r="L26">
        <f t="shared" si="20"/>
        <v>2018</v>
      </c>
      <c r="M26" s="161">
        <f>E26</f>
        <v>266</v>
      </c>
      <c r="N26" s="161">
        <v>1</v>
      </c>
      <c r="O26">
        <f t="shared" si="15"/>
        <v>266</v>
      </c>
      <c r="P26" s="568">
        <f t="shared" si="21"/>
        <v>400</v>
      </c>
      <c r="Q26" s="18">
        <f t="shared" si="22"/>
        <v>80</v>
      </c>
      <c r="R26" s="568">
        <f t="shared" si="23"/>
        <v>184.32</v>
      </c>
      <c r="S26" s="18">
        <f t="shared" si="16"/>
        <v>63.46</v>
      </c>
    </row>
    <row r="27" spans="1:19" x14ac:dyDescent="0.25">
      <c r="A27" s="1306"/>
      <c r="B27">
        <f t="shared" si="17"/>
        <v>2019</v>
      </c>
      <c r="C27" s="161"/>
      <c r="D27" s="161"/>
      <c r="E27">
        <f t="shared" si="12"/>
        <v>0</v>
      </c>
      <c r="F27" s="568">
        <f t="shared" si="13"/>
        <v>666</v>
      </c>
      <c r="G27" s="18">
        <f t="shared" si="18"/>
        <v>133</v>
      </c>
      <c r="H27" s="568">
        <f t="shared" si="19"/>
        <v>386.86</v>
      </c>
      <c r="I27" s="18">
        <f t="shared" si="14"/>
        <v>77.37</v>
      </c>
      <c r="K27" s="1306"/>
      <c r="L27">
        <f t="shared" si="20"/>
        <v>2019</v>
      </c>
      <c r="M27" s="161"/>
      <c r="N27" s="161"/>
      <c r="O27">
        <f t="shared" si="15"/>
        <v>0</v>
      </c>
      <c r="P27" s="568">
        <f t="shared" si="21"/>
        <v>666</v>
      </c>
      <c r="Q27" s="18">
        <f t="shared" si="22"/>
        <v>133</v>
      </c>
      <c r="R27" s="568">
        <f t="shared" si="23"/>
        <v>386.86</v>
      </c>
      <c r="S27" s="18">
        <f t="shared" si="16"/>
        <v>77.37</v>
      </c>
    </row>
    <row r="28" spans="1:19" ht="15.75" thickBot="1" x14ac:dyDescent="0.3">
      <c r="A28" s="1306"/>
      <c r="B28">
        <f t="shared" si="17"/>
        <v>2020</v>
      </c>
      <c r="C28" s="161"/>
      <c r="D28" s="161"/>
      <c r="E28">
        <f t="shared" si="12"/>
        <v>0</v>
      </c>
      <c r="F28" s="568">
        <f t="shared" si="13"/>
        <v>666</v>
      </c>
      <c r="G28" s="18"/>
      <c r="H28" s="10">
        <f t="shared" si="19"/>
        <v>309.49</v>
      </c>
      <c r="I28" s="18">
        <f t="shared" si="14"/>
        <v>61.9</v>
      </c>
      <c r="K28" s="1306"/>
      <c r="L28">
        <f t="shared" si="20"/>
        <v>2020</v>
      </c>
      <c r="M28" s="161"/>
      <c r="N28" s="161"/>
      <c r="O28">
        <f t="shared" si="15"/>
        <v>0</v>
      </c>
      <c r="P28" s="568">
        <f t="shared" si="21"/>
        <v>666</v>
      </c>
      <c r="Q28" s="18"/>
      <c r="R28" s="568">
        <f t="shared" si="23"/>
        <v>309.49</v>
      </c>
      <c r="S28" s="18">
        <f t="shared" si="16"/>
        <v>61.9</v>
      </c>
    </row>
    <row r="29" spans="1:19" ht="15.75" thickTop="1" x14ac:dyDescent="0.25">
      <c r="A29" s="1371"/>
      <c r="B29" s="16" t="s">
        <v>3</v>
      </c>
      <c r="C29" s="570">
        <f>SUM(C18:C28)</f>
        <v>666</v>
      </c>
      <c r="D29" s="570"/>
      <c r="E29" s="570">
        <f>SUM(E18:E28)</f>
        <v>666</v>
      </c>
      <c r="F29" s="570"/>
      <c r="G29" s="570">
        <f>SUM(G18:G28)</f>
        <v>453</v>
      </c>
      <c r="H29" s="570"/>
      <c r="I29" s="571">
        <f>SUM(I18:I28)</f>
        <v>418.40999999999997</v>
      </c>
      <c r="K29" s="1371"/>
      <c r="L29" s="16" t="s">
        <v>3</v>
      </c>
      <c r="M29" s="570">
        <f>SUM(M18:M28)</f>
        <v>666</v>
      </c>
      <c r="N29" s="570"/>
      <c r="O29" s="570">
        <f>SUM(O18:O28)</f>
        <v>666</v>
      </c>
      <c r="P29" s="570"/>
      <c r="Q29" s="570">
        <f>SUM(Q18:Q28)</f>
        <v>453</v>
      </c>
      <c r="R29" s="570"/>
      <c r="S29" s="571">
        <f>SUM(S18:S28)</f>
        <v>418.40999999999997</v>
      </c>
    </row>
  </sheetData>
  <mergeCells count="6">
    <mergeCell ref="K2:K14"/>
    <mergeCell ref="K17:K29"/>
    <mergeCell ref="C1:E1"/>
    <mergeCell ref="A2:A14"/>
    <mergeCell ref="C16:E16"/>
    <mergeCell ref="A17:A29"/>
  </mergeCells>
  <pageMargins left="0.70866141732283472" right="0.70866141732283472" top="0.74803149606299213" bottom="0.74803149606299213" header="0.31496062992125984" footer="0.31496062992125984"/>
  <pageSetup orientation="portrait" blackAndWhite="1"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0283-4005-450B-9EB3-8E57429BB770}">
  <sheetPr codeName="Sheet6">
    <tabColor theme="1"/>
  </sheetPr>
  <dimension ref="A1:F27"/>
  <sheetViews>
    <sheetView workbookViewId="0">
      <selection activeCell="K22" sqref="K22"/>
    </sheetView>
  </sheetViews>
  <sheetFormatPr defaultRowHeight="15" x14ac:dyDescent="0.25"/>
  <cols>
    <col min="1" max="1" width="3.140625" customWidth="1"/>
    <col min="2" max="2" width="19.5703125" style="28" customWidth="1"/>
    <col min="3" max="3" width="27.5703125" customWidth="1"/>
    <col min="4" max="4" width="25.42578125" customWidth="1"/>
    <col min="5" max="5" width="26.28515625" customWidth="1"/>
    <col min="6" max="6" width="26.85546875" customWidth="1"/>
  </cols>
  <sheetData>
    <row r="1" spans="1:6" x14ac:dyDescent="0.25">
      <c r="C1" s="19" t="s">
        <v>548</v>
      </c>
      <c r="D1" s="19" t="s">
        <v>549</v>
      </c>
      <c r="E1" s="19" t="s">
        <v>550</v>
      </c>
      <c r="F1" s="19" t="s">
        <v>551</v>
      </c>
    </row>
    <row r="2" spans="1:6" x14ac:dyDescent="0.25">
      <c r="B2" s="28" t="s">
        <v>586</v>
      </c>
      <c r="C2" s="19" t="s">
        <v>1381</v>
      </c>
      <c r="D2" s="19" t="s">
        <v>1382</v>
      </c>
      <c r="E2" s="19" t="s">
        <v>1384</v>
      </c>
      <c r="F2" s="19" t="s">
        <v>1383</v>
      </c>
    </row>
    <row r="3" spans="1:6" x14ac:dyDescent="0.25">
      <c r="B3" s="28" t="s">
        <v>578</v>
      </c>
      <c r="C3" s="19" t="s">
        <v>558</v>
      </c>
      <c r="D3" s="19" t="s">
        <v>559</v>
      </c>
      <c r="E3" s="19" t="s">
        <v>560</v>
      </c>
      <c r="F3" s="19" t="s">
        <v>561</v>
      </c>
    </row>
    <row r="4" spans="1:6" ht="15" customHeight="1" x14ac:dyDescent="0.25">
      <c r="A4" s="1370" t="s">
        <v>2</v>
      </c>
      <c r="B4" s="87"/>
      <c r="C4" s="29" t="s">
        <v>86</v>
      </c>
      <c r="D4" s="1557" t="s">
        <v>564</v>
      </c>
      <c r="E4" s="29" t="s">
        <v>565</v>
      </c>
      <c r="F4" s="29" t="s">
        <v>575</v>
      </c>
    </row>
    <row r="5" spans="1:6" x14ac:dyDescent="0.25">
      <c r="A5" s="1315"/>
      <c r="C5" s="29" t="s">
        <v>554</v>
      </c>
      <c r="D5" s="1557"/>
      <c r="E5" s="29" t="s">
        <v>566</v>
      </c>
      <c r="F5" s="138"/>
    </row>
    <row r="6" spans="1:6" x14ac:dyDescent="0.25">
      <c r="A6" s="1315"/>
      <c r="C6" s="29" t="s">
        <v>553</v>
      </c>
      <c r="D6" s="29" t="s">
        <v>562</v>
      </c>
      <c r="E6" s="29" t="s">
        <v>568</v>
      </c>
      <c r="F6" s="138"/>
    </row>
    <row r="7" spans="1:6" x14ac:dyDescent="0.25">
      <c r="A7" s="1315"/>
      <c r="C7" s="29" t="s">
        <v>555</v>
      </c>
      <c r="D7" s="33" t="s">
        <v>598</v>
      </c>
      <c r="E7" s="29" t="s">
        <v>569</v>
      </c>
      <c r="F7" s="138"/>
    </row>
    <row r="8" spans="1:6" x14ac:dyDescent="0.25">
      <c r="A8" s="1315"/>
      <c r="C8" s="29" t="s">
        <v>557</v>
      </c>
      <c r="D8" s="29" t="s">
        <v>602</v>
      </c>
      <c r="E8" s="29" t="s">
        <v>570</v>
      </c>
      <c r="F8" s="138"/>
    </row>
    <row r="9" spans="1:6" x14ac:dyDescent="0.25">
      <c r="A9" s="1315"/>
      <c r="C9" s="136"/>
      <c r="D9" s="136"/>
      <c r="E9" s="1557" t="s">
        <v>597</v>
      </c>
      <c r="F9" s="138"/>
    </row>
    <row r="10" spans="1:6" x14ac:dyDescent="0.25">
      <c r="A10" s="1371"/>
      <c r="B10" s="89"/>
      <c r="C10" s="276" t="s">
        <v>992</v>
      </c>
      <c r="D10" s="276" t="s">
        <v>503</v>
      </c>
      <c r="E10" s="1557"/>
      <c r="F10" s="138"/>
    </row>
    <row r="11" spans="1:6" ht="15" customHeight="1" x14ac:dyDescent="0.25">
      <c r="A11" s="1315" t="s">
        <v>577</v>
      </c>
      <c r="C11" s="29" t="s">
        <v>552</v>
      </c>
      <c r="D11" s="29" t="s">
        <v>599</v>
      </c>
      <c r="E11" s="29" t="s">
        <v>567</v>
      </c>
      <c r="F11" s="140" t="s">
        <v>601</v>
      </c>
    </row>
    <row r="12" spans="1:6" ht="15" customHeight="1" x14ac:dyDescent="0.25">
      <c r="A12" s="1315"/>
      <c r="B12" s="28" t="s">
        <v>579</v>
      </c>
      <c r="C12" s="29" t="s">
        <v>556</v>
      </c>
      <c r="D12" s="29" t="s">
        <v>580</v>
      </c>
      <c r="E12" s="136"/>
      <c r="F12" s="141"/>
    </row>
    <row r="13" spans="1:6" x14ac:dyDescent="0.25">
      <c r="A13" s="1315"/>
      <c r="B13" s="28" t="s">
        <v>605</v>
      </c>
      <c r="C13" s="29">
        <v>0</v>
      </c>
      <c r="D13" s="29">
        <v>0</v>
      </c>
      <c r="E13" s="29" t="s">
        <v>574</v>
      </c>
      <c r="F13" s="29" t="s">
        <v>572</v>
      </c>
    </row>
    <row r="14" spans="1:6" x14ac:dyDescent="0.25">
      <c r="A14" s="1306"/>
      <c r="B14" s="28" t="s">
        <v>1247</v>
      </c>
      <c r="C14" s="29">
        <v>1</v>
      </c>
      <c r="D14" s="29">
        <v>2</v>
      </c>
      <c r="E14" s="136"/>
      <c r="F14" s="136"/>
    </row>
    <row r="15" spans="1:6" x14ac:dyDescent="0.25">
      <c r="A15" s="1306"/>
      <c r="B15" s="28" t="s">
        <v>1720</v>
      </c>
      <c r="C15" s="29">
        <v>1</v>
      </c>
      <c r="D15" s="29">
        <v>2</v>
      </c>
      <c r="E15" s="136"/>
      <c r="F15" s="136"/>
    </row>
    <row r="16" spans="1:6" x14ac:dyDescent="0.25">
      <c r="A16" s="1315"/>
      <c r="B16" s="28" t="s">
        <v>603</v>
      </c>
      <c r="C16" s="29">
        <v>1</v>
      </c>
      <c r="D16" s="29">
        <v>2</v>
      </c>
      <c r="E16" s="29">
        <v>3</v>
      </c>
      <c r="F16" s="29" t="s">
        <v>572</v>
      </c>
    </row>
    <row r="17" spans="1:6" x14ac:dyDescent="0.25">
      <c r="A17" s="1371"/>
      <c r="B17" s="28" t="s">
        <v>604</v>
      </c>
      <c r="C17" s="29">
        <v>1</v>
      </c>
      <c r="D17" s="29">
        <v>2</v>
      </c>
      <c r="E17" s="136"/>
      <c r="F17" s="136"/>
    </row>
    <row r="18" spans="1:6" x14ac:dyDescent="0.25">
      <c r="A18" s="1370" t="s">
        <v>590</v>
      </c>
      <c r="B18" s="87" t="s">
        <v>594</v>
      </c>
      <c r="C18" s="138"/>
      <c r="D18" s="29" t="s">
        <v>573</v>
      </c>
      <c r="E18" s="136"/>
      <c r="F18" s="138"/>
    </row>
    <row r="19" spans="1:6" x14ac:dyDescent="0.25">
      <c r="A19" s="1315"/>
      <c r="B19" s="28" t="s">
        <v>596</v>
      </c>
      <c r="C19" s="29" t="s">
        <v>991</v>
      </c>
      <c r="D19" s="138"/>
      <c r="E19" s="138"/>
      <c r="F19" s="138"/>
    </row>
    <row r="20" spans="1:6" x14ac:dyDescent="0.25">
      <c r="A20" s="1315"/>
      <c r="B20" s="28" t="s">
        <v>588</v>
      </c>
      <c r="C20" s="136"/>
      <c r="D20" s="137" t="s">
        <v>585</v>
      </c>
      <c r="E20" s="29" t="s">
        <v>592</v>
      </c>
      <c r="F20" s="29" t="s">
        <v>593</v>
      </c>
    </row>
    <row r="21" spans="1:6" x14ac:dyDescent="0.25">
      <c r="A21" s="1315"/>
      <c r="B21" s="28" t="s">
        <v>595</v>
      </c>
      <c r="C21" s="136"/>
      <c r="D21" s="139" t="s">
        <v>581</v>
      </c>
      <c r="E21" s="139" t="s">
        <v>582</v>
      </c>
      <c r="F21" s="29" t="s">
        <v>583</v>
      </c>
    </row>
    <row r="22" spans="1:6" x14ac:dyDescent="0.25">
      <c r="A22" s="1315"/>
      <c r="B22" s="28" t="s">
        <v>584</v>
      </c>
      <c r="C22" s="136"/>
      <c r="D22" s="137" t="s">
        <v>585</v>
      </c>
      <c r="E22" s="29" t="s">
        <v>576</v>
      </c>
      <c r="F22" s="29" t="s">
        <v>593</v>
      </c>
    </row>
    <row r="23" spans="1:6" x14ac:dyDescent="0.25">
      <c r="A23" s="1371"/>
      <c r="B23" s="89" t="s">
        <v>589</v>
      </c>
      <c r="C23" s="136"/>
      <c r="D23" s="29" t="s">
        <v>563</v>
      </c>
      <c r="E23" s="29" t="s">
        <v>591</v>
      </c>
      <c r="F23" s="136"/>
    </row>
    <row r="24" spans="1:6" x14ac:dyDescent="0.25">
      <c r="B24" s="28" t="s">
        <v>571</v>
      </c>
      <c r="C24" s="29" t="s">
        <v>1315</v>
      </c>
      <c r="D24" s="465" t="s">
        <v>990</v>
      </c>
      <c r="E24" s="29" t="s">
        <v>587</v>
      </c>
      <c r="F24" s="136"/>
    </row>
    <row r="25" spans="1:6" x14ac:dyDescent="0.25">
      <c r="B25" s="28" t="s">
        <v>600</v>
      </c>
      <c r="C25" s="29">
        <v>1</v>
      </c>
      <c r="D25" s="29">
        <v>2</v>
      </c>
      <c r="E25" s="29">
        <v>4</v>
      </c>
      <c r="F25" s="29" t="s">
        <v>572</v>
      </c>
    </row>
    <row r="26" spans="1:6" x14ac:dyDescent="0.25">
      <c r="C26" t="s">
        <v>606</v>
      </c>
    </row>
    <row r="27" spans="1:6" x14ac:dyDescent="0.25">
      <c r="C27" t="s">
        <v>607</v>
      </c>
    </row>
  </sheetData>
  <mergeCells count="5">
    <mergeCell ref="A18:A23"/>
    <mergeCell ref="D4:D5"/>
    <mergeCell ref="E9:E10"/>
    <mergeCell ref="A4:A10"/>
    <mergeCell ref="A11:A17"/>
  </mergeCells>
  <phoneticPr fontId="32" type="noConversion"/>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B324-A71F-443C-AF80-0E8A58CF4E68}">
  <sheetPr codeName="Sheet5">
    <tabColor rgb="FF00B0F0"/>
  </sheetPr>
  <dimension ref="A1:R42"/>
  <sheetViews>
    <sheetView zoomScaleNormal="100" workbookViewId="0">
      <selection activeCell="F37" sqref="F37:I38"/>
    </sheetView>
  </sheetViews>
  <sheetFormatPr defaultRowHeight="15" x14ac:dyDescent="0.25"/>
  <cols>
    <col min="1" max="1" width="17.85546875" customWidth="1"/>
    <col min="2" max="3" width="5.7109375" customWidth="1"/>
    <col min="4" max="4" width="17.85546875" customWidth="1"/>
    <col min="5" max="5" width="2.42578125" bestFit="1" customWidth="1"/>
    <col min="6" max="6" width="17.85546875" customWidth="1"/>
    <col min="7" max="8" width="5.7109375" customWidth="1"/>
    <col min="9" max="10" width="17.85546875" customWidth="1"/>
    <col min="11" max="12" width="5.7109375" customWidth="1"/>
    <col min="13" max="13" width="17.85546875" customWidth="1"/>
    <col min="14" max="14" width="2.42578125" customWidth="1"/>
    <col min="15" max="15" width="17.85546875" customWidth="1"/>
    <col min="16" max="17" width="5.7109375" customWidth="1"/>
    <col min="18" max="18" width="17.85546875" customWidth="1"/>
  </cols>
  <sheetData>
    <row r="1" spans="1:18" ht="18.75" customHeight="1" x14ac:dyDescent="0.25">
      <c r="A1" s="1290" t="s">
        <v>310</v>
      </c>
      <c r="B1" s="1291"/>
      <c r="C1" s="1291"/>
      <c r="D1" s="1292"/>
      <c r="E1" s="1297" t="s">
        <v>537</v>
      </c>
      <c r="F1" s="1290" t="s">
        <v>310</v>
      </c>
      <c r="G1" s="1291"/>
      <c r="H1" s="1291"/>
      <c r="I1" s="1292"/>
      <c r="J1" s="1290" t="s">
        <v>310</v>
      </c>
      <c r="K1" s="1291"/>
      <c r="L1" s="1291"/>
      <c r="M1" s="1291"/>
      <c r="N1" s="1294" t="s">
        <v>537</v>
      </c>
      <c r="O1" s="1291" t="s">
        <v>310</v>
      </c>
      <c r="P1" s="1291"/>
      <c r="Q1" s="1291"/>
      <c r="R1" s="1292"/>
    </row>
    <row r="2" spans="1:18" ht="18.75" customHeight="1" x14ac:dyDescent="0.25">
      <c r="A2" s="739"/>
      <c r="B2" s="740"/>
      <c r="C2" s="1288" t="s">
        <v>1173</v>
      </c>
      <c r="D2" s="1289"/>
      <c r="E2" s="1298"/>
      <c r="F2" s="739"/>
      <c r="G2" s="740"/>
      <c r="H2" s="1288" t="s">
        <v>1173</v>
      </c>
      <c r="I2" s="1289"/>
      <c r="J2" s="739"/>
      <c r="K2" s="740"/>
      <c r="L2" s="1288" t="s">
        <v>1173</v>
      </c>
      <c r="M2" s="1304"/>
      <c r="N2" s="1295"/>
      <c r="O2" s="723"/>
      <c r="P2" s="740"/>
      <c r="Q2" s="1288" t="s">
        <v>1173</v>
      </c>
      <c r="R2" s="1289"/>
    </row>
    <row r="3" spans="1:18" ht="18.75" customHeight="1" x14ac:dyDescent="0.25">
      <c r="A3" s="1299" t="s">
        <v>538</v>
      </c>
      <c r="B3" s="1300"/>
      <c r="C3" s="1300"/>
      <c r="D3" s="1301"/>
      <c r="E3" s="1298"/>
      <c r="F3" s="1299" t="s">
        <v>538</v>
      </c>
      <c r="G3" s="1300"/>
      <c r="H3" s="1300"/>
      <c r="I3" s="1301"/>
      <c r="J3" s="1299" t="s">
        <v>538</v>
      </c>
      <c r="K3" s="1300"/>
      <c r="L3" s="1300"/>
      <c r="M3" s="1302"/>
      <c r="N3" s="1295"/>
      <c r="O3" s="1303" t="s">
        <v>538</v>
      </c>
      <c r="P3" s="1300"/>
      <c r="Q3" s="1300"/>
      <c r="R3" s="1301"/>
    </row>
    <row r="4" spans="1:18" ht="18.75" customHeight="1" x14ac:dyDescent="0.25">
      <c r="A4" s="731" t="s">
        <v>303</v>
      </c>
      <c r="B4" s="732" t="s">
        <v>305</v>
      </c>
      <c r="C4" s="733" t="s">
        <v>539</v>
      </c>
      <c r="D4" s="735" t="s">
        <v>304</v>
      </c>
      <c r="E4" s="1298"/>
      <c r="F4" s="731" t="s">
        <v>303</v>
      </c>
      <c r="G4" s="732" t="s">
        <v>305</v>
      </c>
      <c r="H4" s="733" t="s">
        <v>539</v>
      </c>
      <c r="I4" s="735" t="s">
        <v>304</v>
      </c>
      <c r="J4" s="731" t="s">
        <v>303</v>
      </c>
      <c r="K4" s="732" t="s">
        <v>305</v>
      </c>
      <c r="L4" s="733" t="s">
        <v>539</v>
      </c>
      <c r="M4" s="741" t="s">
        <v>304</v>
      </c>
      <c r="N4" s="1296"/>
      <c r="O4" s="734" t="s">
        <v>303</v>
      </c>
      <c r="P4" s="732" t="s">
        <v>305</v>
      </c>
      <c r="Q4" s="733" t="s">
        <v>539</v>
      </c>
      <c r="R4" s="735" t="s">
        <v>304</v>
      </c>
    </row>
    <row r="5" spans="1:18" ht="23.25" x14ac:dyDescent="0.35">
      <c r="A5" s="1293" t="s">
        <v>1411</v>
      </c>
      <c r="B5" s="1293"/>
      <c r="C5" s="1293"/>
      <c r="D5" s="1293"/>
      <c r="E5" s="210"/>
      <c r="F5" s="1293" t="s">
        <v>1411</v>
      </c>
      <c r="G5" s="1293"/>
      <c r="H5" s="1293"/>
      <c r="I5" s="1293"/>
      <c r="J5" s="1287" t="s">
        <v>1411</v>
      </c>
      <c r="K5" s="1287"/>
      <c r="L5" s="1287"/>
      <c r="M5" s="1287"/>
      <c r="N5" s="210"/>
      <c r="O5" s="1287" t="s">
        <v>1411</v>
      </c>
      <c r="P5" s="1287"/>
      <c r="Q5" s="1287"/>
      <c r="R5" s="1287"/>
    </row>
    <row r="6" spans="1:18" ht="18.75" customHeight="1" x14ac:dyDescent="0.25">
      <c r="A6" s="1285" t="s">
        <v>1170</v>
      </c>
      <c r="B6" s="1165"/>
      <c r="C6" s="1286"/>
      <c r="D6" s="471"/>
      <c r="E6" s="1281" t="s">
        <v>540</v>
      </c>
      <c r="F6" s="1165" t="s">
        <v>1170</v>
      </c>
      <c r="G6" s="1165"/>
      <c r="H6" s="1286"/>
      <c r="I6" s="659"/>
      <c r="J6" s="1285" t="s">
        <v>1170</v>
      </c>
      <c r="K6" s="1165"/>
      <c r="L6" s="1286"/>
      <c r="M6" s="471"/>
      <c r="N6" s="1281" t="s">
        <v>540</v>
      </c>
      <c r="O6" s="1165" t="s">
        <v>1170</v>
      </c>
      <c r="P6" s="1165"/>
      <c r="Q6" s="1286"/>
      <c r="R6" s="659"/>
    </row>
    <row r="7" spans="1:18" ht="18.75" customHeight="1" x14ac:dyDescent="0.25">
      <c r="A7" s="1282" t="s">
        <v>541</v>
      </c>
      <c r="B7" s="1283"/>
      <c r="C7" s="1284"/>
      <c r="D7" s="738" t="str">
        <f>I7</f>
        <v>Bank/Description</v>
      </c>
      <c r="E7" s="1281"/>
      <c r="F7" s="1283" t="s">
        <v>541</v>
      </c>
      <c r="G7" s="1283"/>
      <c r="H7" s="1284"/>
      <c r="I7" s="726" t="s">
        <v>1174</v>
      </c>
      <c r="J7" s="1282" t="s">
        <v>541</v>
      </c>
      <c r="K7" s="1283"/>
      <c r="L7" s="1284"/>
      <c r="M7" s="738" t="str">
        <f>R7</f>
        <v>Bank/Description</v>
      </c>
      <c r="N7" s="1281"/>
      <c r="O7" s="1283" t="s">
        <v>541</v>
      </c>
      <c r="P7" s="1283"/>
      <c r="Q7" s="1284"/>
      <c r="R7" s="726" t="str">
        <f>I7</f>
        <v>Bank/Description</v>
      </c>
    </row>
    <row r="8" spans="1:18" ht="18.75" customHeight="1" x14ac:dyDescent="0.25">
      <c r="A8" s="727" t="s">
        <v>1171</v>
      </c>
      <c r="B8" s="728"/>
      <c r="C8" s="729" t="s">
        <v>1172</v>
      </c>
      <c r="D8" s="729"/>
      <c r="E8" s="1281"/>
      <c r="F8" s="729" t="s">
        <v>1171</v>
      </c>
      <c r="G8" s="728"/>
      <c r="H8" s="729" t="s">
        <v>1172</v>
      </c>
      <c r="I8" s="730"/>
      <c r="J8" s="727" t="s">
        <v>1171</v>
      </c>
      <c r="K8" s="728"/>
      <c r="L8" s="729" t="s">
        <v>1172</v>
      </c>
      <c r="M8" s="729"/>
      <c r="N8" s="1281"/>
      <c r="O8" s="729" t="s">
        <v>1171</v>
      </c>
      <c r="P8" s="728"/>
      <c r="Q8" s="729" t="s">
        <v>1172</v>
      </c>
      <c r="R8" s="730"/>
    </row>
    <row r="9" spans="1:18" ht="18.75" customHeight="1" x14ac:dyDescent="0.25">
      <c r="A9" s="1278" t="s">
        <v>1170</v>
      </c>
      <c r="B9" s="1279"/>
      <c r="C9" s="1280"/>
      <c r="E9" s="1281" t="s">
        <v>540</v>
      </c>
      <c r="F9" s="1279" t="s">
        <v>1170</v>
      </c>
      <c r="G9" s="1279"/>
      <c r="H9" s="1280"/>
      <c r="I9" s="18"/>
      <c r="J9" s="1278" t="s">
        <v>1170</v>
      </c>
      <c r="K9" s="1279"/>
      <c r="L9" s="1280"/>
      <c r="N9" s="1281" t="s">
        <v>540</v>
      </c>
      <c r="O9" s="1279" t="s">
        <v>1170</v>
      </c>
      <c r="P9" s="1279"/>
      <c r="Q9" s="1280"/>
      <c r="R9" s="18"/>
    </row>
    <row r="10" spans="1:18" ht="18.75" customHeight="1" x14ac:dyDescent="0.25">
      <c r="A10" s="1282" t="s">
        <v>541</v>
      </c>
      <c r="B10" s="1283"/>
      <c r="C10" s="1284"/>
      <c r="D10" s="738" t="str">
        <f>D7</f>
        <v>Bank/Description</v>
      </c>
      <c r="E10" s="1281"/>
      <c r="F10" s="1283" t="s">
        <v>541</v>
      </c>
      <c r="G10" s="1283"/>
      <c r="H10" s="1284"/>
      <c r="I10" s="726" t="str">
        <f>I7</f>
        <v>Bank/Description</v>
      </c>
      <c r="J10" s="1282" t="s">
        <v>541</v>
      </c>
      <c r="K10" s="1283"/>
      <c r="L10" s="1284"/>
      <c r="M10" s="738" t="str">
        <f>M7</f>
        <v>Bank/Description</v>
      </c>
      <c r="N10" s="1281"/>
      <c r="O10" s="1283" t="s">
        <v>541</v>
      </c>
      <c r="P10" s="1283"/>
      <c r="Q10" s="1284"/>
      <c r="R10" s="726" t="str">
        <f>R7</f>
        <v>Bank/Description</v>
      </c>
    </row>
    <row r="11" spans="1:18" ht="18.75" customHeight="1" x14ac:dyDescent="0.25">
      <c r="A11" s="736" t="s">
        <v>1171</v>
      </c>
      <c r="B11" s="724"/>
      <c r="C11" s="725" t="s">
        <v>1172</v>
      </c>
      <c r="D11" s="725"/>
      <c r="E11" s="1281"/>
      <c r="F11" s="725" t="s">
        <v>1171</v>
      </c>
      <c r="G11" s="724"/>
      <c r="H11" s="725" t="s">
        <v>1172</v>
      </c>
      <c r="I11" s="737"/>
      <c r="J11" s="736" t="s">
        <v>1171</v>
      </c>
      <c r="K11" s="724"/>
      <c r="L11" s="725" t="s">
        <v>1172</v>
      </c>
      <c r="M11" s="725"/>
      <c r="N11" s="1281"/>
      <c r="O11" s="725" t="s">
        <v>1171</v>
      </c>
      <c r="P11" s="724"/>
      <c r="Q11" s="725" t="s">
        <v>1172</v>
      </c>
      <c r="R11" s="737"/>
    </row>
    <row r="12" spans="1:18" ht="18.75" customHeight="1" x14ac:dyDescent="0.25">
      <c r="A12" s="1285" t="s">
        <v>1170</v>
      </c>
      <c r="B12" s="1165"/>
      <c r="C12" s="1286"/>
      <c r="D12" s="471"/>
      <c r="E12" s="1281" t="s">
        <v>540</v>
      </c>
      <c r="F12" s="1165" t="s">
        <v>1170</v>
      </c>
      <c r="G12" s="1165"/>
      <c r="H12" s="1286"/>
      <c r="I12" s="659"/>
      <c r="J12" s="1285" t="s">
        <v>1170</v>
      </c>
      <c r="K12" s="1165"/>
      <c r="L12" s="1286"/>
      <c r="M12" s="471"/>
      <c r="N12" s="1281" t="s">
        <v>540</v>
      </c>
      <c r="O12" s="1165" t="s">
        <v>1170</v>
      </c>
      <c r="P12" s="1165"/>
      <c r="Q12" s="1286"/>
      <c r="R12" s="659"/>
    </row>
    <row r="13" spans="1:18" ht="18.75" customHeight="1" x14ac:dyDescent="0.25">
      <c r="A13" s="1282" t="s">
        <v>541</v>
      </c>
      <c r="B13" s="1283"/>
      <c r="C13" s="1284"/>
      <c r="D13" s="738" t="str">
        <f>D10</f>
        <v>Bank/Description</v>
      </c>
      <c r="E13" s="1281"/>
      <c r="F13" s="1283" t="s">
        <v>541</v>
      </c>
      <c r="G13" s="1283"/>
      <c r="H13" s="1284"/>
      <c r="I13" s="726" t="str">
        <f>I10</f>
        <v>Bank/Description</v>
      </c>
      <c r="J13" s="1282" t="s">
        <v>541</v>
      </c>
      <c r="K13" s="1283"/>
      <c r="L13" s="1284"/>
      <c r="M13" s="738" t="str">
        <f>M10</f>
        <v>Bank/Description</v>
      </c>
      <c r="N13" s="1281"/>
      <c r="O13" s="1283" t="s">
        <v>541</v>
      </c>
      <c r="P13" s="1283"/>
      <c r="Q13" s="1284"/>
      <c r="R13" s="726" t="str">
        <f>R10</f>
        <v>Bank/Description</v>
      </c>
    </row>
    <row r="14" spans="1:18" ht="18.75" customHeight="1" x14ac:dyDescent="0.25">
      <c r="A14" s="727" t="s">
        <v>1171</v>
      </c>
      <c r="B14" s="728"/>
      <c r="C14" s="729" t="s">
        <v>1172</v>
      </c>
      <c r="D14" s="729"/>
      <c r="E14" s="1281"/>
      <c r="F14" s="729" t="s">
        <v>1171</v>
      </c>
      <c r="G14" s="728"/>
      <c r="H14" s="729" t="s">
        <v>1172</v>
      </c>
      <c r="I14" s="730"/>
      <c r="J14" s="727" t="s">
        <v>1171</v>
      </c>
      <c r="K14" s="728"/>
      <c r="L14" s="729" t="s">
        <v>1172</v>
      </c>
      <c r="M14" s="729"/>
      <c r="N14" s="1281"/>
      <c r="O14" s="729" t="s">
        <v>1171</v>
      </c>
      <c r="P14" s="728"/>
      <c r="Q14" s="729" t="s">
        <v>1172</v>
      </c>
      <c r="R14" s="730"/>
    </row>
    <row r="15" spans="1:18" ht="18.75" customHeight="1" x14ac:dyDescent="0.25">
      <c r="A15" s="1278" t="s">
        <v>1170</v>
      </c>
      <c r="B15" s="1279"/>
      <c r="C15" s="1280"/>
      <c r="E15" s="1281" t="s">
        <v>540</v>
      </c>
      <c r="F15" s="1279" t="s">
        <v>1170</v>
      </c>
      <c r="G15" s="1279"/>
      <c r="H15" s="1280"/>
      <c r="I15" s="18"/>
      <c r="J15" s="1278" t="s">
        <v>1170</v>
      </c>
      <c r="K15" s="1279"/>
      <c r="L15" s="1280"/>
      <c r="N15" s="1281" t="s">
        <v>540</v>
      </c>
      <c r="O15" s="1279" t="s">
        <v>1170</v>
      </c>
      <c r="P15" s="1279"/>
      <c r="Q15" s="1280"/>
      <c r="R15" s="18"/>
    </row>
    <row r="16" spans="1:18" ht="18.75" customHeight="1" x14ac:dyDescent="0.25">
      <c r="A16" s="1282" t="s">
        <v>541</v>
      </c>
      <c r="B16" s="1283"/>
      <c r="C16" s="1284"/>
      <c r="D16" s="738" t="str">
        <f>D13</f>
        <v>Bank/Description</v>
      </c>
      <c r="E16" s="1281"/>
      <c r="F16" s="1283" t="s">
        <v>541</v>
      </c>
      <c r="G16" s="1283"/>
      <c r="H16" s="1284"/>
      <c r="I16" s="726" t="str">
        <f>I13</f>
        <v>Bank/Description</v>
      </c>
      <c r="J16" s="1282" t="s">
        <v>541</v>
      </c>
      <c r="K16" s="1283"/>
      <c r="L16" s="1284"/>
      <c r="M16" s="738" t="str">
        <f>M13</f>
        <v>Bank/Description</v>
      </c>
      <c r="N16" s="1281"/>
      <c r="O16" s="1283" t="s">
        <v>541</v>
      </c>
      <c r="P16" s="1283"/>
      <c r="Q16" s="1284"/>
      <c r="R16" s="726" t="str">
        <f>R13</f>
        <v>Bank/Description</v>
      </c>
    </row>
    <row r="17" spans="1:18" ht="18.75" customHeight="1" x14ac:dyDescent="0.25">
      <c r="A17" s="736" t="s">
        <v>1171</v>
      </c>
      <c r="B17" s="724"/>
      <c r="C17" s="725" t="s">
        <v>1172</v>
      </c>
      <c r="D17" s="725"/>
      <c r="E17" s="1281"/>
      <c r="F17" s="725" t="s">
        <v>1171</v>
      </c>
      <c r="G17" s="724"/>
      <c r="H17" s="725" t="s">
        <v>1172</v>
      </c>
      <c r="I17" s="737"/>
      <c r="J17" s="736" t="s">
        <v>1171</v>
      </c>
      <c r="K17" s="724"/>
      <c r="L17" s="725" t="s">
        <v>1172</v>
      </c>
      <c r="M17" s="725"/>
      <c r="N17" s="1281"/>
      <c r="O17" s="725" t="s">
        <v>1171</v>
      </c>
      <c r="P17" s="724"/>
      <c r="Q17" s="725" t="s">
        <v>1172</v>
      </c>
      <c r="R17" s="737"/>
    </row>
    <row r="18" spans="1:18" ht="18.75" customHeight="1" x14ac:dyDescent="0.25">
      <c r="A18" s="1285" t="s">
        <v>1170</v>
      </c>
      <c r="B18" s="1165"/>
      <c r="C18" s="1286"/>
      <c r="D18" s="471"/>
      <c r="E18" s="1281" t="s">
        <v>540</v>
      </c>
      <c r="F18" s="1165" t="s">
        <v>1170</v>
      </c>
      <c r="G18" s="1165"/>
      <c r="H18" s="1286"/>
      <c r="I18" s="659"/>
      <c r="J18" s="1285" t="s">
        <v>1170</v>
      </c>
      <c r="K18" s="1165"/>
      <c r="L18" s="1286"/>
      <c r="M18" s="471"/>
      <c r="N18" s="1281" t="s">
        <v>540</v>
      </c>
      <c r="O18" s="1165" t="s">
        <v>1170</v>
      </c>
      <c r="P18" s="1165"/>
      <c r="Q18" s="1286"/>
      <c r="R18" s="659"/>
    </row>
    <row r="19" spans="1:18" ht="18.75" customHeight="1" x14ac:dyDescent="0.25">
      <c r="A19" s="1282" t="s">
        <v>541</v>
      </c>
      <c r="B19" s="1283"/>
      <c r="C19" s="1284"/>
      <c r="D19" s="738" t="str">
        <f>D16</f>
        <v>Bank/Description</v>
      </c>
      <c r="E19" s="1281"/>
      <c r="F19" s="1283" t="s">
        <v>541</v>
      </c>
      <c r="G19" s="1283"/>
      <c r="H19" s="1284"/>
      <c r="I19" s="726" t="str">
        <f>I16</f>
        <v>Bank/Description</v>
      </c>
      <c r="J19" s="1282" t="s">
        <v>541</v>
      </c>
      <c r="K19" s="1283"/>
      <c r="L19" s="1284"/>
      <c r="M19" s="738" t="str">
        <f>M16</f>
        <v>Bank/Description</v>
      </c>
      <c r="N19" s="1281"/>
      <c r="O19" s="1283" t="s">
        <v>541</v>
      </c>
      <c r="P19" s="1283"/>
      <c r="Q19" s="1284"/>
      <c r="R19" s="726" t="str">
        <f>R16</f>
        <v>Bank/Description</v>
      </c>
    </row>
    <row r="20" spans="1:18" ht="18.75" customHeight="1" x14ac:dyDescent="0.25">
      <c r="A20" s="727" t="s">
        <v>1171</v>
      </c>
      <c r="B20" s="728"/>
      <c r="C20" s="729" t="s">
        <v>1172</v>
      </c>
      <c r="D20" s="729"/>
      <c r="E20" s="1281"/>
      <c r="F20" s="729" t="s">
        <v>1171</v>
      </c>
      <c r="G20" s="728"/>
      <c r="H20" s="729" t="s">
        <v>1172</v>
      </c>
      <c r="I20" s="730"/>
      <c r="J20" s="727" t="s">
        <v>1171</v>
      </c>
      <c r="K20" s="728"/>
      <c r="L20" s="729" t="s">
        <v>1172</v>
      </c>
      <c r="M20" s="729"/>
      <c r="N20" s="1281"/>
      <c r="O20" s="729" t="s">
        <v>1171</v>
      </c>
      <c r="P20" s="728"/>
      <c r="Q20" s="729" t="s">
        <v>1172</v>
      </c>
      <c r="R20" s="730"/>
    </row>
    <row r="21" spans="1:18" ht="18.75" customHeight="1" x14ac:dyDescent="0.25">
      <c r="A21" s="1278" t="s">
        <v>1170</v>
      </c>
      <c r="B21" s="1279"/>
      <c r="C21" s="1280"/>
      <c r="E21" s="1281" t="s">
        <v>540</v>
      </c>
      <c r="F21" s="1279" t="s">
        <v>1170</v>
      </c>
      <c r="G21" s="1279"/>
      <c r="H21" s="1280"/>
      <c r="I21" s="18"/>
      <c r="J21" s="1278" t="s">
        <v>1170</v>
      </c>
      <c r="K21" s="1279"/>
      <c r="L21" s="1280"/>
      <c r="N21" s="1281" t="s">
        <v>540</v>
      </c>
      <c r="O21" s="1279" t="s">
        <v>1170</v>
      </c>
      <c r="P21" s="1279"/>
      <c r="Q21" s="1280"/>
      <c r="R21" s="18"/>
    </row>
    <row r="22" spans="1:18" ht="18.75" customHeight="1" x14ac:dyDescent="0.25">
      <c r="A22" s="1282" t="s">
        <v>541</v>
      </c>
      <c r="B22" s="1283"/>
      <c r="C22" s="1284"/>
      <c r="D22" s="738" t="str">
        <f>D19</f>
        <v>Bank/Description</v>
      </c>
      <c r="E22" s="1281"/>
      <c r="F22" s="1283" t="s">
        <v>541</v>
      </c>
      <c r="G22" s="1283"/>
      <c r="H22" s="1284"/>
      <c r="I22" s="726" t="str">
        <f>I19</f>
        <v>Bank/Description</v>
      </c>
      <c r="J22" s="1282" t="s">
        <v>541</v>
      </c>
      <c r="K22" s="1283"/>
      <c r="L22" s="1284"/>
      <c r="M22" s="738" t="str">
        <f>M19</f>
        <v>Bank/Description</v>
      </c>
      <c r="N22" s="1281"/>
      <c r="O22" s="1283" t="s">
        <v>541</v>
      </c>
      <c r="P22" s="1283"/>
      <c r="Q22" s="1284"/>
      <c r="R22" s="726" t="str">
        <f>R19</f>
        <v>Bank/Description</v>
      </c>
    </row>
    <row r="23" spans="1:18" ht="18.75" customHeight="1" x14ac:dyDescent="0.25">
      <c r="A23" s="736" t="s">
        <v>1171</v>
      </c>
      <c r="B23" s="724"/>
      <c r="C23" s="725" t="s">
        <v>1172</v>
      </c>
      <c r="D23" s="725"/>
      <c r="E23" s="1281"/>
      <c r="F23" s="725" t="s">
        <v>1171</v>
      </c>
      <c r="G23" s="724"/>
      <c r="H23" s="725" t="s">
        <v>1172</v>
      </c>
      <c r="I23" s="737"/>
      <c r="J23" s="736" t="s">
        <v>1171</v>
      </c>
      <c r="K23" s="724"/>
      <c r="L23" s="725" t="s">
        <v>1172</v>
      </c>
      <c r="M23" s="725"/>
      <c r="N23" s="1281"/>
      <c r="O23" s="725" t="s">
        <v>1171</v>
      </c>
      <c r="P23" s="724"/>
      <c r="Q23" s="725" t="s">
        <v>1172</v>
      </c>
      <c r="R23" s="737"/>
    </row>
    <row r="24" spans="1:18" ht="18.75" customHeight="1" x14ac:dyDescent="0.25">
      <c r="A24" s="1285" t="s">
        <v>1170</v>
      </c>
      <c r="B24" s="1165"/>
      <c r="C24" s="1286"/>
      <c r="D24" s="471"/>
      <c r="E24" s="1281" t="s">
        <v>540</v>
      </c>
      <c r="F24" s="1165" t="s">
        <v>1170</v>
      </c>
      <c r="G24" s="1165"/>
      <c r="H24" s="1286"/>
      <c r="I24" s="659"/>
      <c r="J24" s="1285" t="s">
        <v>1170</v>
      </c>
      <c r="K24" s="1165"/>
      <c r="L24" s="1286"/>
      <c r="M24" s="471"/>
      <c r="N24" s="1281" t="s">
        <v>540</v>
      </c>
      <c r="O24" s="1165" t="s">
        <v>1170</v>
      </c>
      <c r="P24" s="1165"/>
      <c r="Q24" s="1286"/>
      <c r="R24" s="659"/>
    </row>
    <row r="25" spans="1:18" ht="18.75" customHeight="1" x14ac:dyDescent="0.25">
      <c r="A25" s="1282" t="s">
        <v>541</v>
      </c>
      <c r="B25" s="1283"/>
      <c r="C25" s="1284"/>
      <c r="D25" s="738" t="str">
        <f>D22</f>
        <v>Bank/Description</v>
      </c>
      <c r="E25" s="1281"/>
      <c r="F25" s="1283" t="s">
        <v>541</v>
      </c>
      <c r="G25" s="1283"/>
      <c r="H25" s="1284"/>
      <c r="I25" s="726" t="str">
        <f>I22</f>
        <v>Bank/Description</v>
      </c>
      <c r="J25" s="1282" t="s">
        <v>541</v>
      </c>
      <c r="K25" s="1283"/>
      <c r="L25" s="1284"/>
      <c r="M25" s="738" t="str">
        <f>M22</f>
        <v>Bank/Description</v>
      </c>
      <c r="N25" s="1281"/>
      <c r="O25" s="1283" t="s">
        <v>541</v>
      </c>
      <c r="P25" s="1283"/>
      <c r="Q25" s="1284"/>
      <c r="R25" s="726" t="str">
        <f>R22</f>
        <v>Bank/Description</v>
      </c>
    </row>
    <row r="26" spans="1:18" ht="18.75" customHeight="1" x14ac:dyDescent="0.25">
      <c r="A26" s="727" t="s">
        <v>1171</v>
      </c>
      <c r="B26" s="728"/>
      <c r="C26" s="729" t="s">
        <v>1172</v>
      </c>
      <c r="D26" s="729"/>
      <c r="E26" s="1281"/>
      <c r="F26" s="729" t="s">
        <v>1171</v>
      </c>
      <c r="G26" s="728"/>
      <c r="H26" s="729" t="s">
        <v>1172</v>
      </c>
      <c r="I26" s="730"/>
      <c r="J26" s="727" t="s">
        <v>1171</v>
      </c>
      <c r="K26" s="728"/>
      <c r="L26" s="729" t="s">
        <v>1172</v>
      </c>
      <c r="M26" s="729"/>
      <c r="N26" s="1281"/>
      <c r="O26" s="729" t="s">
        <v>1171</v>
      </c>
      <c r="P26" s="728"/>
      <c r="Q26" s="729" t="s">
        <v>1172</v>
      </c>
      <c r="R26" s="730"/>
    </row>
    <row r="27" spans="1:18" ht="18.75" customHeight="1" x14ac:dyDescent="0.25">
      <c r="A27" s="1278" t="s">
        <v>1170</v>
      </c>
      <c r="B27" s="1279"/>
      <c r="C27" s="1280"/>
      <c r="E27" s="1281" t="s">
        <v>540</v>
      </c>
      <c r="F27" s="1279" t="s">
        <v>1170</v>
      </c>
      <c r="G27" s="1279"/>
      <c r="H27" s="1280"/>
      <c r="I27" s="18"/>
      <c r="J27" s="1278" t="s">
        <v>1170</v>
      </c>
      <c r="K27" s="1279"/>
      <c r="L27" s="1280"/>
      <c r="N27" s="1281" t="s">
        <v>540</v>
      </c>
      <c r="O27" s="1279" t="s">
        <v>1170</v>
      </c>
      <c r="P27" s="1279"/>
      <c r="Q27" s="1280"/>
      <c r="R27" s="18"/>
    </row>
    <row r="28" spans="1:18" ht="18.75" customHeight="1" x14ac:dyDescent="0.25">
      <c r="A28" s="1282" t="s">
        <v>541</v>
      </c>
      <c r="B28" s="1283"/>
      <c r="C28" s="1284"/>
      <c r="D28" s="738" t="str">
        <f>D25</f>
        <v>Bank/Description</v>
      </c>
      <c r="E28" s="1281"/>
      <c r="F28" s="1283" t="s">
        <v>541</v>
      </c>
      <c r="G28" s="1283"/>
      <c r="H28" s="1284"/>
      <c r="I28" s="726" t="str">
        <f>I25</f>
        <v>Bank/Description</v>
      </c>
      <c r="J28" s="1282" t="s">
        <v>541</v>
      </c>
      <c r="K28" s="1283"/>
      <c r="L28" s="1284"/>
      <c r="M28" s="738" t="str">
        <f>M25</f>
        <v>Bank/Description</v>
      </c>
      <c r="N28" s="1281"/>
      <c r="O28" s="1283" t="s">
        <v>541</v>
      </c>
      <c r="P28" s="1283"/>
      <c r="Q28" s="1284"/>
      <c r="R28" s="726" t="str">
        <f>R25</f>
        <v>Bank/Description</v>
      </c>
    </row>
    <row r="29" spans="1:18" ht="18.75" customHeight="1" x14ac:dyDescent="0.25">
      <c r="A29" s="736" t="s">
        <v>1171</v>
      </c>
      <c r="B29" s="724"/>
      <c r="C29" s="725" t="s">
        <v>1172</v>
      </c>
      <c r="D29" s="725"/>
      <c r="E29" s="1281"/>
      <c r="F29" s="725" t="s">
        <v>1171</v>
      </c>
      <c r="G29" s="724"/>
      <c r="H29" s="725" t="s">
        <v>1172</v>
      </c>
      <c r="I29" s="737"/>
      <c r="J29" s="736" t="s">
        <v>1171</v>
      </c>
      <c r="K29" s="724"/>
      <c r="L29" s="725" t="s">
        <v>1172</v>
      </c>
      <c r="M29" s="725"/>
      <c r="N29" s="1281"/>
      <c r="O29" s="725" t="s">
        <v>1171</v>
      </c>
      <c r="P29" s="724"/>
      <c r="Q29" s="725" t="s">
        <v>1172</v>
      </c>
      <c r="R29" s="737"/>
    </row>
    <row r="30" spans="1:18" ht="18.75" customHeight="1" x14ac:dyDescent="0.25">
      <c r="A30" s="1285" t="s">
        <v>1170</v>
      </c>
      <c r="B30" s="1165"/>
      <c r="C30" s="1286"/>
      <c r="D30" s="471"/>
      <c r="E30" s="1281" t="s">
        <v>540</v>
      </c>
      <c r="F30" s="1165" t="s">
        <v>1170</v>
      </c>
      <c r="G30" s="1165"/>
      <c r="H30" s="1286"/>
      <c r="I30" s="659"/>
      <c r="J30" s="1285" t="s">
        <v>1170</v>
      </c>
      <c r="K30" s="1165"/>
      <c r="L30" s="1286"/>
      <c r="M30" s="471"/>
      <c r="N30" s="1281" t="s">
        <v>540</v>
      </c>
      <c r="O30" s="1165" t="s">
        <v>1170</v>
      </c>
      <c r="P30" s="1165"/>
      <c r="Q30" s="1286"/>
      <c r="R30" s="659"/>
    </row>
    <row r="31" spans="1:18" ht="18.75" customHeight="1" x14ac:dyDescent="0.25">
      <c r="A31" s="1282" t="s">
        <v>541</v>
      </c>
      <c r="B31" s="1283"/>
      <c r="C31" s="1284"/>
      <c r="D31" s="738" t="str">
        <f>D28</f>
        <v>Bank/Description</v>
      </c>
      <c r="E31" s="1281"/>
      <c r="F31" s="1283" t="s">
        <v>541</v>
      </c>
      <c r="G31" s="1283"/>
      <c r="H31" s="1284"/>
      <c r="I31" s="726" t="str">
        <f>I28</f>
        <v>Bank/Description</v>
      </c>
      <c r="J31" s="1282" t="s">
        <v>541</v>
      </c>
      <c r="K31" s="1283"/>
      <c r="L31" s="1284"/>
      <c r="M31" s="738" t="str">
        <f>M28</f>
        <v>Bank/Description</v>
      </c>
      <c r="N31" s="1281"/>
      <c r="O31" s="1283" t="s">
        <v>541</v>
      </c>
      <c r="P31" s="1283"/>
      <c r="Q31" s="1284"/>
      <c r="R31" s="726" t="str">
        <f>R28</f>
        <v>Bank/Description</v>
      </c>
    </row>
    <row r="32" spans="1:18" ht="18.75" customHeight="1" x14ac:dyDescent="0.25">
      <c r="A32" s="727" t="s">
        <v>1171</v>
      </c>
      <c r="B32" s="728"/>
      <c r="C32" s="729" t="s">
        <v>1172</v>
      </c>
      <c r="D32" s="729"/>
      <c r="E32" s="1281"/>
      <c r="F32" s="729" t="s">
        <v>1171</v>
      </c>
      <c r="G32" s="728"/>
      <c r="H32" s="729" t="s">
        <v>1172</v>
      </c>
      <c r="I32" s="730"/>
      <c r="J32" s="727" t="s">
        <v>1171</v>
      </c>
      <c r="K32" s="728"/>
      <c r="L32" s="729" t="s">
        <v>1172</v>
      </c>
      <c r="M32" s="729"/>
      <c r="N32" s="1281"/>
      <c r="O32" s="729" t="s">
        <v>1171</v>
      </c>
      <c r="P32" s="728"/>
      <c r="Q32" s="729" t="s">
        <v>1172</v>
      </c>
      <c r="R32" s="730"/>
    </row>
    <row r="33" spans="1:18" ht="21" customHeight="1" x14ac:dyDescent="0.25">
      <c r="A33" s="1278" t="s">
        <v>1170</v>
      </c>
      <c r="B33" s="1279"/>
      <c r="C33" s="1280"/>
      <c r="E33" s="1281" t="s">
        <v>540</v>
      </c>
      <c r="F33" s="1279" t="s">
        <v>1170</v>
      </c>
      <c r="G33" s="1279"/>
      <c r="H33" s="1280"/>
      <c r="I33" s="18"/>
      <c r="J33" s="1278" t="s">
        <v>1170</v>
      </c>
      <c r="K33" s="1279"/>
      <c r="L33" s="1280"/>
      <c r="N33" s="1281" t="s">
        <v>540</v>
      </c>
      <c r="O33" s="1279" t="s">
        <v>1170</v>
      </c>
      <c r="P33" s="1279"/>
      <c r="Q33" s="1280"/>
      <c r="R33" s="18"/>
    </row>
    <row r="34" spans="1:18" ht="21" customHeight="1" x14ac:dyDescent="0.25">
      <c r="A34" s="1282" t="s">
        <v>541</v>
      </c>
      <c r="B34" s="1283"/>
      <c r="C34" s="1284"/>
      <c r="D34" s="738" t="str">
        <f>D31</f>
        <v>Bank/Description</v>
      </c>
      <c r="E34" s="1281"/>
      <c r="F34" s="1283" t="s">
        <v>541</v>
      </c>
      <c r="G34" s="1283"/>
      <c r="H34" s="1284"/>
      <c r="I34" s="726" t="str">
        <f>I31</f>
        <v>Bank/Description</v>
      </c>
      <c r="J34" s="1282" t="s">
        <v>541</v>
      </c>
      <c r="K34" s="1283"/>
      <c r="L34" s="1284"/>
      <c r="M34" s="738" t="str">
        <f>M31</f>
        <v>Bank/Description</v>
      </c>
      <c r="N34" s="1281"/>
      <c r="O34" s="1283" t="s">
        <v>541</v>
      </c>
      <c r="P34" s="1283"/>
      <c r="Q34" s="1284"/>
      <c r="R34" s="726" t="str">
        <f>R31</f>
        <v>Bank/Description</v>
      </c>
    </row>
    <row r="35" spans="1:18" ht="21" customHeight="1" x14ac:dyDescent="0.25">
      <c r="A35" s="736" t="s">
        <v>1171</v>
      </c>
      <c r="B35" s="724"/>
      <c r="C35" s="725" t="s">
        <v>1172</v>
      </c>
      <c r="D35" s="725"/>
      <c r="E35" s="1281"/>
      <c r="F35" s="725" t="s">
        <v>1171</v>
      </c>
      <c r="G35" s="724"/>
      <c r="H35" s="725" t="s">
        <v>1172</v>
      </c>
      <c r="I35" s="737"/>
      <c r="J35" s="736" t="s">
        <v>1171</v>
      </c>
      <c r="K35" s="724"/>
      <c r="L35" s="725" t="s">
        <v>1172</v>
      </c>
      <c r="M35" s="725"/>
      <c r="N35" s="1281"/>
      <c r="O35" s="725" t="s">
        <v>1171</v>
      </c>
      <c r="P35" s="724"/>
      <c r="Q35" s="725" t="s">
        <v>1172</v>
      </c>
      <c r="R35" s="737"/>
    </row>
    <row r="36" spans="1:18" ht="18" customHeight="1" x14ac:dyDescent="0.25">
      <c r="A36" s="1275" t="s">
        <v>542</v>
      </c>
      <c r="B36" s="1276"/>
      <c r="C36" s="1276"/>
      <c r="D36" s="1276"/>
      <c r="E36" s="1269" t="s">
        <v>1157</v>
      </c>
      <c r="F36" s="1276" t="s">
        <v>542</v>
      </c>
      <c r="G36" s="1276"/>
      <c r="H36" s="1276"/>
      <c r="I36" s="1277"/>
      <c r="J36" s="1275" t="s">
        <v>542</v>
      </c>
      <c r="K36" s="1276"/>
      <c r="L36" s="1276"/>
      <c r="M36" s="1276"/>
      <c r="N36" s="1269" t="s">
        <v>1157</v>
      </c>
      <c r="O36" s="1276" t="s">
        <v>542</v>
      </c>
      <c r="P36" s="1276"/>
      <c r="Q36" s="1276"/>
      <c r="R36" s="1277"/>
    </row>
    <row r="37" spans="1:18" ht="18" customHeight="1" x14ac:dyDescent="0.25">
      <c r="A37" s="1272" t="s">
        <v>538</v>
      </c>
      <c r="B37" s="1273"/>
      <c r="C37" s="1273"/>
      <c r="D37" s="1273"/>
      <c r="E37" s="1269"/>
      <c r="F37" s="1273" t="s">
        <v>538</v>
      </c>
      <c r="G37" s="1273"/>
      <c r="H37" s="1273"/>
      <c r="I37" s="1274"/>
      <c r="J37" s="1272" t="s">
        <v>538</v>
      </c>
      <c r="K37" s="1273"/>
      <c r="L37" s="1273"/>
      <c r="M37" s="1273"/>
      <c r="N37" s="1269"/>
      <c r="O37" s="1273" t="s">
        <v>538</v>
      </c>
      <c r="P37" s="1273"/>
      <c r="Q37" s="1273"/>
      <c r="R37" s="1274"/>
    </row>
    <row r="38" spans="1:18" ht="18" customHeight="1" x14ac:dyDescent="0.25">
      <c r="A38" s="731" t="s">
        <v>303</v>
      </c>
      <c r="B38" s="732" t="s">
        <v>305</v>
      </c>
      <c r="C38" s="733" t="s">
        <v>539</v>
      </c>
      <c r="D38" s="741" t="s">
        <v>304</v>
      </c>
      <c r="E38" s="1270"/>
      <c r="F38" s="734" t="s">
        <v>303</v>
      </c>
      <c r="G38" s="732" t="s">
        <v>305</v>
      </c>
      <c r="H38" s="733" t="s">
        <v>539</v>
      </c>
      <c r="I38" s="735" t="s">
        <v>304</v>
      </c>
      <c r="J38" s="731" t="s">
        <v>303</v>
      </c>
      <c r="K38" s="732" t="s">
        <v>305</v>
      </c>
      <c r="L38" s="733" t="s">
        <v>539</v>
      </c>
      <c r="M38" s="741" t="s">
        <v>304</v>
      </c>
      <c r="N38" s="1270"/>
      <c r="O38" s="734" t="s">
        <v>303</v>
      </c>
      <c r="P38" s="732" t="s">
        <v>305</v>
      </c>
      <c r="Q38" s="733" t="s">
        <v>539</v>
      </c>
      <c r="R38" s="735" t="s">
        <v>304</v>
      </c>
    </row>
    <row r="39" spans="1:18" ht="18" customHeight="1" x14ac:dyDescent="0.25">
      <c r="A39" s="1267" t="s">
        <v>542</v>
      </c>
      <c r="B39" s="1268"/>
      <c r="C39" s="1268"/>
      <c r="D39" s="1268"/>
      <c r="E39" s="1269" t="s">
        <v>1157</v>
      </c>
      <c r="F39" s="1268" t="s">
        <v>542</v>
      </c>
      <c r="G39" s="1268"/>
      <c r="H39" s="1268"/>
      <c r="I39" s="1271"/>
      <c r="J39" s="1267" t="s">
        <v>542</v>
      </c>
      <c r="K39" s="1268"/>
      <c r="L39" s="1268"/>
      <c r="M39" s="1268"/>
      <c r="N39" s="1269" t="s">
        <v>1157</v>
      </c>
      <c r="O39" s="1268" t="s">
        <v>542</v>
      </c>
      <c r="P39" s="1268"/>
      <c r="Q39" s="1268"/>
      <c r="R39" s="1271"/>
    </row>
    <row r="40" spans="1:18" ht="18" customHeight="1" x14ac:dyDescent="0.25">
      <c r="A40" s="1272" t="s">
        <v>538</v>
      </c>
      <c r="B40" s="1273"/>
      <c r="C40" s="1273"/>
      <c r="D40" s="1273"/>
      <c r="E40" s="1269"/>
      <c r="F40" s="1273" t="s">
        <v>538</v>
      </c>
      <c r="G40" s="1273"/>
      <c r="H40" s="1273"/>
      <c r="I40" s="1274"/>
      <c r="J40" s="1272" t="s">
        <v>538</v>
      </c>
      <c r="K40" s="1273"/>
      <c r="L40" s="1273"/>
      <c r="M40" s="1273"/>
      <c r="N40" s="1269"/>
      <c r="O40" s="1273" t="s">
        <v>538</v>
      </c>
      <c r="P40" s="1273"/>
      <c r="Q40" s="1273"/>
      <c r="R40" s="1274"/>
    </row>
    <row r="41" spans="1:18" ht="18" customHeight="1" x14ac:dyDescent="0.25">
      <c r="A41" s="731" t="s">
        <v>303</v>
      </c>
      <c r="B41" s="732" t="s">
        <v>305</v>
      </c>
      <c r="C41" s="733" t="s">
        <v>539</v>
      </c>
      <c r="D41" s="741" t="s">
        <v>304</v>
      </c>
      <c r="E41" s="1270"/>
      <c r="F41" s="734" t="s">
        <v>303</v>
      </c>
      <c r="G41" s="732" t="s">
        <v>305</v>
      </c>
      <c r="H41" s="733" t="s">
        <v>539</v>
      </c>
      <c r="I41" s="735" t="s">
        <v>304</v>
      </c>
      <c r="J41" s="731" t="s">
        <v>303</v>
      </c>
      <c r="K41" s="732" t="s">
        <v>305</v>
      </c>
      <c r="L41" s="733" t="s">
        <v>539</v>
      </c>
      <c r="M41" s="741" t="s">
        <v>304</v>
      </c>
      <c r="N41" s="1270"/>
      <c r="O41" s="734" t="s">
        <v>303</v>
      </c>
      <c r="P41" s="732" t="s">
        <v>305</v>
      </c>
      <c r="Q41" s="733" t="s">
        <v>539</v>
      </c>
      <c r="R41" s="735" t="s">
        <v>304</v>
      </c>
    </row>
    <row r="42" spans="1:18" ht="9.75" customHeight="1" x14ac:dyDescent="0.25">
      <c r="I42" s="742">
        <f ca="1">TODAY()</f>
        <v>45751</v>
      </c>
      <c r="R42" s="742">
        <f ca="1">TODAY()</f>
        <v>45751</v>
      </c>
    </row>
  </sheetData>
  <mergeCells count="138">
    <mergeCell ref="J5:M5"/>
    <mergeCell ref="O5:R5"/>
    <mergeCell ref="F12:H12"/>
    <mergeCell ref="C2:D2"/>
    <mergeCell ref="A1:D1"/>
    <mergeCell ref="F1:I1"/>
    <mergeCell ref="H2:I2"/>
    <mergeCell ref="A5:D5"/>
    <mergeCell ref="F5:I5"/>
    <mergeCell ref="J1:M1"/>
    <mergeCell ref="N1:N4"/>
    <mergeCell ref="O1:R1"/>
    <mergeCell ref="E1:E4"/>
    <mergeCell ref="A3:D3"/>
    <mergeCell ref="F3:I3"/>
    <mergeCell ref="Q2:R2"/>
    <mergeCell ref="J3:M3"/>
    <mergeCell ref="O3:R3"/>
    <mergeCell ref="L2:M2"/>
    <mergeCell ref="F7:H7"/>
    <mergeCell ref="A7:C7"/>
    <mergeCell ref="F6:H6"/>
    <mergeCell ref="A6:C6"/>
    <mergeCell ref="A9:C9"/>
    <mergeCell ref="A39:D39"/>
    <mergeCell ref="A36:D36"/>
    <mergeCell ref="E36:E38"/>
    <mergeCell ref="F36:I36"/>
    <mergeCell ref="A37:D37"/>
    <mergeCell ref="F37:I37"/>
    <mergeCell ref="E39:E41"/>
    <mergeCell ref="F39:I39"/>
    <mergeCell ref="E6:E8"/>
    <mergeCell ref="E9:E11"/>
    <mergeCell ref="E12:E14"/>
    <mergeCell ref="F13:H13"/>
    <mergeCell ref="E21:E23"/>
    <mergeCell ref="F21:H21"/>
    <mergeCell ref="F22:H22"/>
    <mergeCell ref="A21:C21"/>
    <mergeCell ref="A22:C22"/>
    <mergeCell ref="F40:I40"/>
    <mergeCell ref="A13:C13"/>
    <mergeCell ref="F9:H9"/>
    <mergeCell ref="A10:C10"/>
    <mergeCell ref="F10:H10"/>
    <mergeCell ref="A12:C12"/>
    <mergeCell ref="A40:D40"/>
    <mergeCell ref="A18:C18"/>
    <mergeCell ref="E18:E20"/>
    <mergeCell ref="F18:H18"/>
    <mergeCell ref="A19:C19"/>
    <mergeCell ref="F19:H19"/>
    <mergeCell ref="A15:C15"/>
    <mergeCell ref="E15:E17"/>
    <mergeCell ref="F15:H15"/>
    <mergeCell ref="A16:C16"/>
    <mergeCell ref="F16:H16"/>
    <mergeCell ref="A33:C33"/>
    <mergeCell ref="E33:E35"/>
    <mergeCell ref="F33:H33"/>
    <mergeCell ref="A34:C34"/>
    <mergeCell ref="F34:H34"/>
    <mergeCell ref="A30:C30"/>
    <mergeCell ref="E30:E32"/>
    <mergeCell ref="F30:H30"/>
    <mergeCell ref="A31:C31"/>
    <mergeCell ref="F31:H31"/>
    <mergeCell ref="A27:C27"/>
    <mergeCell ref="E27:E29"/>
    <mergeCell ref="F27:H27"/>
    <mergeCell ref="A28:C28"/>
    <mergeCell ref="F28:H28"/>
    <mergeCell ref="A24:C24"/>
    <mergeCell ref="E24:E26"/>
    <mergeCell ref="F24:H24"/>
    <mergeCell ref="A25:C25"/>
    <mergeCell ref="F25:H25"/>
    <mergeCell ref="J6:L6"/>
    <mergeCell ref="N6:N8"/>
    <mergeCell ref="O6:Q6"/>
    <mergeCell ref="J7:L7"/>
    <mergeCell ref="O7:Q7"/>
    <mergeCell ref="J15:L15"/>
    <mergeCell ref="N15:N17"/>
    <mergeCell ref="O15:Q15"/>
    <mergeCell ref="J16:L16"/>
    <mergeCell ref="O16:Q16"/>
    <mergeCell ref="J12:L12"/>
    <mergeCell ref="N12:N14"/>
    <mergeCell ref="O12:Q12"/>
    <mergeCell ref="J13:L13"/>
    <mergeCell ref="O13:Q13"/>
    <mergeCell ref="J9:L9"/>
    <mergeCell ref="N9:N11"/>
    <mergeCell ref="O9:Q9"/>
    <mergeCell ref="J10:L10"/>
    <mergeCell ref="O10:Q10"/>
    <mergeCell ref="J21:L21"/>
    <mergeCell ref="N21:N23"/>
    <mergeCell ref="O21:Q21"/>
    <mergeCell ref="J22:L22"/>
    <mergeCell ref="O22:Q22"/>
    <mergeCell ref="J18:L18"/>
    <mergeCell ref="N18:N20"/>
    <mergeCell ref="O18:Q18"/>
    <mergeCell ref="J19:L19"/>
    <mergeCell ref="O19:Q19"/>
    <mergeCell ref="J27:L27"/>
    <mergeCell ref="N27:N29"/>
    <mergeCell ref="O27:Q27"/>
    <mergeCell ref="J28:L28"/>
    <mergeCell ref="O28:Q28"/>
    <mergeCell ref="J24:L24"/>
    <mergeCell ref="N24:N26"/>
    <mergeCell ref="O24:Q24"/>
    <mergeCell ref="J25:L25"/>
    <mergeCell ref="O25:Q25"/>
    <mergeCell ref="J33:L33"/>
    <mergeCell ref="N33:N35"/>
    <mergeCell ref="O33:Q33"/>
    <mergeCell ref="J34:L34"/>
    <mergeCell ref="O34:Q34"/>
    <mergeCell ref="J30:L30"/>
    <mergeCell ref="N30:N32"/>
    <mergeCell ref="O30:Q30"/>
    <mergeCell ref="J31:L31"/>
    <mergeCell ref="O31:Q31"/>
    <mergeCell ref="J39:M39"/>
    <mergeCell ref="N39:N41"/>
    <mergeCell ref="O39:R39"/>
    <mergeCell ref="J40:M40"/>
    <mergeCell ref="O40:R40"/>
    <mergeCell ref="J36:M36"/>
    <mergeCell ref="N36:N38"/>
    <mergeCell ref="O36:R36"/>
    <mergeCell ref="J37:M37"/>
    <mergeCell ref="O37:R37"/>
  </mergeCells>
  <printOptions horizontalCentered="1" verticalCentered="1"/>
  <pageMargins left="0.19685039370078741" right="0.19685039370078741" top="0.19685039370078741" bottom="0.19685039370078741"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51" r:id="rId4" name="Check Box 7">
              <controlPr defaultSize="0" autoFill="0" autoLine="0" autoPict="0">
                <anchor moveWithCells="1">
                  <from>
                    <xdr:col>0</xdr:col>
                    <xdr:colOff>981075</xdr:colOff>
                    <xdr:row>1</xdr:row>
                    <xdr:rowOff>38100</xdr:rowOff>
                  </from>
                  <to>
                    <xdr:col>1</xdr:col>
                    <xdr:colOff>333375</xdr:colOff>
                    <xdr:row>1</xdr:row>
                    <xdr:rowOff>200025</xdr:rowOff>
                  </to>
                </anchor>
              </controlPr>
            </control>
          </mc:Choice>
        </mc:AlternateContent>
        <mc:AlternateContent xmlns:mc="http://schemas.openxmlformats.org/markup-compatibility/2006">
          <mc:Choice Requires="x14">
            <control shapeId="31752" r:id="rId5" name="Check Box 8">
              <controlPr defaultSize="0" autoFill="0" autoLine="0" autoPict="0">
                <anchor moveWithCells="1">
                  <from>
                    <xdr:col>0</xdr:col>
                    <xdr:colOff>0</xdr:colOff>
                    <xdr:row>1</xdr:row>
                    <xdr:rowOff>47625</xdr:rowOff>
                  </from>
                  <to>
                    <xdr:col>0</xdr:col>
                    <xdr:colOff>533400</xdr:colOff>
                    <xdr:row>1</xdr:row>
                    <xdr:rowOff>180975</xdr:rowOff>
                  </to>
                </anchor>
              </controlPr>
            </control>
          </mc:Choice>
        </mc:AlternateContent>
        <mc:AlternateContent xmlns:mc="http://schemas.openxmlformats.org/markup-compatibility/2006">
          <mc:Choice Requires="x14">
            <control shapeId="31753" r:id="rId6" name="Check Box 9">
              <controlPr defaultSize="0" autoFill="0" autoLine="0" autoPict="0">
                <anchor moveWithCells="1">
                  <from>
                    <xdr:col>0</xdr:col>
                    <xdr:colOff>609600</xdr:colOff>
                    <xdr:row>1</xdr:row>
                    <xdr:rowOff>38100</xdr:rowOff>
                  </from>
                  <to>
                    <xdr:col>0</xdr:col>
                    <xdr:colOff>942975</xdr:colOff>
                    <xdr:row>1</xdr:row>
                    <xdr:rowOff>190500</xdr:rowOff>
                  </to>
                </anchor>
              </controlPr>
            </control>
          </mc:Choice>
        </mc:AlternateContent>
        <mc:AlternateContent xmlns:mc="http://schemas.openxmlformats.org/markup-compatibility/2006">
          <mc:Choice Requires="x14">
            <control shapeId="31796" r:id="rId7" name="Check Box 52">
              <controlPr defaultSize="0" autoFill="0" autoLine="0" autoPict="0">
                <anchor moveWithCells="1">
                  <from>
                    <xdr:col>8</xdr:col>
                    <xdr:colOff>9525</xdr:colOff>
                    <xdr:row>5</xdr:row>
                    <xdr:rowOff>28575</xdr:rowOff>
                  </from>
                  <to>
                    <xdr:col>8</xdr:col>
                    <xdr:colOff>552450</xdr:colOff>
                    <xdr:row>5</xdr:row>
                    <xdr:rowOff>200025</xdr:rowOff>
                  </to>
                </anchor>
              </controlPr>
            </control>
          </mc:Choice>
        </mc:AlternateContent>
        <mc:AlternateContent xmlns:mc="http://schemas.openxmlformats.org/markup-compatibility/2006">
          <mc:Choice Requires="x14">
            <control shapeId="31797" r:id="rId8" name="Check Box 53">
              <controlPr defaultSize="0" autoFill="0" autoLine="0" autoPict="0">
                <anchor moveWithCells="1">
                  <from>
                    <xdr:col>8</xdr:col>
                    <xdr:colOff>695325</xdr:colOff>
                    <xdr:row>5</xdr:row>
                    <xdr:rowOff>38100</xdr:rowOff>
                  </from>
                  <to>
                    <xdr:col>8</xdr:col>
                    <xdr:colOff>1085850</xdr:colOff>
                    <xdr:row>5</xdr:row>
                    <xdr:rowOff>190500</xdr:rowOff>
                  </to>
                </anchor>
              </controlPr>
            </control>
          </mc:Choice>
        </mc:AlternateContent>
        <mc:AlternateContent xmlns:mc="http://schemas.openxmlformats.org/markup-compatibility/2006">
          <mc:Choice Requires="x14">
            <control shapeId="31813" r:id="rId9" name="Check Box 69">
              <controlPr defaultSize="0" autoFill="0" autoLine="0" autoPict="0">
                <anchor moveWithCells="1">
                  <from>
                    <xdr:col>3</xdr:col>
                    <xdr:colOff>9525</xdr:colOff>
                    <xdr:row>5</xdr:row>
                    <xdr:rowOff>28575</xdr:rowOff>
                  </from>
                  <to>
                    <xdr:col>3</xdr:col>
                    <xdr:colOff>552450</xdr:colOff>
                    <xdr:row>5</xdr:row>
                    <xdr:rowOff>200025</xdr:rowOff>
                  </to>
                </anchor>
              </controlPr>
            </control>
          </mc:Choice>
        </mc:AlternateContent>
        <mc:AlternateContent xmlns:mc="http://schemas.openxmlformats.org/markup-compatibility/2006">
          <mc:Choice Requires="x14">
            <control shapeId="31814" r:id="rId10" name="Check Box 70">
              <controlPr defaultSize="0" autoFill="0" autoLine="0" autoPict="0">
                <anchor moveWithCells="1">
                  <from>
                    <xdr:col>3</xdr:col>
                    <xdr:colOff>695325</xdr:colOff>
                    <xdr:row>5</xdr:row>
                    <xdr:rowOff>38100</xdr:rowOff>
                  </from>
                  <to>
                    <xdr:col>3</xdr:col>
                    <xdr:colOff>1085850</xdr:colOff>
                    <xdr:row>5</xdr:row>
                    <xdr:rowOff>190500</xdr:rowOff>
                  </to>
                </anchor>
              </controlPr>
            </control>
          </mc:Choice>
        </mc:AlternateContent>
        <mc:AlternateContent xmlns:mc="http://schemas.openxmlformats.org/markup-compatibility/2006">
          <mc:Choice Requires="x14">
            <control shapeId="31815" r:id="rId11" name="Check Box 71">
              <controlPr defaultSize="0" autoFill="0" autoLine="0" autoPict="0">
                <anchor moveWithCells="1">
                  <from>
                    <xdr:col>8</xdr:col>
                    <xdr:colOff>9525</xdr:colOff>
                    <xdr:row>8</xdr:row>
                    <xdr:rowOff>28575</xdr:rowOff>
                  </from>
                  <to>
                    <xdr:col>8</xdr:col>
                    <xdr:colOff>552450</xdr:colOff>
                    <xdr:row>8</xdr:row>
                    <xdr:rowOff>200025</xdr:rowOff>
                  </to>
                </anchor>
              </controlPr>
            </control>
          </mc:Choice>
        </mc:AlternateContent>
        <mc:AlternateContent xmlns:mc="http://schemas.openxmlformats.org/markup-compatibility/2006">
          <mc:Choice Requires="x14">
            <control shapeId="31816" r:id="rId12" name="Check Box 72">
              <controlPr defaultSize="0" autoFill="0" autoLine="0" autoPict="0">
                <anchor moveWithCells="1">
                  <from>
                    <xdr:col>8</xdr:col>
                    <xdr:colOff>695325</xdr:colOff>
                    <xdr:row>8</xdr:row>
                    <xdr:rowOff>38100</xdr:rowOff>
                  </from>
                  <to>
                    <xdr:col>8</xdr:col>
                    <xdr:colOff>1085850</xdr:colOff>
                    <xdr:row>8</xdr:row>
                    <xdr:rowOff>190500</xdr:rowOff>
                  </to>
                </anchor>
              </controlPr>
            </control>
          </mc:Choice>
        </mc:AlternateContent>
        <mc:AlternateContent xmlns:mc="http://schemas.openxmlformats.org/markup-compatibility/2006">
          <mc:Choice Requires="x14">
            <control shapeId="31817" r:id="rId13" name="Check Box 73">
              <controlPr defaultSize="0" autoFill="0" autoLine="0" autoPict="0">
                <anchor moveWithCells="1">
                  <from>
                    <xdr:col>3</xdr:col>
                    <xdr:colOff>9525</xdr:colOff>
                    <xdr:row>8</xdr:row>
                    <xdr:rowOff>28575</xdr:rowOff>
                  </from>
                  <to>
                    <xdr:col>3</xdr:col>
                    <xdr:colOff>552450</xdr:colOff>
                    <xdr:row>8</xdr:row>
                    <xdr:rowOff>200025</xdr:rowOff>
                  </to>
                </anchor>
              </controlPr>
            </control>
          </mc:Choice>
        </mc:AlternateContent>
        <mc:AlternateContent xmlns:mc="http://schemas.openxmlformats.org/markup-compatibility/2006">
          <mc:Choice Requires="x14">
            <control shapeId="31818" r:id="rId14" name="Check Box 74">
              <controlPr defaultSize="0" autoFill="0" autoLine="0" autoPict="0">
                <anchor moveWithCells="1">
                  <from>
                    <xdr:col>3</xdr:col>
                    <xdr:colOff>695325</xdr:colOff>
                    <xdr:row>8</xdr:row>
                    <xdr:rowOff>38100</xdr:rowOff>
                  </from>
                  <to>
                    <xdr:col>3</xdr:col>
                    <xdr:colOff>1085850</xdr:colOff>
                    <xdr:row>8</xdr:row>
                    <xdr:rowOff>190500</xdr:rowOff>
                  </to>
                </anchor>
              </controlPr>
            </control>
          </mc:Choice>
        </mc:AlternateContent>
        <mc:AlternateContent xmlns:mc="http://schemas.openxmlformats.org/markup-compatibility/2006">
          <mc:Choice Requires="x14">
            <control shapeId="31819" r:id="rId15" name="Check Box 75">
              <controlPr defaultSize="0" autoFill="0" autoLine="0" autoPict="0">
                <anchor moveWithCells="1">
                  <from>
                    <xdr:col>8</xdr:col>
                    <xdr:colOff>9525</xdr:colOff>
                    <xdr:row>11</xdr:row>
                    <xdr:rowOff>28575</xdr:rowOff>
                  </from>
                  <to>
                    <xdr:col>8</xdr:col>
                    <xdr:colOff>552450</xdr:colOff>
                    <xdr:row>11</xdr:row>
                    <xdr:rowOff>200025</xdr:rowOff>
                  </to>
                </anchor>
              </controlPr>
            </control>
          </mc:Choice>
        </mc:AlternateContent>
        <mc:AlternateContent xmlns:mc="http://schemas.openxmlformats.org/markup-compatibility/2006">
          <mc:Choice Requires="x14">
            <control shapeId="31820" r:id="rId16" name="Check Box 76">
              <controlPr defaultSize="0" autoFill="0" autoLine="0" autoPict="0">
                <anchor moveWithCells="1">
                  <from>
                    <xdr:col>8</xdr:col>
                    <xdr:colOff>695325</xdr:colOff>
                    <xdr:row>11</xdr:row>
                    <xdr:rowOff>38100</xdr:rowOff>
                  </from>
                  <to>
                    <xdr:col>8</xdr:col>
                    <xdr:colOff>1085850</xdr:colOff>
                    <xdr:row>11</xdr:row>
                    <xdr:rowOff>190500</xdr:rowOff>
                  </to>
                </anchor>
              </controlPr>
            </control>
          </mc:Choice>
        </mc:AlternateContent>
        <mc:AlternateContent xmlns:mc="http://schemas.openxmlformats.org/markup-compatibility/2006">
          <mc:Choice Requires="x14">
            <control shapeId="31821" r:id="rId17" name="Check Box 77">
              <controlPr defaultSize="0" autoFill="0" autoLine="0" autoPict="0">
                <anchor moveWithCells="1">
                  <from>
                    <xdr:col>3</xdr:col>
                    <xdr:colOff>9525</xdr:colOff>
                    <xdr:row>11</xdr:row>
                    <xdr:rowOff>28575</xdr:rowOff>
                  </from>
                  <to>
                    <xdr:col>3</xdr:col>
                    <xdr:colOff>552450</xdr:colOff>
                    <xdr:row>11</xdr:row>
                    <xdr:rowOff>200025</xdr:rowOff>
                  </to>
                </anchor>
              </controlPr>
            </control>
          </mc:Choice>
        </mc:AlternateContent>
        <mc:AlternateContent xmlns:mc="http://schemas.openxmlformats.org/markup-compatibility/2006">
          <mc:Choice Requires="x14">
            <control shapeId="31822" r:id="rId18" name="Check Box 78">
              <controlPr defaultSize="0" autoFill="0" autoLine="0" autoPict="0">
                <anchor moveWithCells="1">
                  <from>
                    <xdr:col>3</xdr:col>
                    <xdr:colOff>695325</xdr:colOff>
                    <xdr:row>11</xdr:row>
                    <xdr:rowOff>38100</xdr:rowOff>
                  </from>
                  <to>
                    <xdr:col>3</xdr:col>
                    <xdr:colOff>1085850</xdr:colOff>
                    <xdr:row>11</xdr:row>
                    <xdr:rowOff>190500</xdr:rowOff>
                  </to>
                </anchor>
              </controlPr>
            </control>
          </mc:Choice>
        </mc:AlternateContent>
        <mc:AlternateContent xmlns:mc="http://schemas.openxmlformats.org/markup-compatibility/2006">
          <mc:Choice Requires="x14">
            <control shapeId="31823" r:id="rId19" name="Check Box 79">
              <controlPr defaultSize="0" autoFill="0" autoLine="0" autoPict="0">
                <anchor moveWithCells="1">
                  <from>
                    <xdr:col>8</xdr:col>
                    <xdr:colOff>9525</xdr:colOff>
                    <xdr:row>14</xdr:row>
                    <xdr:rowOff>28575</xdr:rowOff>
                  </from>
                  <to>
                    <xdr:col>8</xdr:col>
                    <xdr:colOff>552450</xdr:colOff>
                    <xdr:row>14</xdr:row>
                    <xdr:rowOff>200025</xdr:rowOff>
                  </to>
                </anchor>
              </controlPr>
            </control>
          </mc:Choice>
        </mc:AlternateContent>
        <mc:AlternateContent xmlns:mc="http://schemas.openxmlformats.org/markup-compatibility/2006">
          <mc:Choice Requires="x14">
            <control shapeId="31824" r:id="rId20" name="Check Box 80">
              <controlPr defaultSize="0" autoFill="0" autoLine="0" autoPict="0">
                <anchor moveWithCells="1">
                  <from>
                    <xdr:col>8</xdr:col>
                    <xdr:colOff>695325</xdr:colOff>
                    <xdr:row>14</xdr:row>
                    <xdr:rowOff>38100</xdr:rowOff>
                  </from>
                  <to>
                    <xdr:col>8</xdr:col>
                    <xdr:colOff>1085850</xdr:colOff>
                    <xdr:row>14</xdr:row>
                    <xdr:rowOff>190500</xdr:rowOff>
                  </to>
                </anchor>
              </controlPr>
            </control>
          </mc:Choice>
        </mc:AlternateContent>
        <mc:AlternateContent xmlns:mc="http://schemas.openxmlformats.org/markup-compatibility/2006">
          <mc:Choice Requires="x14">
            <control shapeId="31825" r:id="rId21" name="Check Box 81">
              <controlPr defaultSize="0" autoFill="0" autoLine="0" autoPict="0">
                <anchor moveWithCells="1">
                  <from>
                    <xdr:col>3</xdr:col>
                    <xdr:colOff>9525</xdr:colOff>
                    <xdr:row>14</xdr:row>
                    <xdr:rowOff>28575</xdr:rowOff>
                  </from>
                  <to>
                    <xdr:col>3</xdr:col>
                    <xdr:colOff>552450</xdr:colOff>
                    <xdr:row>14</xdr:row>
                    <xdr:rowOff>200025</xdr:rowOff>
                  </to>
                </anchor>
              </controlPr>
            </control>
          </mc:Choice>
        </mc:AlternateContent>
        <mc:AlternateContent xmlns:mc="http://schemas.openxmlformats.org/markup-compatibility/2006">
          <mc:Choice Requires="x14">
            <control shapeId="31826" r:id="rId22" name="Check Box 82">
              <controlPr defaultSize="0" autoFill="0" autoLine="0" autoPict="0">
                <anchor moveWithCells="1">
                  <from>
                    <xdr:col>3</xdr:col>
                    <xdr:colOff>695325</xdr:colOff>
                    <xdr:row>14</xdr:row>
                    <xdr:rowOff>38100</xdr:rowOff>
                  </from>
                  <to>
                    <xdr:col>3</xdr:col>
                    <xdr:colOff>1085850</xdr:colOff>
                    <xdr:row>14</xdr:row>
                    <xdr:rowOff>190500</xdr:rowOff>
                  </to>
                </anchor>
              </controlPr>
            </control>
          </mc:Choice>
        </mc:AlternateContent>
        <mc:AlternateContent xmlns:mc="http://schemas.openxmlformats.org/markup-compatibility/2006">
          <mc:Choice Requires="x14">
            <control shapeId="31827" r:id="rId23" name="Check Box 83">
              <controlPr defaultSize="0" autoFill="0" autoLine="0" autoPict="0">
                <anchor moveWithCells="1">
                  <from>
                    <xdr:col>8</xdr:col>
                    <xdr:colOff>9525</xdr:colOff>
                    <xdr:row>17</xdr:row>
                    <xdr:rowOff>28575</xdr:rowOff>
                  </from>
                  <to>
                    <xdr:col>8</xdr:col>
                    <xdr:colOff>552450</xdr:colOff>
                    <xdr:row>17</xdr:row>
                    <xdr:rowOff>200025</xdr:rowOff>
                  </to>
                </anchor>
              </controlPr>
            </control>
          </mc:Choice>
        </mc:AlternateContent>
        <mc:AlternateContent xmlns:mc="http://schemas.openxmlformats.org/markup-compatibility/2006">
          <mc:Choice Requires="x14">
            <control shapeId="31828" r:id="rId24" name="Check Box 84">
              <controlPr defaultSize="0" autoFill="0" autoLine="0" autoPict="0">
                <anchor moveWithCells="1">
                  <from>
                    <xdr:col>8</xdr:col>
                    <xdr:colOff>695325</xdr:colOff>
                    <xdr:row>17</xdr:row>
                    <xdr:rowOff>38100</xdr:rowOff>
                  </from>
                  <to>
                    <xdr:col>8</xdr:col>
                    <xdr:colOff>1085850</xdr:colOff>
                    <xdr:row>17</xdr:row>
                    <xdr:rowOff>190500</xdr:rowOff>
                  </to>
                </anchor>
              </controlPr>
            </control>
          </mc:Choice>
        </mc:AlternateContent>
        <mc:AlternateContent xmlns:mc="http://schemas.openxmlformats.org/markup-compatibility/2006">
          <mc:Choice Requires="x14">
            <control shapeId="31829" r:id="rId25" name="Check Box 85">
              <controlPr defaultSize="0" autoFill="0" autoLine="0" autoPict="0">
                <anchor moveWithCells="1">
                  <from>
                    <xdr:col>3</xdr:col>
                    <xdr:colOff>9525</xdr:colOff>
                    <xdr:row>17</xdr:row>
                    <xdr:rowOff>28575</xdr:rowOff>
                  </from>
                  <to>
                    <xdr:col>3</xdr:col>
                    <xdr:colOff>552450</xdr:colOff>
                    <xdr:row>17</xdr:row>
                    <xdr:rowOff>200025</xdr:rowOff>
                  </to>
                </anchor>
              </controlPr>
            </control>
          </mc:Choice>
        </mc:AlternateContent>
        <mc:AlternateContent xmlns:mc="http://schemas.openxmlformats.org/markup-compatibility/2006">
          <mc:Choice Requires="x14">
            <control shapeId="31830" r:id="rId26" name="Check Box 86">
              <controlPr defaultSize="0" autoFill="0" autoLine="0" autoPict="0">
                <anchor moveWithCells="1">
                  <from>
                    <xdr:col>3</xdr:col>
                    <xdr:colOff>695325</xdr:colOff>
                    <xdr:row>17</xdr:row>
                    <xdr:rowOff>38100</xdr:rowOff>
                  </from>
                  <to>
                    <xdr:col>3</xdr:col>
                    <xdr:colOff>1085850</xdr:colOff>
                    <xdr:row>17</xdr:row>
                    <xdr:rowOff>190500</xdr:rowOff>
                  </to>
                </anchor>
              </controlPr>
            </control>
          </mc:Choice>
        </mc:AlternateContent>
        <mc:AlternateContent xmlns:mc="http://schemas.openxmlformats.org/markup-compatibility/2006">
          <mc:Choice Requires="x14">
            <control shapeId="31831" r:id="rId27" name="Check Box 87">
              <controlPr defaultSize="0" autoFill="0" autoLine="0" autoPict="0">
                <anchor moveWithCells="1">
                  <from>
                    <xdr:col>8</xdr:col>
                    <xdr:colOff>9525</xdr:colOff>
                    <xdr:row>20</xdr:row>
                    <xdr:rowOff>28575</xdr:rowOff>
                  </from>
                  <to>
                    <xdr:col>8</xdr:col>
                    <xdr:colOff>552450</xdr:colOff>
                    <xdr:row>20</xdr:row>
                    <xdr:rowOff>200025</xdr:rowOff>
                  </to>
                </anchor>
              </controlPr>
            </control>
          </mc:Choice>
        </mc:AlternateContent>
        <mc:AlternateContent xmlns:mc="http://schemas.openxmlformats.org/markup-compatibility/2006">
          <mc:Choice Requires="x14">
            <control shapeId="31832" r:id="rId28" name="Check Box 88">
              <controlPr defaultSize="0" autoFill="0" autoLine="0" autoPict="0">
                <anchor moveWithCells="1">
                  <from>
                    <xdr:col>8</xdr:col>
                    <xdr:colOff>695325</xdr:colOff>
                    <xdr:row>20</xdr:row>
                    <xdr:rowOff>38100</xdr:rowOff>
                  </from>
                  <to>
                    <xdr:col>8</xdr:col>
                    <xdr:colOff>1085850</xdr:colOff>
                    <xdr:row>20</xdr:row>
                    <xdr:rowOff>190500</xdr:rowOff>
                  </to>
                </anchor>
              </controlPr>
            </control>
          </mc:Choice>
        </mc:AlternateContent>
        <mc:AlternateContent xmlns:mc="http://schemas.openxmlformats.org/markup-compatibility/2006">
          <mc:Choice Requires="x14">
            <control shapeId="31833" r:id="rId29" name="Check Box 89">
              <controlPr defaultSize="0" autoFill="0" autoLine="0" autoPict="0">
                <anchor moveWithCells="1">
                  <from>
                    <xdr:col>3</xdr:col>
                    <xdr:colOff>9525</xdr:colOff>
                    <xdr:row>20</xdr:row>
                    <xdr:rowOff>28575</xdr:rowOff>
                  </from>
                  <to>
                    <xdr:col>3</xdr:col>
                    <xdr:colOff>552450</xdr:colOff>
                    <xdr:row>20</xdr:row>
                    <xdr:rowOff>200025</xdr:rowOff>
                  </to>
                </anchor>
              </controlPr>
            </control>
          </mc:Choice>
        </mc:AlternateContent>
        <mc:AlternateContent xmlns:mc="http://schemas.openxmlformats.org/markup-compatibility/2006">
          <mc:Choice Requires="x14">
            <control shapeId="31834" r:id="rId30" name="Check Box 90">
              <controlPr defaultSize="0" autoFill="0" autoLine="0" autoPict="0">
                <anchor moveWithCells="1">
                  <from>
                    <xdr:col>3</xdr:col>
                    <xdr:colOff>695325</xdr:colOff>
                    <xdr:row>20</xdr:row>
                    <xdr:rowOff>38100</xdr:rowOff>
                  </from>
                  <to>
                    <xdr:col>3</xdr:col>
                    <xdr:colOff>1085850</xdr:colOff>
                    <xdr:row>20</xdr:row>
                    <xdr:rowOff>190500</xdr:rowOff>
                  </to>
                </anchor>
              </controlPr>
            </control>
          </mc:Choice>
        </mc:AlternateContent>
        <mc:AlternateContent xmlns:mc="http://schemas.openxmlformats.org/markup-compatibility/2006">
          <mc:Choice Requires="x14">
            <control shapeId="31835" r:id="rId31" name="Check Box 91">
              <controlPr defaultSize="0" autoFill="0" autoLine="0" autoPict="0">
                <anchor moveWithCells="1">
                  <from>
                    <xdr:col>8</xdr:col>
                    <xdr:colOff>9525</xdr:colOff>
                    <xdr:row>23</xdr:row>
                    <xdr:rowOff>28575</xdr:rowOff>
                  </from>
                  <to>
                    <xdr:col>8</xdr:col>
                    <xdr:colOff>552450</xdr:colOff>
                    <xdr:row>23</xdr:row>
                    <xdr:rowOff>200025</xdr:rowOff>
                  </to>
                </anchor>
              </controlPr>
            </control>
          </mc:Choice>
        </mc:AlternateContent>
        <mc:AlternateContent xmlns:mc="http://schemas.openxmlformats.org/markup-compatibility/2006">
          <mc:Choice Requires="x14">
            <control shapeId="31836" r:id="rId32" name="Check Box 92">
              <controlPr defaultSize="0" autoFill="0" autoLine="0" autoPict="0">
                <anchor moveWithCells="1">
                  <from>
                    <xdr:col>8</xdr:col>
                    <xdr:colOff>695325</xdr:colOff>
                    <xdr:row>23</xdr:row>
                    <xdr:rowOff>38100</xdr:rowOff>
                  </from>
                  <to>
                    <xdr:col>8</xdr:col>
                    <xdr:colOff>1085850</xdr:colOff>
                    <xdr:row>23</xdr:row>
                    <xdr:rowOff>190500</xdr:rowOff>
                  </to>
                </anchor>
              </controlPr>
            </control>
          </mc:Choice>
        </mc:AlternateContent>
        <mc:AlternateContent xmlns:mc="http://schemas.openxmlformats.org/markup-compatibility/2006">
          <mc:Choice Requires="x14">
            <control shapeId="31837" r:id="rId33" name="Check Box 93">
              <controlPr defaultSize="0" autoFill="0" autoLine="0" autoPict="0">
                <anchor moveWithCells="1">
                  <from>
                    <xdr:col>3</xdr:col>
                    <xdr:colOff>9525</xdr:colOff>
                    <xdr:row>23</xdr:row>
                    <xdr:rowOff>28575</xdr:rowOff>
                  </from>
                  <to>
                    <xdr:col>3</xdr:col>
                    <xdr:colOff>552450</xdr:colOff>
                    <xdr:row>23</xdr:row>
                    <xdr:rowOff>200025</xdr:rowOff>
                  </to>
                </anchor>
              </controlPr>
            </control>
          </mc:Choice>
        </mc:AlternateContent>
        <mc:AlternateContent xmlns:mc="http://schemas.openxmlformats.org/markup-compatibility/2006">
          <mc:Choice Requires="x14">
            <control shapeId="31838" r:id="rId34" name="Check Box 94">
              <controlPr defaultSize="0" autoFill="0" autoLine="0" autoPict="0">
                <anchor moveWithCells="1">
                  <from>
                    <xdr:col>3</xdr:col>
                    <xdr:colOff>695325</xdr:colOff>
                    <xdr:row>23</xdr:row>
                    <xdr:rowOff>38100</xdr:rowOff>
                  </from>
                  <to>
                    <xdr:col>3</xdr:col>
                    <xdr:colOff>1085850</xdr:colOff>
                    <xdr:row>23</xdr:row>
                    <xdr:rowOff>190500</xdr:rowOff>
                  </to>
                </anchor>
              </controlPr>
            </control>
          </mc:Choice>
        </mc:AlternateContent>
        <mc:AlternateContent xmlns:mc="http://schemas.openxmlformats.org/markup-compatibility/2006">
          <mc:Choice Requires="x14">
            <control shapeId="31839" r:id="rId35" name="Check Box 95">
              <controlPr defaultSize="0" autoFill="0" autoLine="0" autoPict="0">
                <anchor moveWithCells="1">
                  <from>
                    <xdr:col>8</xdr:col>
                    <xdr:colOff>9525</xdr:colOff>
                    <xdr:row>26</xdr:row>
                    <xdr:rowOff>28575</xdr:rowOff>
                  </from>
                  <to>
                    <xdr:col>8</xdr:col>
                    <xdr:colOff>552450</xdr:colOff>
                    <xdr:row>26</xdr:row>
                    <xdr:rowOff>200025</xdr:rowOff>
                  </to>
                </anchor>
              </controlPr>
            </control>
          </mc:Choice>
        </mc:AlternateContent>
        <mc:AlternateContent xmlns:mc="http://schemas.openxmlformats.org/markup-compatibility/2006">
          <mc:Choice Requires="x14">
            <control shapeId="31840" r:id="rId36" name="Check Box 96">
              <controlPr defaultSize="0" autoFill="0" autoLine="0" autoPict="0">
                <anchor moveWithCells="1">
                  <from>
                    <xdr:col>8</xdr:col>
                    <xdr:colOff>695325</xdr:colOff>
                    <xdr:row>26</xdr:row>
                    <xdr:rowOff>38100</xdr:rowOff>
                  </from>
                  <to>
                    <xdr:col>8</xdr:col>
                    <xdr:colOff>1085850</xdr:colOff>
                    <xdr:row>26</xdr:row>
                    <xdr:rowOff>190500</xdr:rowOff>
                  </to>
                </anchor>
              </controlPr>
            </control>
          </mc:Choice>
        </mc:AlternateContent>
        <mc:AlternateContent xmlns:mc="http://schemas.openxmlformats.org/markup-compatibility/2006">
          <mc:Choice Requires="x14">
            <control shapeId="31841" r:id="rId37" name="Check Box 97">
              <controlPr defaultSize="0" autoFill="0" autoLine="0" autoPict="0">
                <anchor moveWithCells="1">
                  <from>
                    <xdr:col>3</xdr:col>
                    <xdr:colOff>9525</xdr:colOff>
                    <xdr:row>26</xdr:row>
                    <xdr:rowOff>28575</xdr:rowOff>
                  </from>
                  <to>
                    <xdr:col>3</xdr:col>
                    <xdr:colOff>552450</xdr:colOff>
                    <xdr:row>26</xdr:row>
                    <xdr:rowOff>200025</xdr:rowOff>
                  </to>
                </anchor>
              </controlPr>
            </control>
          </mc:Choice>
        </mc:AlternateContent>
        <mc:AlternateContent xmlns:mc="http://schemas.openxmlformats.org/markup-compatibility/2006">
          <mc:Choice Requires="x14">
            <control shapeId="31842" r:id="rId38" name="Check Box 98">
              <controlPr defaultSize="0" autoFill="0" autoLine="0" autoPict="0">
                <anchor moveWithCells="1">
                  <from>
                    <xdr:col>3</xdr:col>
                    <xdr:colOff>695325</xdr:colOff>
                    <xdr:row>26</xdr:row>
                    <xdr:rowOff>38100</xdr:rowOff>
                  </from>
                  <to>
                    <xdr:col>3</xdr:col>
                    <xdr:colOff>1085850</xdr:colOff>
                    <xdr:row>26</xdr:row>
                    <xdr:rowOff>190500</xdr:rowOff>
                  </to>
                </anchor>
              </controlPr>
            </control>
          </mc:Choice>
        </mc:AlternateContent>
        <mc:AlternateContent xmlns:mc="http://schemas.openxmlformats.org/markup-compatibility/2006">
          <mc:Choice Requires="x14">
            <control shapeId="31843" r:id="rId39" name="Check Box 99">
              <controlPr defaultSize="0" autoFill="0" autoLine="0" autoPict="0">
                <anchor moveWithCells="1">
                  <from>
                    <xdr:col>8</xdr:col>
                    <xdr:colOff>9525</xdr:colOff>
                    <xdr:row>29</xdr:row>
                    <xdr:rowOff>28575</xdr:rowOff>
                  </from>
                  <to>
                    <xdr:col>8</xdr:col>
                    <xdr:colOff>552450</xdr:colOff>
                    <xdr:row>29</xdr:row>
                    <xdr:rowOff>200025</xdr:rowOff>
                  </to>
                </anchor>
              </controlPr>
            </control>
          </mc:Choice>
        </mc:AlternateContent>
        <mc:AlternateContent xmlns:mc="http://schemas.openxmlformats.org/markup-compatibility/2006">
          <mc:Choice Requires="x14">
            <control shapeId="31844" r:id="rId40" name="Check Box 100">
              <controlPr defaultSize="0" autoFill="0" autoLine="0" autoPict="0">
                <anchor moveWithCells="1">
                  <from>
                    <xdr:col>8</xdr:col>
                    <xdr:colOff>695325</xdr:colOff>
                    <xdr:row>29</xdr:row>
                    <xdr:rowOff>38100</xdr:rowOff>
                  </from>
                  <to>
                    <xdr:col>8</xdr:col>
                    <xdr:colOff>1085850</xdr:colOff>
                    <xdr:row>29</xdr:row>
                    <xdr:rowOff>190500</xdr:rowOff>
                  </to>
                </anchor>
              </controlPr>
            </control>
          </mc:Choice>
        </mc:AlternateContent>
        <mc:AlternateContent xmlns:mc="http://schemas.openxmlformats.org/markup-compatibility/2006">
          <mc:Choice Requires="x14">
            <control shapeId="31845" r:id="rId41" name="Check Box 101">
              <controlPr defaultSize="0" autoFill="0" autoLine="0" autoPict="0">
                <anchor moveWithCells="1">
                  <from>
                    <xdr:col>3</xdr:col>
                    <xdr:colOff>9525</xdr:colOff>
                    <xdr:row>29</xdr:row>
                    <xdr:rowOff>28575</xdr:rowOff>
                  </from>
                  <to>
                    <xdr:col>3</xdr:col>
                    <xdr:colOff>552450</xdr:colOff>
                    <xdr:row>29</xdr:row>
                    <xdr:rowOff>200025</xdr:rowOff>
                  </to>
                </anchor>
              </controlPr>
            </control>
          </mc:Choice>
        </mc:AlternateContent>
        <mc:AlternateContent xmlns:mc="http://schemas.openxmlformats.org/markup-compatibility/2006">
          <mc:Choice Requires="x14">
            <control shapeId="31846" r:id="rId42" name="Check Box 102">
              <controlPr defaultSize="0" autoFill="0" autoLine="0" autoPict="0">
                <anchor moveWithCells="1">
                  <from>
                    <xdr:col>3</xdr:col>
                    <xdr:colOff>695325</xdr:colOff>
                    <xdr:row>29</xdr:row>
                    <xdr:rowOff>38100</xdr:rowOff>
                  </from>
                  <to>
                    <xdr:col>3</xdr:col>
                    <xdr:colOff>1085850</xdr:colOff>
                    <xdr:row>29</xdr:row>
                    <xdr:rowOff>190500</xdr:rowOff>
                  </to>
                </anchor>
              </controlPr>
            </control>
          </mc:Choice>
        </mc:AlternateContent>
        <mc:AlternateContent xmlns:mc="http://schemas.openxmlformats.org/markup-compatibility/2006">
          <mc:Choice Requires="x14">
            <control shapeId="31847" r:id="rId43" name="Check Box 103">
              <controlPr defaultSize="0" autoFill="0" autoLine="0" autoPict="0">
                <anchor moveWithCells="1">
                  <from>
                    <xdr:col>5</xdr:col>
                    <xdr:colOff>981075</xdr:colOff>
                    <xdr:row>1</xdr:row>
                    <xdr:rowOff>38100</xdr:rowOff>
                  </from>
                  <to>
                    <xdr:col>6</xdr:col>
                    <xdr:colOff>333375</xdr:colOff>
                    <xdr:row>1</xdr:row>
                    <xdr:rowOff>200025</xdr:rowOff>
                  </to>
                </anchor>
              </controlPr>
            </control>
          </mc:Choice>
        </mc:AlternateContent>
        <mc:AlternateContent xmlns:mc="http://schemas.openxmlformats.org/markup-compatibility/2006">
          <mc:Choice Requires="x14">
            <control shapeId="31848" r:id="rId44" name="Check Box 104">
              <controlPr defaultSize="0" autoFill="0" autoLine="0" autoPict="0">
                <anchor moveWithCells="1">
                  <from>
                    <xdr:col>5</xdr:col>
                    <xdr:colOff>0</xdr:colOff>
                    <xdr:row>1</xdr:row>
                    <xdr:rowOff>47625</xdr:rowOff>
                  </from>
                  <to>
                    <xdr:col>5</xdr:col>
                    <xdr:colOff>533400</xdr:colOff>
                    <xdr:row>1</xdr:row>
                    <xdr:rowOff>180975</xdr:rowOff>
                  </to>
                </anchor>
              </controlPr>
            </control>
          </mc:Choice>
        </mc:AlternateContent>
        <mc:AlternateContent xmlns:mc="http://schemas.openxmlformats.org/markup-compatibility/2006">
          <mc:Choice Requires="x14">
            <control shapeId="31849" r:id="rId45" name="Check Box 105">
              <controlPr defaultSize="0" autoFill="0" autoLine="0" autoPict="0">
                <anchor moveWithCells="1">
                  <from>
                    <xdr:col>5</xdr:col>
                    <xdr:colOff>609600</xdr:colOff>
                    <xdr:row>1</xdr:row>
                    <xdr:rowOff>38100</xdr:rowOff>
                  </from>
                  <to>
                    <xdr:col>5</xdr:col>
                    <xdr:colOff>942975</xdr:colOff>
                    <xdr:row>1</xdr:row>
                    <xdr:rowOff>190500</xdr:rowOff>
                  </to>
                </anchor>
              </controlPr>
            </control>
          </mc:Choice>
        </mc:AlternateContent>
        <mc:AlternateContent xmlns:mc="http://schemas.openxmlformats.org/markup-compatibility/2006">
          <mc:Choice Requires="x14">
            <control shapeId="31850" r:id="rId46" name="Check Box 106">
              <controlPr defaultSize="0" autoFill="0" autoLine="0" autoPict="0">
                <anchor moveWithCells="1">
                  <from>
                    <xdr:col>8</xdr:col>
                    <xdr:colOff>9525</xdr:colOff>
                    <xdr:row>32</xdr:row>
                    <xdr:rowOff>28575</xdr:rowOff>
                  </from>
                  <to>
                    <xdr:col>8</xdr:col>
                    <xdr:colOff>552450</xdr:colOff>
                    <xdr:row>32</xdr:row>
                    <xdr:rowOff>200025</xdr:rowOff>
                  </to>
                </anchor>
              </controlPr>
            </control>
          </mc:Choice>
        </mc:AlternateContent>
        <mc:AlternateContent xmlns:mc="http://schemas.openxmlformats.org/markup-compatibility/2006">
          <mc:Choice Requires="x14">
            <control shapeId="31851" r:id="rId47" name="Check Box 107">
              <controlPr defaultSize="0" autoFill="0" autoLine="0" autoPict="0">
                <anchor moveWithCells="1">
                  <from>
                    <xdr:col>8</xdr:col>
                    <xdr:colOff>695325</xdr:colOff>
                    <xdr:row>32</xdr:row>
                    <xdr:rowOff>38100</xdr:rowOff>
                  </from>
                  <to>
                    <xdr:col>8</xdr:col>
                    <xdr:colOff>1085850</xdr:colOff>
                    <xdr:row>32</xdr:row>
                    <xdr:rowOff>190500</xdr:rowOff>
                  </to>
                </anchor>
              </controlPr>
            </control>
          </mc:Choice>
        </mc:AlternateContent>
        <mc:AlternateContent xmlns:mc="http://schemas.openxmlformats.org/markup-compatibility/2006">
          <mc:Choice Requires="x14">
            <control shapeId="31852" r:id="rId48" name="Check Box 108">
              <controlPr defaultSize="0" autoFill="0" autoLine="0" autoPict="0">
                <anchor moveWithCells="1">
                  <from>
                    <xdr:col>3</xdr:col>
                    <xdr:colOff>9525</xdr:colOff>
                    <xdr:row>32</xdr:row>
                    <xdr:rowOff>28575</xdr:rowOff>
                  </from>
                  <to>
                    <xdr:col>3</xdr:col>
                    <xdr:colOff>552450</xdr:colOff>
                    <xdr:row>32</xdr:row>
                    <xdr:rowOff>200025</xdr:rowOff>
                  </to>
                </anchor>
              </controlPr>
            </control>
          </mc:Choice>
        </mc:AlternateContent>
        <mc:AlternateContent xmlns:mc="http://schemas.openxmlformats.org/markup-compatibility/2006">
          <mc:Choice Requires="x14">
            <control shapeId="31853" r:id="rId49" name="Check Box 109">
              <controlPr defaultSize="0" autoFill="0" autoLine="0" autoPict="0">
                <anchor moveWithCells="1">
                  <from>
                    <xdr:col>3</xdr:col>
                    <xdr:colOff>695325</xdr:colOff>
                    <xdr:row>32</xdr:row>
                    <xdr:rowOff>38100</xdr:rowOff>
                  </from>
                  <to>
                    <xdr:col>3</xdr:col>
                    <xdr:colOff>1085850</xdr:colOff>
                    <xdr:row>32</xdr:row>
                    <xdr:rowOff>190500</xdr:rowOff>
                  </to>
                </anchor>
              </controlPr>
            </control>
          </mc:Choice>
        </mc:AlternateContent>
        <mc:AlternateContent xmlns:mc="http://schemas.openxmlformats.org/markup-compatibility/2006">
          <mc:Choice Requires="x14">
            <control shapeId="31900" r:id="rId50" name="Check Box 156">
              <controlPr defaultSize="0" autoFill="0" autoLine="0" autoPict="0">
                <anchor moveWithCells="1">
                  <from>
                    <xdr:col>9</xdr:col>
                    <xdr:colOff>981075</xdr:colOff>
                    <xdr:row>1</xdr:row>
                    <xdr:rowOff>38100</xdr:rowOff>
                  </from>
                  <to>
                    <xdr:col>10</xdr:col>
                    <xdr:colOff>333375</xdr:colOff>
                    <xdr:row>1</xdr:row>
                    <xdr:rowOff>200025</xdr:rowOff>
                  </to>
                </anchor>
              </controlPr>
            </control>
          </mc:Choice>
        </mc:AlternateContent>
        <mc:AlternateContent xmlns:mc="http://schemas.openxmlformats.org/markup-compatibility/2006">
          <mc:Choice Requires="x14">
            <control shapeId="31901" r:id="rId51" name="Check Box 157">
              <controlPr defaultSize="0" autoFill="0" autoLine="0" autoPict="0">
                <anchor moveWithCells="1">
                  <from>
                    <xdr:col>9</xdr:col>
                    <xdr:colOff>0</xdr:colOff>
                    <xdr:row>1</xdr:row>
                    <xdr:rowOff>47625</xdr:rowOff>
                  </from>
                  <to>
                    <xdr:col>9</xdr:col>
                    <xdr:colOff>533400</xdr:colOff>
                    <xdr:row>1</xdr:row>
                    <xdr:rowOff>180975</xdr:rowOff>
                  </to>
                </anchor>
              </controlPr>
            </control>
          </mc:Choice>
        </mc:AlternateContent>
        <mc:AlternateContent xmlns:mc="http://schemas.openxmlformats.org/markup-compatibility/2006">
          <mc:Choice Requires="x14">
            <control shapeId="31902" r:id="rId52" name="Check Box 158">
              <controlPr defaultSize="0" autoFill="0" autoLine="0" autoPict="0">
                <anchor moveWithCells="1">
                  <from>
                    <xdr:col>9</xdr:col>
                    <xdr:colOff>609600</xdr:colOff>
                    <xdr:row>1</xdr:row>
                    <xdr:rowOff>38100</xdr:rowOff>
                  </from>
                  <to>
                    <xdr:col>9</xdr:col>
                    <xdr:colOff>942975</xdr:colOff>
                    <xdr:row>1</xdr:row>
                    <xdr:rowOff>190500</xdr:rowOff>
                  </to>
                </anchor>
              </controlPr>
            </control>
          </mc:Choice>
        </mc:AlternateContent>
        <mc:AlternateContent xmlns:mc="http://schemas.openxmlformats.org/markup-compatibility/2006">
          <mc:Choice Requires="x14">
            <control shapeId="31903" r:id="rId53" name="Check Box 159">
              <controlPr defaultSize="0" autoFill="0" autoLine="0" autoPict="0">
                <anchor moveWithCells="1">
                  <from>
                    <xdr:col>17</xdr:col>
                    <xdr:colOff>9525</xdr:colOff>
                    <xdr:row>5</xdr:row>
                    <xdr:rowOff>28575</xdr:rowOff>
                  </from>
                  <to>
                    <xdr:col>17</xdr:col>
                    <xdr:colOff>552450</xdr:colOff>
                    <xdr:row>5</xdr:row>
                    <xdr:rowOff>200025</xdr:rowOff>
                  </to>
                </anchor>
              </controlPr>
            </control>
          </mc:Choice>
        </mc:AlternateContent>
        <mc:AlternateContent xmlns:mc="http://schemas.openxmlformats.org/markup-compatibility/2006">
          <mc:Choice Requires="x14">
            <control shapeId="31904" r:id="rId54" name="Check Box 160">
              <controlPr defaultSize="0" autoFill="0" autoLine="0" autoPict="0">
                <anchor moveWithCells="1">
                  <from>
                    <xdr:col>17</xdr:col>
                    <xdr:colOff>676275</xdr:colOff>
                    <xdr:row>5</xdr:row>
                    <xdr:rowOff>38100</xdr:rowOff>
                  </from>
                  <to>
                    <xdr:col>17</xdr:col>
                    <xdr:colOff>1066800</xdr:colOff>
                    <xdr:row>5</xdr:row>
                    <xdr:rowOff>190500</xdr:rowOff>
                  </to>
                </anchor>
              </controlPr>
            </control>
          </mc:Choice>
        </mc:AlternateContent>
        <mc:AlternateContent xmlns:mc="http://schemas.openxmlformats.org/markup-compatibility/2006">
          <mc:Choice Requires="x14">
            <control shapeId="31905" r:id="rId55" name="Check Box 161">
              <controlPr defaultSize="0" autoFill="0" autoLine="0" autoPict="0">
                <anchor moveWithCells="1">
                  <from>
                    <xdr:col>12</xdr:col>
                    <xdr:colOff>9525</xdr:colOff>
                    <xdr:row>5</xdr:row>
                    <xdr:rowOff>28575</xdr:rowOff>
                  </from>
                  <to>
                    <xdr:col>12</xdr:col>
                    <xdr:colOff>552450</xdr:colOff>
                    <xdr:row>5</xdr:row>
                    <xdr:rowOff>200025</xdr:rowOff>
                  </to>
                </anchor>
              </controlPr>
            </control>
          </mc:Choice>
        </mc:AlternateContent>
        <mc:AlternateContent xmlns:mc="http://schemas.openxmlformats.org/markup-compatibility/2006">
          <mc:Choice Requires="x14">
            <control shapeId="31906" r:id="rId56" name="Check Box 162">
              <controlPr defaultSize="0" autoFill="0" autoLine="0" autoPict="0">
                <anchor moveWithCells="1">
                  <from>
                    <xdr:col>12</xdr:col>
                    <xdr:colOff>695325</xdr:colOff>
                    <xdr:row>5</xdr:row>
                    <xdr:rowOff>38100</xdr:rowOff>
                  </from>
                  <to>
                    <xdr:col>12</xdr:col>
                    <xdr:colOff>1085850</xdr:colOff>
                    <xdr:row>5</xdr:row>
                    <xdr:rowOff>190500</xdr:rowOff>
                  </to>
                </anchor>
              </controlPr>
            </control>
          </mc:Choice>
        </mc:AlternateContent>
        <mc:AlternateContent xmlns:mc="http://schemas.openxmlformats.org/markup-compatibility/2006">
          <mc:Choice Requires="x14">
            <control shapeId="31907" r:id="rId57" name="Check Box 163">
              <controlPr defaultSize="0" autoFill="0" autoLine="0" autoPict="0">
                <anchor moveWithCells="1">
                  <from>
                    <xdr:col>17</xdr:col>
                    <xdr:colOff>9525</xdr:colOff>
                    <xdr:row>8</xdr:row>
                    <xdr:rowOff>28575</xdr:rowOff>
                  </from>
                  <to>
                    <xdr:col>17</xdr:col>
                    <xdr:colOff>552450</xdr:colOff>
                    <xdr:row>8</xdr:row>
                    <xdr:rowOff>200025</xdr:rowOff>
                  </to>
                </anchor>
              </controlPr>
            </control>
          </mc:Choice>
        </mc:AlternateContent>
        <mc:AlternateContent xmlns:mc="http://schemas.openxmlformats.org/markup-compatibility/2006">
          <mc:Choice Requires="x14">
            <control shapeId="31908" r:id="rId58" name="Check Box 164">
              <controlPr defaultSize="0" autoFill="0" autoLine="0" autoPict="0">
                <anchor moveWithCells="1">
                  <from>
                    <xdr:col>17</xdr:col>
                    <xdr:colOff>676275</xdr:colOff>
                    <xdr:row>8</xdr:row>
                    <xdr:rowOff>38100</xdr:rowOff>
                  </from>
                  <to>
                    <xdr:col>17</xdr:col>
                    <xdr:colOff>1066800</xdr:colOff>
                    <xdr:row>8</xdr:row>
                    <xdr:rowOff>190500</xdr:rowOff>
                  </to>
                </anchor>
              </controlPr>
            </control>
          </mc:Choice>
        </mc:AlternateContent>
        <mc:AlternateContent xmlns:mc="http://schemas.openxmlformats.org/markup-compatibility/2006">
          <mc:Choice Requires="x14">
            <control shapeId="31909" r:id="rId59" name="Check Box 165">
              <controlPr defaultSize="0" autoFill="0" autoLine="0" autoPict="0">
                <anchor moveWithCells="1">
                  <from>
                    <xdr:col>12</xdr:col>
                    <xdr:colOff>9525</xdr:colOff>
                    <xdr:row>8</xdr:row>
                    <xdr:rowOff>28575</xdr:rowOff>
                  </from>
                  <to>
                    <xdr:col>12</xdr:col>
                    <xdr:colOff>552450</xdr:colOff>
                    <xdr:row>8</xdr:row>
                    <xdr:rowOff>200025</xdr:rowOff>
                  </to>
                </anchor>
              </controlPr>
            </control>
          </mc:Choice>
        </mc:AlternateContent>
        <mc:AlternateContent xmlns:mc="http://schemas.openxmlformats.org/markup-compatibility/2006">
          <mc:Choice Requires="x14">
            <control shapeId="31910" r:id="rId60" name="Check Box 166">
              <controlPr defaultSize="0" autoFill="0" autoLine="0" autoPict="0">
                <anchor moveWithCells="1">
                  <from>
                    <xdr:col>12</xdr:col>
                    <xdr:colOff>695325</xdr:colOff>
                    <xdr:row>8</xdr:row>
                    <xdr:rowOff>38100</xdr:rowOff>
                  </from>
                  <to>
                    <xdr:col>12</xdr:col>
                    <xdr:colOff>1085850</xdr:colOff>
                    <xdr:row>8</xdr:row>
                    <xdr:rowOff>190500</xdr:rowOff>
                  </to>
                </anchor>
              </controlPr>
            </control>
          </mc:Choice>
        </mc:AlternateContent>
        <mc:AlternateContent xmlns:mc="http://schemas.openxmlformats.org/markup-compatibility/2006">
          <mc:Choice Requires="x14">
            <control shapeId="31911" r:id="rId61" name="Check Box 167">
              <controlPr defaultSize="0" autoFill="0" autoLine="0" autoPict="0">
                <anchor moveWithCells="1">
                  <from>
                    <xdr:col>17</xdr:col>
                    <xdr:colOff>9525</xdr:colOff>
                    <xdr:row>11</xdr:row>
                    <xdr:rowOff>28575</xdr:rowOff>
                  </from>
                  <to>
                    <xdr:col>17</xdr:col>
                    <xdr:colOff>552450</xdr:colOff>
                    <xdr:row>11</xdr:row>
                    <xdr:rowOff>200025</xdr:rowOff>
                  </to>
                </anchor>
              </controlPr>
            </control>
          </mc:Choice>
        </mc:AlternateContent>
        <mc:AlternateContent xmlns:mc="http://schemas.openxmlformats.org/markup-compatibility/2006">
          <mc:Choice Requires="x14">
            <control shapeId="31912" r:id="rId62" name="Check Box 168">
              <controlPr defaultSize="0" autoFill="0" autoLine="0" autoPict="0">
                <anchor moveWithCells="1">
                  <from>
                    <xdr:col>17</xdr:col>
                    <xdr:colOff>676275</xdr:colOff>
                    <xdr:row>11</xdr:row>
                    <xdr:rowOff>38100</xdr:rowOff>
                  </from>
                  <to>
                    <xdr:col>17</xdr:col>
                    <xdr:colOff>1066800</xdr:colOff>
                    <xdr:row>11</xdr:row>
                    <xdr:rowOff>190500</xdr:rowOff>
                  </to>
                </anchor>
              </controlPr>
            </control>
          </mc:Choice>
        </mc:AlternateContent>
        <mc:AlternateContent xmlns:mc="http://schemas.openxmlformats.org/markup-compatibility/2006">
          <mc:Choice Requires="x14">
            <control shapeId="31913" r:id="rId63" name="Check Box 169">
              <controlPr defaultSize="0" autoFill="0" autoLine="0" autoPict="0">
                <anchor moveWithCells="1">
                  <from>
                    <xdr:col>12</xdr:col>
                    <xdr:colOff>9525</xdr:colOff>
                    <xdr:row>11</xdr:row>
                    <xdr:rowOff>28575</xdr:rowOff>
                  </from>
                  <to>
                    <xdr:col>12</xdr:col>
                    <xdr:colOff>552450</xdr:colOff>
                    <xdr:row>11</xdr:row>
                    <xdr:rowOff>200025</xdr:rowOff>
                  </to>
                </anchor>
              </controlPr>
            </control>
          </mc:Choice>
        </mc:AlternateContent>
        <mc:AlternateContent xmlns:mc="http://schemas.openxmlformats.org/markup-compatibility/2006">
          <mc:Choice Requires="x14">
            <control shapeId="31914" r:id="rId64" name="Check Box 170">
              <controlPr defaultSize="0" autoFill="0" autoLine="0" autoPict="0">
                <anchor moveWithCells="1">
                  <from>
                    <xdr:col>12</xdr:col>
                    <xdr:colOff>695325</xdr:colOff>
                    <xdr:row>11</xdr:row>
                    <xdr:rowOff>38100</xdr:rowOff>
                  </from>
                  <to>
                    <xdr:col>12</xdr:col>
                    <xdr:colOff>1085850</xdr:colOff>
                    <xdr:row>11</xdr:row>
                    <xdr:rowOff>190500</xdr:rowOff>
                  </to>
                </anchor>
              </controlPr>
            </control>
          </mc:Choice>
        </mc:AlternateContent>
        <mc:AlternateContent xmlns:mc="http://schemas.openxmlformats.org/markup-compatibility/2006">
          <mc:Choice Requires="x14">
            <control shapeId="31915" r:id="rId65" name="Check Box 171">
              <controlPr defaultSize="0" autoFill="0" autoLine="0" autoPict="0">
                <anchor moveWithCells="1">
                  <from>
                    <xdr:col>17</xdr:col>
                    <xdr:colOff>9525</xdr:colOff>
                    <xdr:row>14</xdr:row>
                    <xdr:rowOff>28575</xdr:rowOff>
                  </from>
                  <to>
                    <xdr:col>17</xdr:col>
                    <xdr:colOff>552450</xdr:colOff>
                    <xdr:row>14</xdr:row>
                    <xdr:rowOff>200025</xdr:rowOff>
                  </to>
                </anchor>
              </controlPr>
            </control>
          </mc:Choice>
        </mc:AlternateContent>
        <mc:AlternateContent xmlns:mc="http://schemas.openxmlformats.org/markup-compatibility/2006">
          <mc:Choice Requires="x14">
            <control shapeId="31916" r:id="rId66" name="Check Box 172">
              <controlPr defaultSize="0" autoFill="0" autoLine="0" autoPict="0">
                <anchor moveWithCells="1">
                  <from>
                    <xdr:col>17</xdr:col>
                    <xdr:colOff>685800</xdr:colOff>
                    <xdr:row>14</xdr:row>
                    <xdr:rowOff>38100</xdr:rowOff>
                  </from>
                  <to>
                    <xdr:col>17</xdr:col>
                    <xdr:colOff>1076325</xdr:colOff>
                    <xdr:row>14</xdr:row>
                    <xdr:rowOff>190500</xdr:rowOff>
                  </to>
                </anchor>
              </controlPr>
            </control>
          </mc:Choice>
        </mc:AlternateContent>
        <mc:AlternateContent xmlns:mc="http://schemas.openxmlformats.org/markup-compatibility/2006">
          <mc:Choice Requires="x14">
            <control shapeId="31917" r:id="rId67" name="Check Box 173">
              <controlPr defaultSize="0" autoFill="0" autoLine="0" autoPict="0">
                <anchor moveWithCells="1">
                  <from>
                    <xdr:col>12</xdr:col>
                    <xdr:colOff>9525</xdr:colOff>
                    <xdr:row>14</xdr:row>
                    <xdr:rowOff>28575</xdr:rowOff>
                  </from>
                  <to>
                    <xdr:col>12</xdr:col>
                    <xdr:colOff>552450</xdr:colOff>
                    <xdr:row>14</xdr:row>
                    <xdr:rowOff>200025</xdr:rowOff>
                  </to>
                </anchor>
              </controlPr>
            </control>
          </mc:Choice>
        </mc:AlternateContent>
        <mc:AlternateContent xmlns:mc="http://schemas.openxmlformats.org/markup-compatibility/2006">
          <mc:Choice Requires="x14">
            <control shapeId="31918" r:id="rId68" name="Check Box 174">
              <controlPr defaultSize="0" autoFill="0" autoLine="0" autoPict="0">
                <anchor moveWithCells="1">
                  <from>
                    <xdr:col>12</xdr:col>
                    <xdr:colOff>695325</xdr:colOff>
                    <xdr:row>14</xdr:row>
                    <xdr:rowOff>38100</xdr:rowOff>
                  </from>
                  <to>
                    <xdr:col>12</xdr:col>
                    <xdr:colOff>1085850</xdr:colOff>
                    <xdr:row>14</xdr:row>
                    <xdr:rowOff>190500</xdr:rowOff>
                  </to>
                </anchor>
              </controlPr>
            </control>
          </mc:Choice>
        </mc:AlternateContent>
        <mc:AlternateContent xmlns:mc="http://schemas.openxmlformats.org/markup-compatibility/2006">
          <mc:Choice Requires="x14">
            <control shapeId="31919" r:id="rId69" name="Check Box 175">
              <controlPr defaultSize="0" autoFill="0" autoLine="0" autoPict="0">
                <anchor moveWithCells="1">
                  <from>
                    <xdr:col>17</xdr:col>
                    <xdr:colOff>9525</xdr:colOff>
                    <xdr:row>17</xdr:row>
                    <xdr:rowOff>28575</xdr:rowOff>
                  </from>
                  <to>
                    <xdr:col>17</xdr:col>
                    <xdr:colOff>552450</xdr:colOff>
                    <xdr:row>17</xdr:row>
                    <xdr:rowOff>200025</xdr:rowOff>
                  </to>
                </anchor>
              </controlPr>
            </control>
          </mc:Choice>
        </mc:AlternateContent>
        <mc:AlternateContent xmlns:mc="http://schemas.openxmlformats.org/markup-compatibility/2006">
          <mc:Choice Requires="x14">
            <control shapeId="31920" r:id="rId70" name="Check Box 176">
              <controlPr defaultSize="0" autoFill="0" autoLine="0" autoPict="0">
                <anchor moveWithCells="1">
                  <from>
                    <xdr:col>17</xdr:col>
                    <xdr:colOff>685800</xdr:colOff>
                    <xdr:row>17</xdr:row>
                    <xdr:rowOff>38100</xdr:rowOff>
                  </from>
                  <to>
                    <xdr:col>17</xdr:col>
                    <xdr:colOff>1076325</xdr:colOff>
                    <xdr:row>17</xdr:row>
                    <xdr:rowOff>190500</xdr:rowOff>
                  </to>
                </anchor>
              </controlPr>
            </control>
          </mc:Choice>
        </mc:AlternateContent>
        <mc:AlternateContent xmlns:mc="http://schemas.openxmlformats.org/markup-compatibility/2006">
          <mc:Choice Requires="x14">
            <control shapeId="31921" r:id="rId71" name="Check Box 177">
              <controlPr defaultSize="0" autoFill="0" autoLine="0" autoPict="0">
                <anchor moveWithCells="1">
                  <from>
                    <xdr:col>12</xdr:col>
                    <xdr:colOff>9525</xdr:colOff>
                    <xdr:row>17</xdr:row>
                    <xdr:rowOff>28575</xdr:rowOff>
                  </from>
                  <to>
                    <xdr:col>12</xdr:col>
                    <xdr:colOff>552450</xdr:colOff>
                    <xdr:row>17</xdr:row>
                    <xdr:rowOff>200025</xdr:rowOff>
                  </to>
                </anchor>
              </controlPr>
            </control>
          </mc:Choice>
        </mc:AlternateContent>
        <mc:AlternateContent xmlns:mc="http://schemas.openxmlformats.org/markup-compatibility/2006">
          <mc:Choice Requires="x14">
            <control shapeId="31922" r:id="rId72" name="Check Box 178">
              <controlPr defaultSize="0" autoFill="0" autoLine="0" autoPict="0">
                <anchor moveWithCells="1">
                  <from>
                    <xdr:col>12</xdr:col>
                    <xdr:colOff>695325</xdr:colOff>
                    <xdr:row>17</xdr:row>
                    <xdr:rowOff>38100</xdr:rowOff>
                  </from>
                  <to>
                    <xdr:col>12</xdr:col>
                    <xdr:colOff>1085850</xdr:colOff>
                    <xdr:row>17</xdr:row>
                    <xdr:rowOff>190500</xdr:rowOff>
                  </to>
                </anchor>
              </controlPr>
            </control>
          </mc:Choice>
        </mc:AlternateContent>
        <mc:AlternateContent xmlns:mc="http://schemas.openxmlformats.org/markup-compatibility/2006">
          <mc:Choice Requires="x14">
            <control shapeId="31923" r:id="rId73" name="Check Box 179">
              <controlPr defaultSize="0" autoFill="0" autoLine="0" autoPict="0">
                <anchor moveWithCells="1">
                  <from>
                    <xdr:col>17</xdr:col>
                    <xdr:colOff>9525</xdr:colOff>
                    <xdr:row>20</xdr:row>
                    <xdr:rowOff>28575</xdr:rowOff>
                  </from>
                  <to>
                    <xdr:col>17</xdr:col>
                    <xdr:colOff>552450</xdr:colOff>
                    <xdr:row>20</xdr:row>
                    <xdr:rowOff>200025</xdr:rowOff>
                  </to>
                </anchor>
              </controlPr>
            </control>
          </mc:Choice>
        </mc:AlternateContent>
        <mc:AlternateContent xmlns:mc="http://schemas.openxmlformats.org/markup-compatibility/2006">
          <mc:Choice Requires="x14">
            <control shapeId="31924" r:id="rId74" name="Check Box 180">
              <controlPr defaultSize="0" autoFill="0" autoLine="0" autoPict="0">
                <anchor moveWithCells="1">
                  <from>
                    <xdr:col>17</xdr:col>
                    <xdr:colOff>685800</xdr:colOff>
                    <xdr:row>20</xdr:row>
                    <xdr:rowOff>38100</xdr:rowOff>
                  </from>
                  <to>
                    <xdr:col>17</xdr:col>
                    <xdr:colOff>1076325</xdr:colOff>
                    <xdr:row>20</xdr:row>
                    <xdr:rowOff>190500</xdr:rowOff>
                  </to>
                </anchor>
              </controlPr>
            </control>
          </mc:Choice>
        </mc:AlternateContent>
        <mc:AlternateContent xmlns:mc="http://schemas.openxmlformats.org/markup-compatibility/2006">
          <mc:Choice Requires="x14">
            <control shapeId="31925" r:id="rId75" name="Check Box 181">
              <controlPr defaultSize="0" autoFill="0" autoLine="0" autoPict="0">
                <anchor moveWithCells="1">
                  <from>
                    <xdr:col>12</xdr:col>
                    <xdr:colOff>9525</xdr:colOff>
                    <xdr:row>20</xdr:row>
                    <xdr:rowOff>28575</xdr:rowOff>
                  </from>
                  <to>
                    <xdr:col>12</xdr:col>
                    <xdr:colOff>552450</xdr:colOff>
                    <xdr:row>20</xdr:row>
                    <xdr:rowOff>200025</xdr:rowOff>
                  </to>
                </anchor>
              </controlPr>
            </control>
          </mc:Choice>
        </mc:AlternateContent>
        <mc:AlternateContent xmlns:mc="http://schemas.openxmlformats.org/markup-compatibility/2006">
          <mc:Choice Requires="x14">
            <control shapeId="31926" r:id="rId76" name="Check Box 182">
              <controlPr defaultSize="0" autoFill="0" autoLine="0" autoPict="0">
                <anchor moveWithCells="1">
                  <from>
                    <xdr:col>12</xdr:col>
                    <xdr:colOff>695325</xdr:colOff>
                    <xdr:row>20</xdr:row>
                    <xdr:rowOff>38100</xdr:rowOff>
                  </from>
                  <to>
                    <xdr:col>12</xdr:col>
                    <xdr:colOff>1085850</xdr:colOff>
                    <xdr:row>20</xdr:row>
                    <xdr:rowOff>190500</xdr:rowOff>
                  </to>
                </anchor>
              </controlPr>
            </control>
          </mc:Choice>
        </mc:AlternateContent>
        <mc:AlternateContent xmlns:mc="http://schemas.openxmlformats.org/markup-compatibility/2006">
          <mc:Choice Requires="x14">
            <control shapeId="31927" r:id="rId77" name="Check Box 183">
              <controlPr defaultSize="0" autoFill="0" autoLine="0" autoPict="0">
                <anchor moveWithCells="1">
                  <from>
                    <xdr:col>17</xdr:col>
                    <xdr:colOff>9525</xdr:colOff>
                    <xdr:row>23</xdr:row>
                    <xdr:rowOff>28575</xdr:rowOff>
                  </from>
                  <to>
                    <xdr:col>17</xdr:col>
                    <xdr:colOff>552450</xdr:colOff>
                    <xdr:row>23</xdr:row>
                    <xdr:rowOff>200025</xdr:rowOff>
                  </to>
                </anchor>
              </controlPr>
            </control>
          </mc:Choice>
        </mc:AlternateContent>
        <mc:AlternateContent xmlns:mc="http://schemas.openxmlformats.org/markup-compatibility/2006">
          <mc:Choice Requires="x14">
            <control shapeId="31928" r:id="rId78" name="Check Box 184">
              <controlPr defaultSize="0" autoFill="0" autoLine="0" autoPict="0">
                <anchor moveWithCells="1">
                  <from>
                    <xdr:col>17</xdr:col>
                    <xdr:colOff>685800</xdr:colOff>
                    <xdr:row>23</xdr:row>
                    <xdr:rowOff>38100</xdr:rowOff>
                  </from>
                  <to>
                    <xdr:col>17</xdr:col>
                    <xdr:colOff>1076325</xdr:colOff>
                    <xdr:row>23</xdr:row>
                    <xdr:rowOff>190500</xdr:rowOff>
                  </to>
                </anchor>
              </controlPr>
            </control>
          </mc:Choice>
        </mc:AlternateContent>
        <mc:AlternateContent xmlns:mc="http://schemas.openxmlformats.org/markup-compatibility/2006">
          <mc:Choice Requires="x14">
            <control shapeId="31929" r:id="rId79" name="Check Box 185">
              <controlPr defaultSize="0" autoFill="0" autoLine="0" autoPict="0">
                <anchor moveWithCells="1">
                  <from>
                    <xdr:col>12</xdr:col>
                    <xdr:colOff>9525</xdr:colOff>
                    <xdr:row>23</xdr:row>
                    <xdr:rowOff>28575</xdr:rowOff>
                  </from>
                  <to>
                    <xdr:col>12</xdr:col>
                    <xdr:colOff>552450</xdr:colOff>
                    <xdr:row>23</xdr:row>
                    <xdr:rowOff>200025</xdr:rowOff>
                  </to>
                </anchor>
              </controlPr>
            </control>
          </mc:Choice>
        </mc:AlternateContent>
        <mc:AlternateContent xmlns:mc="http://schemas.openxmlformats.org/markup-compatibility/2006">
          <mc:Choice Requires="x14">
            <control shapeId="31930" r:id="rId80" name="Check Box 186">
              <controlPr defaultSize="0" autoFill="0" autoLine="0" autoPict="0">
                <anchor moveWithCells="1">
                  <from>
                    <xdr:col>12</xdr:col>
                    <xdr:colOff>695325</xdr:colOff>
                    <xdr:row>23</xdr:row>
                    <xdr:rowOff>38100</xdr:rowOff>
                  </from>
                  <to>
                    <xdr:col>12</xdr:col>
                    <xdr:colOff>1085850</xdr:colOff>
                    <xdr:row>23</xdr:row>
                    <xdr:rowOff>190500</xdr:rowOff>
                  </to>
                </anchor>
              </controlPr>
            </control>
          </mc:Choice>
        </mc:AlternateContent>
        <mc:AlternateContent xmlns:mc="http://schemas.openxmlformats.org/markup-compatibility/2006">
          <mc:Choice Requires="x14">
            <control shapeId="31931" r:id="rId81" name="Check Box 187">
              <controlPr defaultSize="0" autoFill="0" autoLine="0" autoPict="0">
                <anchor moveWithCells="1">
                  <from>
                    <xdr:col>17</xdr:col>
                    <xdr:colOff>9525</xdr:colOff>
                    <xdr:row>26</xdr:row>
                    <xdr:rowOff>28575</xdr:rowOff>
                  </from>
                  <to>
                    <xdr:col>17</xdr:col>
                    <xdr:colOff>552450</xdr:colOff>
                    <xdr:row>26</xdr:row>
                    <xdr:rowOff>200025</xdr:rowOff>
                  </to>
                </anchor>
              </controlPr>
            </control>
          </mc:Choice>
        </mc:AlternateContent>
        <mc:AlternateContent xmlns:mc="http://schemas.openxmlformats.org/markup-compatibility/2006">
          <mc:Choice Requires="x14">
            <control shapeId="31932" r:id="rId82" name="Check Box 188">
              <controlPr defaultSize="0" autoFill="0" autoLine="0" autoPict="0">
                <anchor moveWithCells="1">
                  <from>
                    <xdr:col>17</xdr:col>
                    <xdr:colOff>685800</xdr:colOff>
                    <xdr:row>26</xdr:row>
                    <xdr:rowOff>38100</xdr:rowOff>
                  </from>
                  <to>
                    <xdr:col>17</xdr:col>
                    <xdr:colOff>1076325</xdr:colOff>
                    <xdr:row>26</xdr:row>
                    <xdr:rowOff>190500</xdr:rowOff>
                  </to>
                </anchor>
              </controlPr>
            </control>
          </mc:Choice>
        </mc:AlternateContent>
        <mc:AlternateContent xmlns:mc="http://schemas.openxmlformats.org/markup-compatibility/2006">
          <mc:Choice Requires="x14">
            <control shapeId="31933" r:id="rId83" name="Check Box 189">
              <controlPr defaultSize="0" autoFill="0" autoLine="0" autoPict="0">
                <anchor moveWithCells="1">
                  <from>
                    <xdr:col>12</xdr:col>
                    <xdr:colOff>9525</xdr:colOff>
                    <xdr:row>26</xdr:row>
                    <xdr:rowOff>28575</xdr:rowOff>
                  </from>
                  <to>
                    <xdr:col>12</xdr:col>
                    <xdr:colOff>552450</xdr:colOff>
                    <xdr:row>26</xdr:row>
                    <xdr:rowOff>200025</xdr:rowOff>
                  </to>
                </anchor>
              </controlPr>
            </control>
          </mc:Choice>
        </mc:AlternateContent>
        <mc:AlternateContent xmlns:mc="http://schemas.openxmlformats.org/markup-compatibility/2006">
          <mc:Choice Requires="x14">
            <control shapeId="31934" r:id="rId84" name="Check Box 190">
              <controlPr defaultSize="0" autoFill="0" autoLine="0" autoPict="0">
                <anchor moveWithCells="1">
                  <from>
                    <xdr:col>12</xdr:col>
                    <xdr:colOff>695325</xdr:colOff>
                    <xdr:row>26</xdr:row>
                    <xdr:rowOff>38100</xdr:rowOff>
                  </from>
                  <to>
                    <xdr:col>12</xdr:col>
                    <xdr:colOff>1085850</xdr:colOff>
                    <xdr:row>26</xdr:row>
                    <xdr:rowOff>190500</xdr:rowOff>
                  </to>
                </anchor>
              </controlPr>
            </control>
          </mc:Choice>
        </mc:AlternateContent>
        <mc:AlternateContent xmlns:mc="http://schemas.openxmlformats.org/markup-compatibility/2006">
          <mc:Choice Requires="x14">
            <control shapeId="31935" r:id="rId85" name="Check Box 191">
              <controlPr defaultSize="0" autoFill="0" autoLine="0" autoPict="0">
                <anchor moveWithCells="1">
                  <from>
                    <xdr:col>17</xdr:col>
                    <xdr:colOff>9525</xdr:colOff>
                    <xdr:row>29</xdr:row>
                    <xdr:rowOff>28575</xdr:rowOff>
                  </from>
                  <to>
                    <xdr:col>17</xdr:col>
                    <xdr:colOff>552450</xdr:colOff>
                    <xdr:row>29</xdr:row>
                    <xdr:rowOff>200025</xdr:rowOff>
                  </to>
                </anchor>
              </controlPr>
            </control>
          </mc:Choice>
        </mc:AlternateContent>
        <mc:AlternateContent xmlns:mc="http://schemas.openxmlformats.org/markup-compatibility/2006">
          <mc:Choice Requires="x14">
            <control shapeId="31936" r:id="rId86" name="Check Box 192">
              <controlPr defaultSize="0" autoFill="0" autoLine="0" autoPict="0">
                <anchor moveWithCells="1">
                  <from>
                    <xdr:col>17</xdr:col>
                    <xdr:colOff>676275</xdr:colOff>
                    <xdr:row>29</xdr:row>
                    <xdr:rowOff>38100</xdr:rowOff>
                  </from>
                  <to>
                    <xdr:col>17</xdr:col>
                    <xdr:colOff>1066800</xdr:colOff>
                    <xdr:row>29</xdr:row>
                    <xdr:rowOff>190500</xdr:rowOff>
                  </to>
                </anchor>
              </controlPr>
            </control>
          </mc:Choice>
        </mc:AlternateContent>
        <mc:AlternateContent xmlns:mc="http://schemas.openxmlformats.org/markup-compatibility/2006">
          <mc:Choice Requires="x14">
            <control shapeId="31937" r:id="rId87" name="Check Box 193">
              <controlPr defaultSize="0" autoFill="0" autoLine="0" autoPict="0">
                <anchor moveWithCells="1">
                  <from>
                    <xdr:col>12</xdr:col>
                    <xdr:colOff>9525</xdr:colOff>
                    <xdr:row>29</xdr:row>
                    <xdr:rowOff>28575</xdr:rowOff>
                  </from>
                  <to>
                    <xdr:col>12</xdr:col>
                    <xdr:colOff>552450</xdr:colOff>
                    <xdr:row>29</xdr:row>
                    <xdr:rowOff>200025</xdr:rowOff>
                  </to>
                </anchor>
              </controlPr>
            </control>
          </mc:Choice>
        </mc:AlternateContent>
        <mc:AlternateContent xmlns:mc="http://schemas.openxmlformats.org/markup-compatibility/2006">
          <mc:Choice Requires="x14">
            <control shapeId="31938" r:id="rId88" name="Check Box 194">
              <controlPr defaultSize="0" autoFill="0" autoLine="0" autoPict="0">
                <anchor moveWithCells="1">
                  <from>
                    <xdr:col>12</xdr:col>
                    <xdr:colOff>695325</xdr:colOff>
                    <xdr:row>29</xdr:row>
                    <xdr:rowOff>38100</xdr:rowOff>
                  </from>
                  <to>
                    <xdr:col>12</xdr:col>
                    <xdr:colOff>1085850</xdr:colOff>
                    <xdr:row>29</xdr:row>
                    <xdr:rowOff>190500</xdr:rowOff>
                  </to>
                </anchor>
              </controlPr>
            </control>
          </mc:Choice>
        </mc:AlternateContent>
        <mc:AlternateContent xmlns:mc="http://schemas.openxmlformats.org/markup-compatibility/2006">
          <mc:Choice Requires="x14">
            <control shapeId="31939" r:id="rId89" name="Check Box 195">
              <controlPr defaultSize="0" autoFill="0" autoLine="0" autoPict="0">
                <anchor moveWithCells="1">
                  <from>
                    <xdr:col>14</xdr:col>
                    <xdr:colOff>981075</xdr:colOff>
                    <xdr:row>1</xdr:row>
                    <xdr:rowOff>38100</xdr:rowOff>
                  </from>
                  <to>
                    <xdr:col>15</xdr:col>
                    <xdr:colOff>333375</xdr:colOff>
                    <xdr:row>1</xdr:row>
                    <xdr:rowOff>200025</xdr:rowOff>
                  </to>
                </anchor>
              </controlPr>
            </control>
          </mc:Choice>
        </mc:AlternateContent>
        <mc:AlternateContent xmlns:mc="http://schemas.openxmlformats.org/markup-compatibility/2006">
          <mc:Choice Requires="x14">
            <control shapeId="31940" r:id="rId90" name="Check Box 196">
              <controlPr defaultSize="0" autoFill="0" autoLine="0" autoPict="0">
                <anchor moveWithCells="1">
                  <from>
                    <xdr:col>14</xdr:col>
                    <xdr:colOff>0</xdr:colOff>
                    <xdr:row>1</xdr:row>
                    <xdr:rowOff>47625</xdr:rowOff>
                  </from>
                  <to>
                    <xdr:col>14</xdr:col>
                    <xdr:colOff>533400</xdr:colOff>
                    <xdr:row>1</xdr:row>
                    <xdr:rowOff>180975</xdr:rowOff>
                  </to>
                </anchor>
              </controlPr>
            </control>
          </mc:Choice>
        </mc:AlternateContent>
        <mc:AlternateContent xmlns:mc="http://schemas.openxmlformats.org/markup-compatibility/2006">
          <mc:Choice Requires="x14">
            <control shapeId="31941" r:id="rId91" name="Check Box 197">
              <controlPr defaultSize="0" autoFill="0" autoLine="0" autoPict="0">
                <anchor moveWithCells="1">
                  <from>
                    <xdr:col>14</xdr:col>
                    <xdr:colOff>609600</xdr:colOff>
                    <xdr:row>1</xdr:row>
                    <xdr:rowOff>38100</xdr:rowOff>
                  </from>
                  <to>
                    <xdr:col>14</xdr:col>
                    <xdr:colOff>942975</xdr:colOff>
                    <xdr:row>1</xdr:row>
                    <xdr:rowOff>190500</xdr:rowOff>
                  </to>
                </anchor>
              </controlPr>
            </control>
          </mc:Choice>
        </mc:AlternateContent>
        <mc:AlternateContent xmlns:mc="http://schemas.openxmlformats.org/markup-compatibility/2006">
          <mc:Choice Requires="x14">
            <control shapeId="31942" r:id="rId92" name="Check Box 198">
              <controlPr defaultSize="0" autoFill="0" autoLine="0" autoPict="0">
                <anchor moveWithCells="1">
                  <from>
                    <xdr:col>17</xdr:col>
                    <xdr:colOff>9525</xdr:colOff>
                    <xdr:row>32</xdr:row>
                    <xdr:rowOff>28575</xdr:rowOff>
                  </from>
                  <to>
                    <xdr:col>17</xdr:col>
                    <xdr:colOff>552450</xdr:colOff>
                    <xdr:row>32</xdr:row>
                    <xdr:rowOff>200025</xdr:rowOff>
                  </to>
                </anchor>
              </controlPr>
            </control>
          </mc:Choice>
        </mc:AlternateContent>
        <mc:AlternateContent xmlns:mc="http://schemas.openxmlformats.org/markup-compatibility/2006">
          <mc:Choice Requires="x14">
            <control shapeId="31943" r:id="rId93" name="Check Box 199">
              <controlPr defaultSize="0" autoFill="0" autoLine="0" autoPict="0">
                <anchor moveWithCells="1">
                  <from>
                    <xdr:col>17</xdr:col>
                    <xdr:colOff>676275</xdr:colOff>
                    <xdr:row>32</xdr:row>
                    <xdr:rowOff>38100</xdr:rowOff>
                  </from>
                  <to>
                    <xdr:col>17</xdr:col>
                    <xdr:colOff>1066800</xdr:colOff>
                    <xdr:row>32</xdr:row>
                    <xdr:rowOff>190500</xdr:rowOff>
                  </to>
                </anchor>
              </controlPr>
            </control>
          </mc:Choice>
        </mc:AlternateContent>
        <mc:AlternateContent xmlns:mc="http://schemas.openxmlformats.org/markup-compatibility/2006">
          <mc:Choice Requires="x14">
            <control shapeId="31944" r:id="rId94" name="Check Box 200">
              <controlPr defaultSize="0" autoFill="0" autoLine="0" autoPict="0">
                <anchor moveWithCells="1">
                  <from>
                    <xdr:col>12</xdr:col>
                    <xdr:colOff>9525</xdr:colOff>
                    <xdr:row>32</xdr:row>
                    <xdr:rowOff>28575</xdr:rowOff>
                  </from>
                  <to>
                    <xdr:col>12</xdr:col>
                    <xdr:colOff>552450</xdr:colOff>
                    <xdr:row>32</xdr:row>
                    <xdr:rowOff>200025</xdr:rowOff>
                  </to>
                </anchor>
              </controlPr>
            </control>
          </mc:Choice>
        </mc:AlternateContent>
        <mc:AlternateContent xmlns:mc="http://schemas.openxmlformats.org/markup-compatibility/2006">
          <mc:Choice Requires="x14">
            <control shapeId="31945" r:id="rId95" name="Check Box 201">
              <controlPr defaultSize="0" autoFill="0" autoLine="0" autoPict="0">
                <anchor moveWithCells="1">
                  <from>
                    <xdr:col>12</xdr:col>
                    <xdr:colOff>695325</xdr:colOff>
                    <xdr:row>32</xdr:row>
                    <xdr:rowOff>38100</xdr:rowOff>
                  </from>
                  <to>
                    <xdr:col>12</xdr:col>
                    <xdr:colOff>1085850</xdr:colOff>
                    <xdr:row>32</xdr:row>
                    <xdr:rowOff>190500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69D9-F32F-419E-8781-91A7CD93DA8B}">
  <sheetPr codeName="Sheet29">
    <tabColor rgb="FF92D050"/>
  </sheetPr>
  <dimension ref="A1:U370"/>
  <sheetViews>
    <sheetView workbookViewId="0">
      <pane xSplit="1" ySplit="4" topLeftCell="B5" activePane="bottomRight" state="frozen"/>
      <selection pane="topRight" activeCell="B1" sqref="B1"/>
      <selection pane="bottomLeft" activeCell="A4" sqref="A4"/>
      <selection pane="bottomRight" activeCell="R357" sqref="R357"/>
    </sheetView>
  </sheetViews>
  <sheetFormatPr defaultRowHeight="15" x14ac:dyDescent="0.25"/>
  <cols>
    <col min="1" max="1" width="8.42578125" customWidth="1"/>
    <col min="2" max="15" width="7.5703125" customWidth="1"/>
    <col min="18" max="18" width="10.42578125" bestFit="1" customWidth="1"/>
    <col min="20" max="20" width="10.42578125" bestFit="1" customWidth="1"/>
  </cols>
  <sheetData>
    <row r="1" spans="1:21" x14ac:dyDescent="0.25">
      <c r="F1" s="1558" t="s">
        <v>1229</v>
      </c>
      <c r="G1" s="1558"/>
      <c r="H1" s="1558"/>
      <c r="I1" s="1558"/>
      <c r="J1" s="1558"/>
      <c r="K1" s="1558"/>
      <c r="L1" s="1558"/>
      <c r="M1" s="1558"/>
      <c r="N1" s="1558"/>
      <c r="O1" s="1558"/>
    </row>
    <row r="2" spans="1:21" x14ac:dyDescent="0.25">
      <c r="A2" t="s">
        <v>1230</v>
      </c>
      <c r="B2">
        <f t="shared" ref="B2:U2" si="0">1/B3</f>
        <v>0.93747461006264421</v>
      </c>
      <c r="C2">
        <f t="shared" si="0"/>
        <v>0.93807373259538152</v>
      </c>
      <c r="D2">
        <f t="shared" si="0"/>
        <v>0.8756741557157971</v>
      </c>
      <c r="E2">
        <f t="shared" si="0"/>
        <v>0.97093124684979293</v>
      </c>
      <c r="F2">
        <f t="shared" si="0"/>
        <v>1.0110516028605481</v>
      </c>
      <c r="G2">
        <f t="shared" si="0"/>
        <v>1.0004200967258765</v>
      </c>
      <c r="H2">
        <f t="shared" si="0"/>
        <v>0.97095410222282397</v>
      </c>
      <c r="I2">
        <f t="shared" si="0"/>
        <v>0.90541459658709422</v>
      </c>
      <c r="J2">
        <f t="shared" si="0"/>
        <v>0.78203765855422525</v>
      </c>
      <c r="K2">
        <f t="shared" si="0"/>
        <v>0.75482727136583849</v>
      </c>
      <c r="L2">
        <f t="shared" si="0"/>
        <v>0.77007078156617559</v>
      </c>
      <c r="M2">
        <f t="shared" si="0"/>
        <v>0.77175786066251417</v>
      </c>
      <c r="N2">
        <f t="shared" si="0"/>
        <v>0.75362902520798647</v>
      </c>
      <c r="O2">
        <f t="shared" si="0"/>
        <v>0.74546122517591851</v>
      </c>
      <c r="P2">
        <f t="shared" si="0"/>
        <v>0.79791840603148478</v>
      </c>
      <c r="Q2">
        <f t="shared" si="0"/>
        <v>0.7684818331514387</v>
      </c>
      <c r="R2">
        <f t="shared" si="0"/>
        <v>0.74092265185777417</v>
      </c>
      <c r="S2">
        <f t="shared" si="0"/>
        <v>0.73003635289022828</v>
      </c>
      <c r="T2">
        <f t="shared" si="0"/>
        <v>0.69449267310229879</v>
      </c>
      <c r="U2" t="e">
        <f t="shared" si="0"/>
        <v>#DIV/0!</v>
      </c>
    </row>
    <row r="3" spans="1:21" x14ac:dyDescent="0.25">
      <c r="A3" t="s">
        <v>1230</v>
      </c>
      <c r="B3" s="467">
        <f>AVERAGE(B5:B256)</f>
        <v>1.0666955555555555</v>
      </c>
      <c r="C3" s="467">
        <f>AVERAGE(C5:C370)</f>
        <v>1.0660142857142862</v>
      </c>
      <c r="D3" s="467">
        <f>AVERAGE(D5:D370)</f>
        <v>1.1419772908366537</v>
      </c>
      <c r="E3" s="467">
        <f>AVERAGE(E5:E370)</f>
        <v>1.0299390438247005</v>
      </c>
      <c r="F3" s="467">
        <f>AVERAGE(F5:F369)</f>
        <v>0.98906920000000009</v>
      </c>
      <c r="G3" s="467">
        <f t="shared" ref="G3:O3" si="1">AVERAGE(G5:G370)</f>
        <v>0.9995800796812746</v>
      </c>
      <c r="H3" s="467">
        <f t="shared" si="1"/>
        <v>1.0299148000000007</v>
      </c>
      <c r="I3" s="467">
        <f t="shared" si="1"/>
        <v>1.1044663999999997</v>
      </c>
      <c r="J3" s="467">
        <f t="shared" si="1"/>
        <v>1.2787107999999998</v>
      </c>
      <c r="K3" s="467">
        <f t="shared" si="1"/>
        <v>1.3248064000000006</v>
      </c>
      <c r="L3" s="467">
        <f t="shared" si="1"/>
        <v>1.2985819277108432</v>
      </c>
      <c r="M3" s="467">
        <f t="shared" si="1"/>
        <v>1.2957431999999998</v>
      </c>
      <c r="N3" s="467">
        <f t="shared" si="1"/>
        <v>1.3269128000000001</v>
      </c>
      <c r="O3" s="467">
        <f t="shared" si="1"/>
        <v>1.3414513944223108</v>
      </c>
      <c r="P3" s="467">
        <f>AVERAGE(P5:P367)</f>
        <v>1.2532609756097559</v>
      </c>
      <c r="Q3" s="467">
        <f t="shared" ref="Q3:R3" si="2">AVERAGE(Q5:Q370)</f>
        <v>1.3012669354838708</v>
      </c>
      <c r="R3" s="467">
        <f t="shared" si="2"/>
        <v>1.3496685483870963</v>
      </c>
      <c r="S3" s="467">
        <f>AVERAGE(S5:S370)</f>
        <v>1.3697948000000004</v>
      </c>
      <c r="T3" s="467">
        <f t="shared" ref="T3:U3" si="3">AVERAGE(T5:T370)</f>
        <v>1.4399</v>
      </c>
      <c r="U3" s="467" t="e">
        <f t="shared" si="3"/>
        <v>#DIV/0!</v>
      </c>
    </row>
    <row r="4" spans="1:21" x14ac:dyDescent="0.25">
      <c r="A4" t="s">
        <v>1222</v>
      </c>
      <c r="B4">
        <v>2007</v>
      </c>
      <c r="C4">
        <v>2008</v>
      </c>
      <c r="D4">
        <v>2009</v>
      </c>
      <c r="E4">
        <v>2010</v>
      </c>
      <c r="F4">
        <f t="shared" ref="F4:O4" si="4">E4+1</f>
        <v>2011</v>
      </c>
      <c r="G4">
        <f t="shared" si="4"/>
        <v>2012</v>
      </c>
      <c r="H4">
        <f t="shared" si="4"/>
        <v>2013</v>
      </c>
      <c r="I4">
        <f t="shared" si="4"/>
        <v>2014</v>
      </c>
      <c r="J4">
        <f t="shared" si="4"/>
        <v>2015</v>
      </c>
      <c r="K4">
        <f t="shared" si="4"/>
        <v>2016</v>
      </c>
      <c r="L4">
        <f t="shared" si="4"/>
        <v>2017</v>
      </c>
      <c r="M4">
        <f t="shared" si="4"/>
        <v>2018</v>
      </c>
      <c r="N4">
        <f t="shared" si="4"/>
        <v>2019</v>
      </c>
      <c r="O4">
        <f t="shared" si="4"/>
        <v>2020</v>
      </c>
      <c r="P4">
        <f t="shared" ref="P4" si="5">O4+1</f>
        <v>2021</v>
      </c>
      <c r="Q4">
        <f t="shared" ref="Q4" si="6">P4+1</f>
        <v>2022</v>
      </c>
      <c r="R4">
        <f t="shared" ref="R4" si="7">Q4+1</f>
        <v>2023</v>
      </c>
      <c r="S4">
        <f t="shared" ref="S4" si="8">R4+1</f>
        <v>2024</v>
      </c>
      <c r="T4">
        <f t="shared" ref="T4" si="9">S4+1</f>
        <v>2025</v>
      </c>
      <c r="U4">
        <f t="shared" ref="U4" si="10">T4+1</f>
        <v>2026</v>
      </c>
    </row>
    <row r="5" spans="1:21" x14ac:dyDescent="0.25">
      <c r="A5" s="468">
        <v>43831</v>
      </c>
      <c r="B5" s="469"/>
      <c r="C5" s="468"/>
      <c r="D5" s="468"/>
      <c r="E5" s="161"/>
      <c r="F5" s="161"/>
      <c r="G5" s="161"/>
      <c r="H5" s="161"/>
      <c r="I5" s="161"/>
      <c r="J5" s="161"/>
      <c r="K5" s="161"/>
      <c r="L5" s="161"/>
      <c r="M5" s="161"/>
      <c r="N5" s="161"/>
    </row>
    <row r="6" spans="1:21" x14ac:dyDescent="0.25">
      <c r="A6" s="470">
        <f t="shared" ref="A6:A69" si="11">A5+1</f>
        <v>43832</v>
      </c>
      <c r="B6" s="469"/>
      <c r="C6">
        <v>0.99270000000000003</v>
      </c>
      <c r="D6">
        <v>1.2107000000000001</v>
      </c>
      <c r="H6">
        <v>0.9859</v>
      </c>
      <c r="I6">
        <v>1.0632999999999999</v>
      </c>
      <c r="J6">
        <v>1.1728000000000001</v>
      </c>
      <c r="M6">
        <v>1.2517</v>
      </c>
      <c r="N6">
        <v>1.36</v>
      </c>
      <c r="O6">
        <v>1.2991999999999999</v>
      </c>
      <c r="S6">
        <v>1.3315999999999999</v>
      </c>
      <c r="T6">
        <v>1.4418</v>
      </c>
    </row>
    <row r="7" spans="1:21" x14ac:dyDescent="0.25">
      <c r="A7" s="470">
        <f t="shared" si="11"/>
        <v>43833</v>
      </c>
      <c r="B7" s="469"/>
      <c r="C7">
        <v>0.99050000000000005</v>
      </c>
      <c r="G7">
        <v>1.0089999999999999</v>
      </c>
      <c r="H7">
        <v>0.98529999999999995</v>
      </c>
      <c r="I7">
        <v>1.0613999999999999</v>
      </c>
      <c r="L7">
        <v>1.3434999999999999</v>
      </c>
      <c r="M7">
        <v>1.2533000000000001</v>
      </c>
      <c r="N7">
        <v>1.3501000000000001</v>
      </c>
      <c r="O7">
        <v>1.2988</v>
      </c>
      <c r="R7">
        <v>1.3657999999999999</v>
      </c>
      <c r="S7">
        <v>1.3355999999999999</v>
      </c>
      <c r="T7">
        <v>1.4441999999999999</v>
      </c>
    </row>
    <row r="8" spans="1:21" x14ac:dyDescent="0.25">
      <c r="A8" s="470">
        <f t="shared" si="11"/>
        <v>43834</v>
      </c>
      <c r="B8" s="469"/>
      <c r="C8">
        <v>0.99909999999999999</v>
      </c>
      <c r="E8">
        <v>1.0378000000000001</v>
      </c>
      <c r="F8">
        <v>0.99860000000000004</v>
      </c>
      <c r="G8">
        <v>1.0135000000000001</v>
      </c>
      <c r="H8">
        <v>0.98560000000000003</v>
      </c>
      <c r="K8">
        <v>1.3969</v>
      </c>
      <c r="L8">
        <v>1.3314999999999999</v>
      </c>
      <c r="M8">
        <v>1.2515000000000001</v>
      </c>
      <c r="N8">
        <v>1.341</v>
      </c>
      <c r="P8">
        <v>1.2750999999999999</v>
      </c>
      <c r="Q8">
        <v>1.2707999999999999</v>
      </c>
      <c r="R8">
        <v>1.3508</v>
      </c>
      <c r="S8">
        <v>1.3353999999999999</v>
      </c>
    </row>
    <row r="9" spans="1:21" x14ac:dyDescent="0.25">
      <c r="A9" s="470">
        <f t="shared" si="11"/>
        <v>43835</v>
      </c>
      <c r="B9" s="469"/>
      <c r="D9">
        <v>1.1914</v>
      </c>
      <c r="E9">
        <v>1.0371999999999999</v>
      </c>
      <c r="F9">
        <v>0.99470000000000003</v>
      </c>
      <c r="G9">
        <v>1.0197000000000001</v>
      </c>
      <c r="J9">
        <v>1.1787000000000001</v>
      </c>
      <c r="K9">
        <v>1.3993</v>
      </c>
      <c r="L9">
        <v>1.3244</v>
      </c>
      <c r="M9">
        <v>1.2403</v>
      </c>
      <c r="P9">
        <v>1.2706999999999999</v>
      </c>
      <c r="Q9">
        <v>1.2717000000000001</v>
      </c>
      <c r="R9">
        <v>1.3564000000000001</v>
      </c>
      <c r="S9">
        <v>1.3347</v>
      </c>
    </row>
    <row r="10" spans="1:21" x14ac:dyDescent="0.25">
      <c r="A10" s="470">
        <f t="shared" si="11"/>
        <v>43836</v>
      </c>
      <c r="B10" s="469"/>
      <c r="D10">
        <v>1.1822999999999999</v>
      </c>
      <c r="E10">
        <v>1.0334000000000001</v>
      </c>
      <c r="F10">
        <v>0.99539999999999995</v>
      </c>
      <c r="G10">
        <v>1.0232000000000001</v>
      </c>
      <c r="I10">
        <v>1.0659000000000001</v>
      </c>
      <c r="J10">
        <v>1.1803999999999999</v>
      </c>
      <c r="K10">
        <v>1.4084000000000001</v>
      </c>
      <c r="L10">
        <v>1.3213999999999999</v>
      </c>
      <c r="O10">
        <v>1.2969999999999999</v>
      </c>
      <c r="P10">
        <v>1.2685</v>
      </c>
      <c r="Q10">
        <v>1.2741</v>
      </c>
      <c r="R10">
        <v>1.3486</v>
      </c>
      <c r="T10">
        <v>1.4348000000000001</v>
      </c>
    </row>
    <row r="11" spans="1:21" x14ac:dyDescent="0.25">
      <c r="A11" s="470">
        <f t="shared" si="11"/>
        <v>43837</v>
      </c>
      <c r="B11" s="469"/>
      <c r="C11">
        <v>1.0051000000000001</v>
      </c>
      <c r="D11">
        <v>1.1853</v>
      </c>
      <c r="E11">
        <v>1.0350999999999999</v>
      </c>
      <c r="F11">
        <v>0.99339999999999995</v>
      </c>
      <c r="H11">
        <v>0.98599999999999999</v>
      </c>
      <c r="I11">
        <v>1.0742</v>
      </c>
      <c r="J11">
        <v>1.1851</v>
      </c>
      <c r="K11">
        <v>1.4060999999999999</v>
      </c>
      <c r="N11">
        <v>1.3312999999999999</v>
      </c>
      <c r="O11">
        <v>1.3008999999999999</v>
      </c>
      <c r="P11">
        <v>1.2706999999999999</v>
      </c>
      <c r="Q11">
        <v>1.2665999999999999</v>
      </c>
      <c r="T11">
        <v>1.4339999999999999</v>
      </c>
    </row>
    <row r="12" spans="1:21" x14ac:dyDescent="0.25">
      <c r="A12" s="470">
        <f t="shared" si="11"/>
        <v>43838</v>
      </c>
      <c r="B12" s="469"/>
      <c r="C12">
        <v>0.99860000000000004</v>
      </c>
      <c r="D12">
        <v>1.1888000000000001</v>
      </c>
      <c r="E12">
        <v>1.0344</v>
      </c>
      <c r="H12">
        <v>0.98729999999999996</v>
      </c>
      <c r="I12">
        <v>1.0804</v>
      </c>
      <c r="J12">
        <v>1.1812</v>
      </c>
      <c r="K12">
        <v>1.4151</v>
      </c>
      <c r="M12">
        <v>1.2422</v>
      </c>
      <c r="N12">
        <v>1.3292999999999999</v>
      </c>
      <c r="O12">
        <v>1.3026</v>
      </c>
      <c r="P12">
        <v>1.2705</v>
      </c>
      <c r="S12">
        <v>1.3371999999999999</v>
      </c>
      <c r="T12">
        <v>1.4390000000000001</v>
      </c>
    </row>
    <row r="13" spans="1:21" x14ac:dyDescent="0.25">
      <c r="A13" s="470">
        <f t="shared" si="11"/>
        <v>43839</v>
      </c>
      <c r="B13" s="469"/>
      <c r="C13">
        <v>1.0085</v>
      </c>
      <c r="D13">
        <v>1.1922999999999999</v>
      </c>
      <c r="G13">
        <v>1.0271999999999999</v>
      </c>
      <c r="H13">
        <v>0.98680000000000001</v>
      </c>
      <c r="I13">
        <v>1.0851</v>
      </c>
      <c r="J13">
        <v>1.1857</v>
      </c>
      <c r="L13">
        <v>1.3240000000000001</v>
      </c>
      <c r="M13">
        <v>1.2454000000000001</v>
      </c>
      <c r="N13">
        <v>1.3221000000000001</v>
      </c>
      <c r="O13">
        <v>1.3079000000000001</v>
      </c>
      <c r="R13">
        <v>1.3375999999999999</v>
      </c>
      <c r="S13">
        <v>1.3391</v>
      </c>
      <c r="T13">
        <v>1.4395</v>
      </c>
    </row>
    <row r="14" spans="1:21" x14ac:dyDescent="0.25">
      <c r="A14" s="470">
        <f t="shared" si="11"/>
        <v>43840</v>
      </c>
      <c r="B14" s="469"/>
      <c r="C14">
        <v>1.0139</v>
      </c>
      <c r="F14">
        <v>0.99250000000000005</v>
      </c>
      <c r="G14">
        <v>1.0164</v>
      </c>
      <c r="H14">
        <v>0.98599999999999999</v>
      </c>
      <c r="I14">
        <v>1.0916999999999999</v>
      </c>
      <c r="L14">
        <v>1.3212999999999999</v>
      </c>
      <c r="M14">
        <v>1.2496</v>
      </c>
      <c r="N14">
        <v>1.3233999999999999</v>
      </c>
      <c r="O14">
        <v>1.3050999999999999</v>
      </c>
      <c r="Q14">
        <v>1.2679</v>
      </c>
      <c r="R14">
        <v>1.3421000000000001</v>
      </c>
      <c r="S14">
        <v>1.3382000000000001</v>
      </c>
      <c r="T14">
        <v>1.4421999999999999</v>
      </c>
    </row>
    <row r="15" spans="1:21" x14ac:dyDescent="0.25">
      <c r="A15" s="470">
        <f t="shared" si="11"/>
        <v>43841</v>
      </c>
      <c r="B15" s="469"/>
      <c r="C15">
        <v>1.0199</v>
      </c>
      <c r="E15">
        <v>1.0317000000000001</v>
      </c>
      <c r="F15">
        <v>0.99029999999999996</v>
      </c>
      <c r="G15">
        <v>1.0192000000000001</v>
      </c>
      <c r="H15">
        <v>0.98409999999999997</v>
      </c>
      <c r="K15">
        <v>1.4205000000000001</v>
      </c>
      <c r="L15">
        <v>1.325</v>
      </c>
      <c r="M15">
        <v>1.2535000000000001</v>
      </c>
      <c r="N15">
        <v>1.3259000000000001</v>
      </c>
      <c r="P15">
        <v>1.2787999999999999</v>
      </c>
      <c r="Q15">
        <v>1.2605999999999999</v>
      </c>
      <c r="R15">
        <v>1.3425</v>
      </c>
      <c r="S15">
        <v>1.3409</v>
      </c>
    </row>
    <row r="16" spans="1:21" x14ac:dyDescent="0.25">
      <c r="A16" s="470">
        <f t="shared" si="11"/>
        <v>43842</v>
      </c>
      <c r="B16" s="469"/>
      <c r="D16">
        <v>1.2077</v>
      </c>
      <c r="E16">
        <v>1.0375000000000001</v>
      </c>
      <c r="F16">
        <v>0.98640000000000005</v>
      </c>
      <c r="G16">
        <v>1.0198</v>
      </c>
      <c r="J16">
        <v>1.1930000000000001</v>
      </c>
      <c r="K16">
        <v>1.4291</v>
      </c>
      <c r="L16">
        <v>1.3106</v>
      </c>
      <c r="M16">
        <v>1.2504</v>
      </c>
      <c r="P16">
        <v>1.2746</v>
      </c>
      <c r="Q16">
        <v>1.2509999999999999</v>
      </c>
      <c r="R16">
        <v>1.3378000000000001</v>
      </c>
      <c r="S16">
        <v>1.3387</v>
      </c>
    </row>
    <row r="17" spans="1:20" x14ac:dyDescent="0.25">
      <c r="A17" s="470">
        <f t="shared" si="11"/>
        <v>43843</v>
      </c>
      <c r="B17" s="469"/>
      <c r="D17">
        <v>1.2257</v>
      </c>
      <c r="E17">
        <v>1.0322</v>
      </c>
      <c r="F17">
        <v>0.98680000000000001</v>
      </c>
      <c r="G17">
        <v>1.0245</v>
      </c>
      <c r="I17">
        <v>1.0869</v>
      </c>
      <c r="J17">
        <v>1.1948000000000001</v>
      </c>
      <c r="K17">
        <v>1.4294</v>
      </c>
      <c r="L17">
        <v>1.3141</v>
      </c>
      <c r="O17">
        <v>1.3048</v>
      </c>
      <c r="P17">
        <v>1.2709999999999999</v>
      </c>
      <c r="Q17">
        <v>1.2484</v>
      </c>
      <c r="R17">
        <v>1.3406</v>
      </c>
      <c r="T17">
        <v>1.4411</v>
      </c>
    </row>
    <row r="18" spans="1:20" x14ac:dyDescent="0.25">
      <c r="A18" s="470">
        <f t="shared" si="11"/>
        <v>43844</v>
      </c>
      <c r="B18" s="469"/>
      <c r="C18">
        <v>1.0210999999999999</v>
      </c>
      <c r="D18">
        <v>1.2383</v>
      </c>
      <c r="E18">
        <v>1.0261</v>
      </c>
      <c r="F18">
        <v>0.99039999999999995</v>
      </c>
      <c r="H18">
        <v>0.98399999999999999</v>
      </c>
      <c r="I18">
        <v>1.0933999999999999</v>
      </c>
      <c r="J18">
        <v>1.1958</v>
      </c>
      <c r="K18">
        <v>1.4373</v>
      </c>
      <c r="N18">
        <v>1.3269</v>
      </c>
      <c r="O18">
        <v>1.3062</v>
      </c>
      <c r="P18">
        <v>1.2654000000000001</v>
      </c>
      <c r="Q18">
        <v>1.2544999999999999</v>
      </c>
      <c r="T18">
        <v>1.4371</v>
      </c>
    </row>
    <row r="19" spans="1:20" x14ac:dyDescent="0.25">
      <c r="A19" s="470">
        <f t="shared" si="11"/>
        <v>43845</v>
      </c>
      <c r="B19" s="469"/>
      <c r="C19">
        <v>1.0168999999999999</v>
      </c>
      <c r="D19">
        <v>1.2625</v>
      </c>
      <c r="E19">
        <v>1.0286999999999999</v>
      </c>
      <c r="H19">
        <v>0.9839</v>
      </c>
      <c r="I19">
        <v>1.0932999999999999</v>
      </c>
      <c r="J19">
        <v>1.1932</v>
      </c>
      <c r="K19">
        <v>1.4528000000000001</v>
      </c>
      <c r="M19">
        <v>1.2422</v>
      </c>
      <c r="N19">
        <v>1.3266</v>
      </c>
      <c r="O19">
        <v>1.3049999999999999</v>
      </c>
      <c r="P19">
        <v>1.2726999999999999</v>
      </c>
      <c r="S19">
        <v>1.3435999999999999</v>
      </c>
      <c r="T19">
        <v>1.4334</v>
      </c>
    </row>
    <row r="20" spans="1:20" x14ac:dyDescent="0.25">
      <c r="A20" s="470">
        <f t="shared" si="11"/>
        <v>43846</v>
      </c>
      <c r="B20" s="469"/>
      <c r="C20">
        <v>1.0239</v>
      </c>
      <c r="D20">
        <v>1.2542</v>
      </c>
      <c r="G20">
        <v>1.0169999999999999</v>
      </c>
      <c r="H20">
        <v>0.98499999999999999</v>
      </c>
      <c r="I20">
        <v>1.0926</v>
      </c>
      <c r="J20">
        <v>1.1986000000000001</v>
      </c>
      <c r="L20">
        <v>1.3151999999999999</v>
      </c>
      <c r="M20">
        <v>1.2419</v>
      </c>
      <c r="N20">
        <v>1.3248</v>
      </c>
      <c r="O20">
        <v>1.3045</v>
      </c>
      <c r="R20">
        <v>1.3396999999999999</v>
      </c>
      <c r="S20">
        <v>1.3483000000000001</v>
      </c>
      <c r="T20">
        <v>1.4388000000000001</v>
      </c>
    </row>
    <row r="21" spans="1:20" x14ac:dyDescent="0.25">
      <c r="A21" s="470">
        <f t="shared" si="11"/>
        <v>43847</v>
      </c>
      <c r="B21" s="469"/>
      <c r="C21">
        <v>1.0293000000000001</v>
      </c>
      <c r="F21">
        <v>0.98619999999999997</v>
      </c>
      <c r="G21">
        <v>1.0132000000000001</v>
      </c>
      <c r="H21">
        <v>0.98529999999999995</v>
      </c>
      <c r="I21">
        <v>1.0961000000000001</v>
      </c>
      <c r="L21">
        <v>1.3057000000000001</v>
      </c>
      <c r="M21">
        <v>1.2424999999999999</v>
      </c>
      <c r="N21">
        <v>1.3293999999999999</v>
      </c>
      <c r="O21">
        <v>1.3062</v>
      </c>
      <c r="Q21">
        <v>1.252</v>
      </c>
      <c r="R21">
        <v>1.339</v>
      </c>
      <c r="S21">
        <v>1.3522000000000001</v>
      </c>
      <c r="T21">
        <v>1.4435</v>
      </c>
    </row>
    <row r="22" spans="1:20" x14ac:dyDescent="0.25">
      <c r="A22" s="470">
        <f t="shared" si="11"/>
        <v>43848</v>
      </c>
      <c r="B22" s="469"/>
      <c r="C22">
        <v>1.0295000000000001</v>
      </c>
      <c r="E22">
        <v>1.0250999999999999</v>
      </c>
      <c r="F22">
        <v>0.99109999999999998</v>
      </c>
      <c r="G22">
        <v>1.014</v>
      </c>
      <c r="H22">
        <v>0.99370000000000003</v>
      </c>
      <c r="K22">
        <v>1.4507000000000001</v>
      </c>
      <c r="L22">
        <v>1.3099000000000001</v>
      </c>
      <c r="M22">
        <v>1.2445999999999999</v>
      </c>
      <c r="N22">
        <v>1.3260000000000001</v>
      </c>
      <c r="P22">
        <v>1.2762</v>
      </c>
      <c r="Q22">
        <v>1.2528999999999999</v>
      </c>
      <c r="R22">
        <v>1.3439000000000001</v>
      </c>
      <c r="S22">
        <v>1.3505</v>
      </c>
    </row>
    <row r="23" spans="1:20" x14ac:dyDescent="0.25">
      <c r="A23" s="470">
        <f t="shared" si="11"/>
        <v>43849</v>
      </c>
      <c r="B23" s="469"/>
      <c r="D23">
        <v>1.2521</v>
      </c>
      <c r="E23">
        <v>1.0327999999999999</v>
      </c>
      <c r="F23">
        <v>0.99390000000000001</v>
      </c>
      <c r="G23">
        <v>1.0095000000000001</v>
      </c>
      <c r="J23">
        <v>1.1966000000000001</v>
      </c>
      <c r="K23">
        <v>1.4514</v>
      </c>
      <c r="L23">
        <v>1.3303</v>
      </c>
      <c r="M23">
        <v>1.2459</v>
      </c>
      <c r="P23">
        <v>1.2735000000000001</v>
      </c>
      <c r="Q23">
        <v>1.2492000000000001</v>
      </c>
      <c r="R23">
        <v>1.3472</v>
      </c>
      <c r="S23">
        <v>1.3462000000000001</v>
      </c>
    </row>
    <row r="24" spans="1:20" x14ac:dyDescent="0.25">
      <c r="A24" s="470">
        <f t="shared" si="11"/>
        <v>43850</v>
      </c>
      <c r="B24" s="469"/>
      <c r="D24">
        <v>1.2605</v>
      </c>
      <c r="E24">
        <v>1.0478000000000001</v>
      </c>
      <c r="F24">
        <v>1.0001</v>
      </c>
      <c r="G24">
        <v>1.0143</v>
      </c>
      <c r="I24">
        <v>1.0962000000000001</v>
      </c>
      <c r="J24">
        <v>1.2084999999999999</v>
      </c>
      <c r="K24">
        <v>1.4589000000000001</v>
      </c>
      <c r="L24">
        <v>1.3355999999999999</v>
      </c>
      <c r="O24">
        <v>1.3052999999999999</v>
      </c>
      <c r="P24">
        <v>1.2656000000000001</v>
      </c>
      <c r="Q24">
        <v>1.2474000000000001</v>
      </c>
      <c r="R24">
        <v>1.3421000000000001</v>
      </c>
      <c r="T24">
        <v>1.4330000000000001</v>
      </c>
    </row>
    <row r="25" spans="1:20" x14ac:dyDescent="0.25">
      <c r="A25" s="470">
        <f t="shared" si="11"/>
        <v>43851</v>
      </c>
      <c r="B25" s="469"/>
      <c r="C25">
        <v>1.0324</v>
      </c>
      <c r="D25">
        <v>1.2741</v>
      </c>
      <c r="E25">
        <v>1.0487</v>
      </c>
      <c r="F25">
        <v>0.99450000000000005</v>
      </c>
      <c r="H25">
        <v>0.99329999999999996</v>
      </c>
      <c r="I25">
        <v>1.0972</v>
      </c>
      <c r="J25">
        <v>1.2374000000000001</v>
      </c>
      <c r="K25">
        <v>1.4242999999999999</v>
      </c>
      <c r="N25">
        <v>1.3297000000000001</v>
      </c>
      <c r="O25">
        <v>1.3067</v>
      </c>
      <c r="P25">
        <v>1.2626999999999999</v>
      </c>
      <c r="Q25">
        <v>1.2544999999999999</v>
      </c>
      <c r="T25">
        <v>1.4366000000000001</v>
      </c>
    </row>
    <row r="26" spans="1:20" x14ac:dyDescent="0.25">
      <c r="A26" s="470">
        <f t="shared" si="11"/>
        <v>43852</v>
      </c>
      <c r="B26" s="469"/>
      <c r="C26">
        <v>1.0253000000000001</v>
      </c>
      <c r="D26">
        <v>1.2629999999999999</v>
      </c>
      <c r="E26">
        <v>1.0564</v>
      </c>
      <c r="H26">
        <v>0.99339999999999995</v>
      </c>
      <c r="I26">
        <v>1.1069</v>
      </c>
      <c r="J26">
        <v>1.2371000000000001</v>
      </c>
      <c r="K26">
        <v>1.4151</v>
      </c>
      <c r="M26">
        <v>1.2458</v>
      </c>
      <c r="N26">
        <v>1.3340000000000001</v>
      </c>
      <c r="O26">
        <v>1.3116000000000001</v>
      </c>
      <c r="P26">
        <v>1.2716000000000001</v>
      </c>
      <c r="S26">
        <v>1.3453999999999999</v>
      </c>
      <c r="T26">
        <v>1.4369000000000001</v>
      </c>
    </row>
    <row r="27" spans="1:20" x14ac:dyDescent="0.25">
      <c r="A27" s="470">
        <f t="shared" si="11"/>
        <v>43853</v>
      </c>
      <c r="B27" s="469"/>
      <c r="C27">
        <v>1.0286</v>
      </c>
      <c r="D27">
        <v>1.248</v>
      </c>
      <c r="G27">
        <v>1.008</v>
      </c>
      <c r="H27">
        <v>0.99860000000000004</v>
      </c>
      <c r="I27">
        <v>1.113</v>
      </c>
      <c r="J27">
        <v>1.2403</v>
      </c>
      <c r="L27">
        <v>1.3290999999999999</v>
      </c>
      <c r="M27">
        <v>1.2454000000000001</v>
      </c>
      <c r="N27">
        <v>1.3348</v>
      </c>
      <c r="O27">
        <v>1.3143</v>
      </c>
      <c r="R27">
        <v>1.3382000000000001</v>
      </c>
      <c r="S27">
        <v>1.3478000000000001</v>
      </c>
      <c r="T27">
        <v>1.4371</v>
      </c>
    </row>
    <row r="28" spans="1:20" x14ac:dyDescent="0.25">
      <c r="A28" s="470">
        <f t="shared" si="11"/>
        <v>43854</v>
      </c>
      <c r="B28" s="469"/>
      <c r="C28">
        <v>1.0072000000000001</v>
      </c>
      <c r="F28">
        <v>0.99339999999999995</v>
      </c>
      <c r="G28">
        <v>1.0097</v>
      </c>
      <c r="H28">
        <v>1.0025999999999999</v>
      </c>
      <c r="I28">
        <v>1.1062000000000001</v>
      </c>
      <c r="L28">
        <v>1.3173999999999999</v>
      </c>
      <c r="M28">
        <v>1.2341</v>
      </c>
      <c r="N28">
        <v>1.3351</v>
      </c>
      <c r="O28">
        <v>1.3140000000000001</v>
      </c>
      <c r="Q28">
        <v>1.2656000000000001</v>
      </c>
      <c r="R28">
        <v>1.337</v>
      </c>
      <c r="S28">
        <v>1.3484</v>
      </c>
      <c r="T28">
        <v>1.4336</v>
      </c>
    </row>
    <row r="29" spans="1:20" x14ac:dyDescent="0.25">
      <c r="A29" s="470">
        <f t="shared" si="11"/>
        <v>43855</v>
      </c>
      <c r="B29" s="469"/>
      <c r="C29">
        <v>1.0044</v>
      </c>
      <c r="E29">
        <v>1.0582</v>
      </c>
      <c r="F29">
        <v>0.99860000000000004</v>
      </c>
      <c r="G29">
        <v>1.012</v>
      </c>
      <c r="H29">
        <v>1.0078</v>
      </c>
      <c r="K29">
        <v>1.4252</v>
      </c>
      <c r="L29">
        <v>1.3088</v>
      </c>
      <c r="M29">
        <v>1.2323</v>
      </c>
      <c r="N29">
        <v>1.3255999999999999</v>
      </c>
      <c r="P29">
        <v>1.2738</v>
      </c>
      <c r="Q29">
        <v>1.2628999999999999</v>
      </c>
      <c r="R29">
        <v>1.3392999999999999</v>
      </c>
      <c r="S29">
        <v>1.3495999999999999</v>
      </c>
    </row>
    <row r="30" spans="1:20" x14ac:dyDescent="0.25">
      <c r="A30" s="470">
        <f t="shared" si="11"/>
        <v>43856</v>
      </c>
      <c r="B30" s="469"/>
      <c r="D30">
        <v>1.2204999999999999</v>
      </c>
      <c r="E30">
        <v>1.0606</v>
      </c>
      <c r="F30">
        <v>0.99529999999999996</v>
      </c>
      <c r="G30">
        <v>0.99860000000000004</v>
      </c>
      <c r="J30">
        <v>1.2411000000000001</v>
      </c>
      <c r="K30">
        <v>1.4061999999999999</v>
      </c>
      <c r="L30">
        <v>1.3103</v>
      </c>
      <c r="M30">
        <v>1.2321</v>
      </c>
      <c r="P30">
        <v>1.2702</v>
      </c>
      <c r="Q30">
        <v>1.2605999999999999</v>
      </c>
      <c r="R30">
        <v>1.3349</v>
      </c>
      <c r="S30">
        <v>1.3449</v>
      </c>
    </row>
    <row r="31" spans="1:20" x14ac:dyDescent="0.25">
      <c r="A31" s="470">
        <f t="shared" si="11"/>
        <v>43857</v>
      </c>
      <c r="B31" s="469"/>
      <c r="D31">
        <v>1.2299</v>
      </c>
      <c r="E31">
        <v>1.0657000000000001</v>
      </c>
      <c r="F31">
        <v>0.99409999999999998</v>
      </c>
      <c r="G31">
        <v>1.0013000000000001</v>
      </c>
      <c r="I31">
        <v>1.1097999999999999</v>
      </c>
      <c r="J31">
        <v>1.2403999999999999</v>
      </c>
      <c r="K31">
        <v>1.4043000000000001</v>
      </c>
      <c r="L31">
        <v>1.3123</v>
      </c>
      <c r="O31">
        <v>1.3182</v>
      </c>
      <c r="P31">
        <v>1.2775000000000001</v>
      </c>
      <c r="Q31">
        <v>1.2712000000000001</v>
      </c>
      <c r="R31">
        <v>1.3313999999999999</v>
      </c>
      <c r="T31">
        <v>1.4380999999999999</v>
      </c>
    </row>
    <row r="32" spans="1:20" x14ac:dyDescent="0.25">
      <c r="A32" s="470">
        <f t="shared" si="11"/>
        <v>43858</v>
      </c>
      <c r="B32" s="469"/>
      <c r="C32">
        <v>1.0044</v>
      </c>
      <c r="D32">
        <v>1.2098</v>
      </c>
      <c r="E32">
        <v>1.0643</v>
      </c>
      <c r="F32">
        <v>0.999</v>
      </c>
      <c r="H32">
        <v>1.0068999999999999</v>
      </c>
      <c r="I32">
        <v>1.1148</v>
      </c>
      <c r="J32">
        <v>1.2451000000000001</v>
      </c>
      <c r="K32">
        <v>1.4073</v>
      </c>
      <c r="N32">
        <v>1.3260000000000001</v>
      </c>
      <c r="O32">
        <v>1.3179000000000001</v>
      </c>
      <c r="P32">
        <v>1.2809999999999999</v>
      </c>
      <c r="Q32">
        <v>1.2771999999999999</v>
      </c>
      <c r="T32">
        <v>1.4394</v>
      </c>
    </row>
    <row r="33" spans="1:20" x14ac:dyDescent="0.25">
      <c r="A33" s="470">
        <f t="shared" si="11"/>
        <v>43859</v>
      </c>
      <c r="B33" s="469"/>
      <c r="C33">
        <v>0.99770000000000003</v>
      </c>
      <c r="D33">
        <v>1.2188000000000001</v>
      </c>
      <c r="E33">
        <v>1.0649999999999999</v>
      </c>
      <c r="H33">
        <v>1.0028999999999999</v>
      </c>
      <c r="I33">
        <v>1.1148</v>
      </c>
      <c r="J33">
        <v>1.2644</v>
      </c>
      <c r="K33">
        <v>1.4079999999999999</v>
      </c>
      <c r="M33">
        <v>1.2335</v>
      </c>
      <c r="N33">
        <v>1.3266</v>
      </c>
      <c r="O33">
        <v>1.3196000000000001</v>
      </c>
      <c r="P33">
        <v>1.278</v>
      </c>
      <c r="S33">
        <v>1.3442000000000001</v>
      </c>
      <c r="T33">
        <v>1.4435</v>
      </c>
    </row>
    <row r="34" spans="1:20" x14ac:dyDescent="0.25">
      <c r="A34" s="470">
        <f t="shared" si="11"/>
        <v>43860</v>
      </c>
      <c r="B34" s="469"/>
      <c r="C34">
        <v>0.99370000000000003</v>
      </c>
      <c r="D34">
        <v>1.2363999999999999</v>
      </c>
      <c r="G34">
        <v>1.0032000000000001</v>
      </c>
      <c r="H34">
        <v>1.0033000000000001</v>
      </c>
      <c r="I34">
        <v>1.1171</v>
      </c>
      <c r="J34">
        <v>1.2717000000000001</v>
      </c>
      <c r="L34">
        <v>1.3113999999999999</v>
      </c>
      <c r="M34">
        <v>1.2327999999999999</v>
      </c>
      <c r="N34">
        <v>1.3191999999999999</v>
      </c>
      <c r="O34">
        <v>1.3217000000000001</v>
      </c>
      <c r="R34">
        <v>1.3355999999999999</v>
      </c>
      <c r="S34">
        <v>1.3416999999999999</v>
      </c>
      <c r="T34">
        <v>1.4414</v>
      </c>
    </row>
    <row r="35" spans="1:20" x14ac:dyDescent="0.25">
      <c r="A35" s="470">
        <f t="shared" si="11"/>
        <v>43861</v>
      </c>
      <c r="B35" s="469"/>
      <c r="C35">
        <v>1.0022</v>
      </c>
      <c r="F35">
        <v>1.0022</v>
      </c>
      <c r="G35">
        <v>1.0052000000000001</v>
      </c>
      <c r="H35">
        <v>0.99919999999999998</v>
      </c>
      <c r="I35">
        <v>1.1119000000000001</v>
      </c>
      <c r="L35">
        <v>1.3029999999999999</v>
      </c>
      <c r="M35">
        <v>1.2293000000000001</v>
      </c>
      <c r="N35">
        <v>1.3144</v>
      </c>
      <c r="O35">
        <v>1.3232999999999999</v>
      </c>
      <c r="Q35">
        <v>1.2719</v>
      </c>
      <c r="R35">
        <v>1.335</v>
      </c>
      <c r="S35">
        <v>1.3396999999999999</v>
      </c>
      <c r="T35">
        <v>1.4483999999999999</v>
      </c>
    </row>
    <row r="36" spans="1:20" x14ac:dyDescent="0.25">
      <c r="A36" s="470">
        <f t="shared" si="11"/>
        <v>43862</v>
      </c>
      <c r="B36" s="469"/>
      <c r="C36">
        <v>0.99429999999999996</v>
      </c>
      <c r="E36">
        <v>1.0652999999999999</v>
      </c>
      <c r="F36">
        <v>0.99219999999999997</v>
      </c>
      <c r="G36">
        <v>0.99709999999999999</v>
      </c>
      <c r="H36">
        <v>0.99870000000000003</v>
      </c>
      <c r="K36">
        <v>1.4006000000000001</v>
      </c>
      <c r="L36">
        <v>1.3073999999999999</v>
      </c>
      <c r="M36">
        <v>1.2287999999999999</v>
      </c>
      <c r="N36">
        <v>1.3095000000000001</v>
      </c>
      <c r="P36">
        <v>1.2824</v>
      </c>
      <c r="Q36">
        <v>1.2694000000000001</v>
      </c>
      <c r="R36">
        <v>1.3321000000000001</v>
      </c>
      <c r="S36">
        <v>1.3404</v>
      </c>
    </row>
    <row r="37" spans="1:20" x14ac:dyDescent="0.25">
      <c r="A37" s="470">
        <f t="shared" si="11"/>
        <v>43863</v>
      </c>
      <c r="B37" s="469"/>
      <c r="D37">
        <v>1.2403999999999999</v>
      </c>
      <c r="E37">
        <v>1.0607</v>
      </c>
      <c r="F37">
        <v>0.98829999999999996</v>
      </c>
      <c r="G37">
        <v>0.99850000000000005</v>
      </c>
      <c r="J37">
        <v>1.2578</v>
      </c>
      <c r="K37">
        <v>1.4039999999999999</v>
      </c>
      <c r="L37">
        <v>1.3016000000000001</v>
      </c>
      <c r="M37">
        <v>1.238</v>
      </c>
      <c r="P37">
        <v>1.2818000000000001</v>
      </c>
      <c r="Q37">
        <v>1.2677</v>
      </c>
      <c r="R37">
        <v>1.3311999999999999</v>
      </c>
      <c r="S37">
        <v>1.3453999999999999</v>
      </c>
    </row>
    <row r="38" spans="1:20" x14ac:dyDescent="0.25">
      <c r="A38" s="470">
        <f t="shared" si="11"/>
        <v>43864</v>
      </c>
      <c r="B38" s="469"/>
      <c r="D38">
        <v>1.2337</v>
      </c>
      <c r="E38">
        <v>1.0609</v>
      </c>
      <c r="F38">
        <v>0.99009999999999998</v>
      </c>
      <c r="G38">
        <v>0.99450000000000005</v>
      </c>
      <c r="I38">
        <v>1.1075999999999999</v>
      </c>
      <c r="J38">
        <v>1.2456</v>
      </c>
      <c r="K38">
        <v>1.3846000000000001</v>
      </c>
      <c r="L38">
        <v>1.3016000000000001</v>
      </c>
      <c r="O38">
        <v>1.3274999999999999</v>
      </c>
      <c r="P38">
        <v>1.2783</v>
      </c>
      <c r="Q38">
        <v>1.2679</v>
      </c>
      <c r="R38">
        <v>1.3391</v>
      </c>
      <c r="T38">
        <v>1.4602999999999999</v>
      </c>
    </row>
    <row r="39" spans="1:20" x14ac:dyDescent="0.25">
      <c r="A39" s="470">
        <f t="shared" si="11"/>
        <v>43865</v>
      </c>
      <c r="B39" s="469"/>
      <c r="C39">
        <v>0.99309999999999998</v>
      </c>
      <c r="D39">
        <v>1.2265999999999999</v>
      </c>
      <c r="E39">
        <v>1.0733999999999999</v>
      </c>
      <c r="F39">
        <v>0.99009999999999998</v>
      </c>
      <c r="H39">
        <v>0.99770000000000003</v>
      </c>
      <c r="I39">
        <v>1.1054999999999999</v>
      </c>
      <c r="J39">
        <v>1.2549999999999999</v>
      </c>
      <c r="K39">
        <v>1.3726</v>
      </c>
      <c r="N39">
        <v>1.3127</v>
      </c>
      <c r="O39">
        <v>1.3278000000000001</v>
      </c>
      <c r="P39">
        <v>1.2827999999999999</v>
      </c>
      <c r="Q39">
        <v>1.2758</v>
      </c>
    </row>
    <row r="40" spans="1:20" x14ac:dyDescent="0.25">
      <c r="A40" s="470">
        <f t="shared" si="11"/>
        <v>43866</v>
      </c>
      <c r="B40" s="469"/>
      <c r="C40">
        <v>1.0043</v>
      </c>
      <c r="D40">
        <v>1.2302999999999999</v>
      </c>
      <c r="E40">
        <v>1.0725</v>
      </c>
      <c r="H40">
        <v>0.99719999999999998</v>
      </c>
      <c r="I40">
        <v>1.1101000000000001</v>
      </c>
      <c r="J40">
        <v>1.2422</v>
      </c>
      <c r="K40">
        <v>1.3875999999999999</v>
      </c>
      <c r="M40">
        <v>1.2483</v>
      </c>
      <c r="N40">
        <v>1.3133999999999999</v>
      </c>
      <c r="O40">
        <v>1.3289</v>
      </c>
      <c r="P40">
        <v>1.2777000000000001</v>
      </c>
      <c r="S40">
        <v>1.3527</v>
      </c>
    </row>
    <row r="41" spans="1:20" x14ac:dyDescent="0.25">
      <c r="A41" s="470">
        <f t="shared" si="11"/>
        <v>43867</v>
      </c>
      <c r="B41" s="469"/>
      <c r="C41">
        <v>1.0025999999999999</v>
      </c>
      <c r="D41">
        <v>1.2388999999999999</v>
      </c>
      <c r="G41">
        <v>0.99539999999999995</v>
      </c>
      <c r="H41">
        <v>0.996</v>
      </c>
      <c r="I41">
        <v>1.1066</v>
      </c>
      <c r="J41">
        <v>1.2523</v>
      </c>
      <c r="L41">
        <v>1.3099000000000001</v>
      </c>
      <c r="M41">
        <v>1.2529999999999999</v>
      </c>
      <c r="N41">
        <v>1.319</v>
      </c>
      <c r="O41">
        <v>1.329</v>
      </c>
      <c r="R41">
        <v>1.3442000000000001</v>
      </c>
      <c r="S41">
        <v>1.3506</v>
      </c>
    </row>
    <row r="42" spans="1:20" x14ac:dyDescent="0.25">
      <c r="A42" s="470">
        <f t="shared" si="11"/>
        <v>43868</v>
      </c>
      <c r="B42" s="469"/>
      <c r="C42">
        <v>1.0115000000000001</v>
      </c>
      <c r="F42">
        <v>0.98860000000000003</v>
      </c>
      <c r="G42">
        <v>0.99480000000000002</v>
      </c>
      <c r="H42">
        <v>0.99929999999999997</v>
      </c>
      <c r="I42">
        <v>1.1017999999999999</v>
      </c>
      <c r="L42">
        <v>1.3167</v>
      </c>
      <c r="M42">
        <v>1.2545999999999999</v>
      </c>
      <c r="N42">
        <v>1.3285</v>
      </c>
      <c r="O42">
        <v>1.3305</v>
      </c>
      <c r="Q42">
        <v>1.2687999999999999</v>
      </c>
      <c r="R42">
        <v>1.3434999999999999</v>
      </c>
      <c r="S42">
        <v>1.3469</v>
      </c>
    </row>
    <row r="43" spans="1:20" x14ac:dyDescent="0.25">
      <c r="A43" s="470">
        <f t="shared" si="11"/>
        <v>43869</v>
      </c>
      <c r="B43" s="469"/>
      <c r="C43">
        <v>0.99909999999999999</v>
      </c>
      <c r="E43">
        <v>1.0691999999999999</v>
      </c>
      <c r="F43">
        <v>0.99060000000000004</v>
      </c>
      <c r="G43">
        <v>0.997</v>
      </c>
      <c r="H43">
        <v>1.002</v>
      </c>
      <c r="K43">
        <v>1.3920999999999999</v>
      </c>
      <c r="L43">
        <v>1.3157000000000001</v>
      </c>
      <c r="M43">
        <v>1.2585</v>
      </c>
      <c r="N43">
        <v>1.327</v>
      </c>
      <c r="P43">
        <v>1.2753000000000001</v>
      </c>
      <c r="Q43">
        <v>1.2708999999999999</v>
      </c>
      <c r="R43">
        <v>1.3429</v>
      </c>
      <c r="S43">
        <v>1.3467</v>
      </c>
    </row>
    <row r="44" spans="1:20" x14ac:dyDescent="0.25">
      <c r="A44" s="470">
        <f t="shared" si="11"/>
        <v>43870</v>
      </c>
      <c r="B44" s="469"/>
      <c r="D44">
        <v>1.2192000000000001</v>
      </c>
      <c r="E44">
        <v>1.069</v>
      </c>
      <c r="F44">
        <v>0.99470000000000003</v>
      </c>
      <c r="G44">
        <v>0.99409999999999998</v>
      </c>
      <c r="J44">
        <v>1.2447999999999999</v>
      </c>
      <c r="K44">
        <v>1.3819999999999999</v>
      </c>
      <c r="L44">
        <v>1.3127</v>
      </c>
      <c r="M44">
        <v>1.2608999999999999</v>
      </c>
      <c r="P44">
        <v>1.2719</v>
      </c>
      <c r="Q44">
        <v>1.268</v>
      </c>
      <c r="R44">
        <v>1.3427</v>
      </c>
      <c r="S44">
        <v>1.3458000000000001</v>
      </c>
    </row>
    <row r="45" spans="1:20" x14ac:dyDescent="0.25">
      <c r="A45" s="470">
        <f t="shared" si="11"/>
        <v>43871</v>
      </c>
      <c r="B45" s="469"/>
      <c r="D45">
        <v>1.2332000000000001</v>
      </c>
      <c r="E45">
        <v>1.0670999999999999</v>
      </c>
      <c r="F45">
        <v>0.99550000000000005</v>
      </c>
      <c r="G45">
        <v>1.0016</v>
      </c>
      <c r="I45">
        <v>1.1048</v>
      </c>
      <c r="J45">
        <v>1.2527999999999999</v>
      </c>
      <c r="K45">
        <v>1.3968</v>
      </c>
      <c r="L45">
        <v>1.3084</v>
      </c>
      <c r="O45">
        <v>1.3319000000000001</v>
      </c>
      <c r="P45">
        <v>1.2688999999999999</v>
      </c>
      <c r="Q45">
        <v>1.2682</v>
      </c>
      <c r="R45">
        <v>1.3362000000000001</v>
      </c>
    </row>
    <row r="46" spans="1:20" x14ac:dyDescent="0.25">
      <c r="A46" s="470">
        <f t="shared" si="11"/>
        <v>43872</v>
      </c>
      <c r="B46" s="469"/>
      <c r="C46">
        <v>1.0017</v>
      </c>
      <c r="D46">
        <v>1.2423999999999999</v>
      </c>
      <c r="E46">
        <v>1.0523</v>
      </c>
      <c r="F46">
        <v>0.99029999999999996</v>
      </c>
      <c r="H46">
        <v>1.0065</v>
      </c>
      <c r="I46">
        <v>1.1025</v>
      </c>
      <c r="J46">
        <v>1.2635000000000001</v>
      </c>
      <c r="K46">
        <v>1.393</v>
      </c>
      <c r="N46">
        <v>1.3293999999999999</v>
      </c>
      <c r="O46">
        <v>1.3291999999999999</v>
      </c>
      <c r="P46">
        <v>1.2685999999999999</v>
      </c>
      <c r="Q46">
        <v>1.2702</v>
      </c>
    </row>
    <row r="47" spans="1:20" x14ac:dyDescent="0.25">
      <c r="A47" s="470">
        <f t="shared" si="11"/>
        <v>43873</v>
      </c>
      <c r="B47" s="469"/>
      <c r="C47">
        <v>0.99629999999999996</v>
      </c>
      <c r="D47">
        <v>1.2477</v>
      </c>
      <c r="E47">
        <v>1.0530999999999999</v>
      </c>
      <c r="H47">
        <v>1.0028999999999999</v>
      </c>
      <c r="I47">
        <v>1.0992999999999999</v>
      </c>
      <c r="J47">
        <v>1.2462</v>
      </c>
      <c r="K47">
        <v>1.3835</v>
      </c>
      <c r="M47">
        <v>1.2603</v>
      </c>
      <c r="N47">
        <v>1.3248</v>
      </c>
      <c r="O47">
        <v>1.3253999999999999</v>
      </c>
      <c r="P47">
        <v>1.2710999999999999</v>
      </c>
      <c r="S47">
        <v>1.345</v>
      </c>
    </row>
    <row r="48" spans="1:20" x14ac:dyDescent="0.25">
      <c r="A48" s="470">
        <f t="shared" si="11"/>
        <v>43874</v>
      </c>
      <c r="B48" s="469"/>
      <c r="C48">
        <v>0.99950000000000006</v>
      </c>
      <c r="D48">
        <v>1.2433000000000001</v>
      </c>
      <c r="G48">
        <v>0.99960000000000004</v>
      </c>
      <c r="H48">
        <v>1.002</v>
      </c>
      <c r="I48">
        <v>1.0980000000000001</v>
      </c>
      <c r="J48">
        <v>1.2448999999999999</v>
      </c>
      <c r="L48">
        <v>1.3082</v>
      </c>
      <c r="M48">
        <v>1.26</v>
      </c>
      <c r="N48">
        <v>1.3240000000000001</v>
      </c>
      <c r="O48">
        <v>1.3255999999999999</v>
      </c>
      <c r="R48">
        <v>1.3343</v>
      </c>
      <c r="S48">
        <v>1.3555999999999999</v>
      </c>
    </row>
    <row r="49" spans="1:19" x14ac:dyDescent="0.25">
      <c r="A49" s="470">
        <f t="shared" si="11"/>
        <v>43875</v>
      </c>
      <c r="B49" s="469"/>
      <c r="C49">
        <v>0.997</v>
      </c>
      <c r="F49">
        <v>0.98850000000000005</v>
      </c>
      <c r="G49">
        <v>0.99909999999999999</v>
      </c>
      <c r="H49">
        <v>1.0007999999999999</v>
      </c>
      <c r="I49">
        <v>1.0981000000000001</v>
      </c>
      <c r="L49">
        <v>1.3069999999999999</v>
      </c>
      <c r="M49">
        <v>1.2562</v>
      </c>
      <c r="N49">
        <v>1.3298000000000001</v>
      </c>
      <c r="O49">
        <v>1.3249</v>
      </c>
      <c r="Q49">
        <v>1.2738</v>
      </c>
      <c r="R49">
        <v>1.3345</v>
      </c>
      <c r="S49">
        <v>1.355</v>
      </c>
    </row>
    <row r="50" spans="1:19" x14ac:dyDescent="0.25">
      <c r="A50" s="470">
        <f t="shared" si="11"/>
        <v>43876</v>
      </c>
      <c r="B50" s="469"/>
      <c r="C50">
        <v>1.0016</v>
      </c>
      <c r="E50">
        <v>1.048</v>
      </c>
      <c r="F50">
        <v>0.98870000000000002</v>
      </c>
      <c r="G50">
        <v>0.99650000000000005</v>
      </c>
      <c r="H50">
        <v>1.0069999999999999</v>
      </c>
      <c r="K50" s="161"/>
      <c r="L50">
        <v>1.3088</v>
      </c>
      <c r="M50">
        <v>1.2506999999999999</v>
      </c>
      <c r="N50">
        <v>1.3266</v>
      </c>
      <c r="P50" s="161"/>
      <c r="Q50">
        <v>1.2741</v>
      </c>
      <c r="R50">
        <v>1.3411</v>
      </c>
      <c r="S50">
        <v>1.3492999999999999</v>
      </c>
    </row>
    <row r="51" spans="1:19" x14ac:dyDescent="0.25">
      <c r="A51" s="470">
        <f t="shared" si="11"/>
        <v>43877</v>
      </c>
      <c r="B51" s="469"/>
      <c r="D51">
        <v>1.2437</v>
      </c>
      <c r="E51">
        <v>1.0426</v>
      </c>
      <c r="F51">
        <v>0.98550000000000004</v>
      </c>
      <c r="G51">
        <v>0.99619999999999997</v>
      </c>
      <c r="J51" s="161"/>
      <c r="K51">
        <v>1.3859999999999999</v>
      </c>
      <c r="L51">
        <v>1.3055000000000001</v>
      </c>
      <c r="M51">
        <v>1.254</v>
      </c>
      <c r="P51">
        <v>1.2684</v>
      </c>
      <c r="Q51">
        <v>1.2685999999999999</v>
      </c>
      <c r="R51">
        <v>1.3439000000000001</v>
      </c>
      <c r="S51">
        <v>1.3484</v>
      </c>
    </row>
    <row r="52" spans="1:19" x14ac:dyDescent="0.25">
      <c r="A52" s="468">
        <f t="shared" si="11"/>
        <v>43878</v>
      </c>
      <c r="B52" s="469"/>
      <c r="D52">
        <v>1.2601</v>
      </c>
      <c r="E52">
        <v>1.0455000000000001</v>
      </c>
      <c r="F52">
        <v>0.9839</v>
      </c>
      <c r="G52">
        <v>0.997</v>
      </c>
      <c r="I52" s="161"/>
      <c r="J52">
        <v>1.2403</v>
      </c>
      <c r="K52">
        <v>1.3684000000000001</v>
      </c>
      <c r="L52">
        <v>1.3102</v>
      </c>
      <c r="O52" s="161"/>
      <c r="P52">
        <v>1.2712000000000001</v>
      </c>
      <c r="Q52">
        <v>1.2695000000000001</v>
      </c>
      <c r="R52">
        <v>1.3487</v>
      </c>
    </row>
    <row r="53" spans="1:19" x14ac:dyDescent="0.25">
      <c r="A53" s="468">
        <f t="shared" si="11"/>
        <v>43879</v>
      </c>
      <c r="B53" s="469"/>
      <c r="C53">
        <v>1.0071000000000001</v>
      </c>
      <c r="D53">
        <v>1.2596000000000001</v>
      </c>
      <c r="E53">
        <v>1.0451999999999999</v>
      </c>
      <c r="F53">
        <v>0.98299999999999998</v>
      </c>
      <c r="H53" s="161"/>
      <c r="I53">
        <v>1.0952999999999999</v>
      </c>
      <c r="J53">
        <v>1.2455000000000001</v>
      </c>
      <c r="K53">
        <v>1.3721000000000001</v>
      </c>
      <c r="N53" s="161"/>
      <c r="O53">
        <v>1.3258000000000001</v>
      </c>
      <c r="P53">
        <v>1.2696000000000001</v>
      </c>
      <c r="Q53">
        <v>1.2734000000000001</v>
      </c>
    </row>
    <row r="54" spans="1:19" x14ac:dyDescent="0.25">
      <c r="A54" s="470">
        <f t="shared" si="11"/>
        <v>43880</v>
      </c>
      <c r="B54" s="469"/>
      <c r="C54">
        <v>1.016</v>
      </c>
      <c r="D54">
        <v>1.2595000000000001</v>
      </c>
      <c r="E54">
        <v>1.042</v>
      </c>
      <c r="H54">
        <v>1.0118</v>
      </c>
      <c r="I54">
        <v>1.1045</v>
      </c>
      <c r="J54">
        <v>1.2485999999999999</v>
      </c>
      <c r="K54">
        <v>1.3801000000000001</v>
      </c>
      <c r="M54" s="161"/>
      <c r="N54">
        <v>1.3238000000000001</v>
      </c>
      <c r="O54">
        <v>1.3230999999999999</v>
      </c>
      <c r="P54">
        <v>1.2614000000000001</v>
      </c>
      <c r="S54" s="161"/>
    </row>
    <row r="55" spans="1:19" x14ac:dyDescent="0.25">
      <c r="A55" s="470">
        <f t="shared" si="11"/>
        <v>43881</v>
      </c>
      <c r="B55" s="469"/>
      <c r="C55">
        <v>1.0189999999999999</v>
      </c>
      <c r="D55">
        <v>1.2541</v>
      </c>
      <c r="G55">
        <v>0.99239999999999995</v>
      </c>
      <c r="H55">
        <v>1.0163</v>
      </c>
      <c r="I55">
        <v>1.1104000000000001</v>
      </c>
      <c r="J55">
        <v>1.2505999999999999</v>
      </c>
      <c r="L55" s="161"/>
      <c r="M55">
        <v>1.2622</v>
      </c>
      <c r="N55">
        <v>1.3169</v>
      </c>
      <c r="O55">
        <v>1.3253999999999999</v>
      </c>
      <c r="R55" s="161"/>
      <c r="S55">
        <v>1.3517999999999999</v>
      </c>
    </row>
    <row r="56" spans="1:19" x14ac:dyDescent="0.25">
      <c r="A56" s="470">
        <f t="shared" si="11"/>
        <v>43882</v>
      </c>
      <c r="B56" s="469"/>
      <c r="C56">
        <v>1.0086999999999999</v>
      </c>
      <c r="F56">
        <v>0.98380000000000001</v>
      </c>
      <c r="G56">
        <v>0.99550000000000005</v>
      </c>
      <c r="H56">
        <v>1.0185</v>
      </c>
      <c r="I56">
        <v>1.1128</v>
      </c>
      <c r="L56">
        <v>1.3148</v>
      </c>
      <c r="M56">
        <v>1.2670999999999999</v>
      </c>
      <c r="N56">
        <v>1.3196000000000001</v>
      </c>
      <c r="O56">
        <v>1.3224</v>
      </c>
      <c r="Q56" s="161"/>
      <c r="R56">
        <v>1.3515999999999999</v>
      </c>
      <c r="S56">
        <v>1.3512</v>
      </c>
    </row>
    <row r="57" spans="1:19" x14ac:dyDescent="0.25">
      <c r="A57" s="470">
        <f t="shared" si="11"/>
        <v>43883</v>
      </c>
      <c r="B57" s="469"/>
      <c r="C57">
        <v>1.0156000000000001</v>
      </c>
      <c r="E57">
        <v>1.0427999999999999</v>
      </c>
      <c r="F57">
        <v>0.9859</v>
      </c>
      <c r="G57">
        <v>1</v>
      </c>
      <c r="H57">
        <v>1.0224</v>
      </c>
      <c r="K57">
        <v>1.3685</v>
      </c>
      <c r="L57">
        <v>1.3181</v>
      </c>
      <c r="M57">
        <v>1.2708999999999999</v>
      </c>
      <c r="N57">
        <v>1.3172999999999999</v>
      </c>
      <c r="P57">
        <v>1.2613000000000001</v>
      </c>
      <c r="Q57">
        <v>1.2743</v>
      </c>
      <c r="R57">
        <v>1.3542000000000001</v>
      </c>
      <c r="S57">
        <v>1.3493999999999999</v>
      </c>
    </row>
    <row r="58" spans="1:19" x14ac:dyDescent="0.25">
      <c r="A58" s="470">
        <f t="shared" si="11"/>
        <v>43884</v>
      </c>
      <c r="B58" s="469"/>
      <c r="D58">
        <v>1.2512000000000001</v>
      </c>
      <c r="E58">
        <v>1.0517000000000001</v>
      </c>
      <c r="F58">
        <v>0.99239999999999995</v>
      </c>
      <c r="G58">
        <v>0.99850000000000005</v>
      </c>
      <c r="J58">
        <v>1.258</v>
      </c>
      <c r="K58">
        <v>1.3792</v>
      </c>
      <c r="L58">
        <v>1.3109999999999999</v>
      </c>
      <c r="M58">
        <v>1.2667999999999999</v>
      </c>
      <c r="P58">
        <v>1.2603</v>
      </c>
      <c r="Q58">
        <v>1.2718</v>
      </c>
      <c r="R58">
        <v>1.3549</v>
      </c>
      <c r="S58">
        <v>1.3493999999999999</v>
      </c>
    </row>
    <row r="59" spans="1:19" x14ac:dyDescent="0.25">
      <c r="A59" s="470">
        <f t="shared" si="11"/>
        <v>43885</v>
      </c>
      <c r="B59" s="469"/>
      <c r="D59">
        <v>1.2470000000000001</v>
      </c>
      <c r="E59">
        <v>1.0549999999999999</v>
      </c>
      <c r="F59">
        <v>0.98419999999999996</v>
      </c>
      <c r="G59">
        <v>0.99880000000000002</v>
      </c>
      <c r="I59">
        <v>1.1057999999999999</v>
      </c>
      <c r="J59">
        <v>1.2603</v>
      </c>
      <c r="K59">
        <v>1.3766</v>
      </c>
      <c r="L59">
        <v>1.3095000000000001</v>
      </c>
      <c r="O59">
        <v>1.3279000000000001</v>
      </c>
      <c r="P59">
        <v>1.2547999999999999</v>
      </c>
      <c r="Q59">
        <v>1.2831999999999999</v>
      </c>
      <c r="R59">
        <v>1.3622000000000001</v>
      </c>
    </row>
    <row r="60" spans="1:19" x14ac:dyDescent="0.25">
      <c r="A60" s="470">
        <f t="shared" si="11"/>
        <v>43886</v>
      </c>
      <c r="B60" s="469"/>
      <c r="C60">
        <v>0.998</v>
      </c>
      <c r="D60">
        <v>1.2556</v>
      </c>
      <c r="E60">
        <v>1.0674999999999999</v>
      </c>
      <c r="F60">
        <v>0.98089999999999999</v>
      </c>
      <c r="H60">
        <v>1.0265</v>
      </c>
      <c r="I60">
        <v>1.1084000000000001</v>
      </c>
      <c r="J60">
        <v>1.2419</v>
      </c>
      <c r="K60">
        <v>1.3574999999999999</v>
      </c>
      <c r="N60">
        <v>1.3173999999999999</v>
      </c>
      <c r="O60">
        <v>1.3281000000000001</v>
      </c>
      <c r="P60">
        <v>1.2529999999999999</v>
      </c>
      <c r="Q60">
        <v>1.2746999999999999</v>
      </c>
    </row>
    <row r="61" spans="1:19" x14ac:dyDescent="0.25">
      <c r="A61" s="470">
        <f t="shared" si="11"/>
        <v>43887</v>
      </c>
      <c r="B61" s="469"/>
      <c r="C61">
        <v>0.9859</v>
      </c>
      <c r="D61">
        <v>1.2456</v>
      </c>
      <c r="E61">
        <v>1.0526</v>
      </c>
      <c r="H61">
        <v>1.028</v>
      </c>
      <c r="I61">
        <v>1.1116999999999999</v>
      </c>
      <c r="J61">
        <v>1.2490000000000001</v>
      </c>
      <c r="K61">
        <v>1.3547</v>
      </c>
      <c r="M61">
        <v>1.2685999999999999</v>
      </c>
      <c r="N61">
        <v>1.3194999999999999</v>
      </c>
      <c r="O61">
        <v>1.3307</v>
      </c>
      <c r="P61">
        <v>1.2685</v>
      </c>
      <c r="S61">
        <v>1.3514999999999999</v>
      </c>
    </row>
    <row r="62" spans="1:19" x14ac:dyDescent="0.25">
      <c r="A62" s="470">
        <f t="shared" si="11"/>
        <v>43888</v>
      </c>
      <c r="B62" s="469"/>
      <c r="C62">
        <v>0.9778</v>
      </c>
      <c r="D62">
        <v>1.2706999999999999</v>
      </c>
      <c r="G62">
        <v>0.99829999999999997</v>
      </c>
      <c r="H62">
        <v>1.0249999999999999</v>
      </c>
      <c r="I62">
        <v>1.1140000000000001</v>
      </c>
      <c r="J62">
        <v>1.2507999999999999</v>
      </c>
      <c r="L62">
        <v>1.3118000000000001</v>
      </c>
      <c r="M62">
        <v>1.274</v>
      </c>
      <c r="N62">
        <v>1.3145</v>
      </c>
      <c r="O62">
        <v>1.3361000000000001</v>
      </c>
      <c r="R62">
        <v>1.3573</v>
      </c>
      <c r="S62">
        <v>1.3521000000000001</v>
      </c>
    </row>
    <row r="63" spans="1:19" x14ac:dyDescent="0.25">
      <c r="A63" s="470">
        <f t="shared" si="11"/>
        <v>43889</v>
      </c>
      <c r="B63" s="469"/>
      <c r="C63">
        <v>0.97189999999999999</v>
      </c>
      <c r="F63">
        <v>0.97389999999999999</v>
      </c>
      <c r="G63">
        <v>0.99560000000000004</v>
      </c>
      <c r="H63">
        <v>1.0285</v>
      </c>
      <c r="I63">
        <v>1.1074999999999999</v>
      </c>
      <c r="L63">
        <v>1.3249</v>
      </c>
      <c r="M63">
        <v>1.2808999999999999</v>
      </c>
      <c r="N63">
        <v>1.3169</v>
      </c>
      <c r="O63">
        <v>1.3429</v>
      </c>
      <c r="Q63">
        <v>1.2698</v>
      </c>
      <c r="R63">
        <v>1.3609</v>
      </c>
      <c r="S63">
        <v>1.3573999999999999</v>
      </c>
    </row>
    <row r="64" spans="1:19" x14ac:dyDescent="0.25">
      <c r="A64" s="468">
        <f t="shared" si="11"/>
        <v>43890</v>
      </c>
      <c r="B64" s="469"/>
      <c r="C64">
        <v>0.9798</v>
      </c>
      <c r="D64" s="161"/>
      <c r="E64" s="161"/>
      <c r="F64" s="161"/>
      <c r="G64">
        <v>0.98660000000000003</v>
      </c>
      <c r="H64" s="161"/>
      <c r="I64" s="161"/>
      <c r="J64" s="161"/>
      <c r="K64">
        <v>1.3523000000000001</v>
      </c>
      <c r="L64" s="161"/>
      <c r="M64" s="161"/>
      <c r="N64" s="161"/>
      <c r="P64" s="161"/>
      <c r="Q64" s="161"/>
      <c r="R64" s="161"/>
      <c r="S64">
        <v>1.357</v>
      </c>
    </row>
    <row r="65" spans="1:19" x14ac:dyDescent="0.25">
      <c r="A65" s="470">
        <f t="shared" si="11"/>
        <v>43891</v>
      </c>
      <c r="B65" s="469"/>
      <c r="E65">
        <v>1.0421</v>
      </c>
      <c r="F65">
        <v>0.97430000000000005</v>
      </c>
      <c r="G65">
        <v>0.9849</v>
      </c>
      <c r="H65">
        <v>1.0285</v>
      </c>
      <c r="K65">
        <v>1.3407</v>
      </c>
      <c r="L65">
        <v>1.3338000000000001</v>
      </c>
      <c r="M65">
        <v>1.2850999999999999</v>
      </c>
      <c r="N65">
        <v>1.3260000000000001</v>
      </c>
      <c r="P65">
        <v>1.2661</v>
      </c>
      <c r="Q65">
        <v>1.2707999999999999</v>
      </c>
      <c r="R65">
        <v>1.3612</v>
      </c>
      <c r="S65">
        <v>1.3564000000000001</v>
      </c>
    </row>
    <row r="66" spans="1:19" x14ac:dyDescent="0.25">
      <c r="A66" s="470">
        <f t="shared" si="11"/>
        <v>43892</v>
      </c>
      <c r="B66" s="469"/>
      <c r="D66">
        <v>1.2889999999999999</v>
      </c>
      <c r="E66">
        <v>1.0326</v>
      </c>
      <c r="F66">
        <v>0.97340000000000004</v>
      </c>
      <c r="G66">
        <v>0.98880000000000001</v>
      </c>
      <c r="J66">
        <v>1.2535000000000001</v>
      </c>
      <c r="K66">
        <v>1.3468</v>
      </c>
      <c r="L66">
        <v>1.3387</v>
      </c>
      <c r="M66">
        <v>1.2890999999999999</v>
      </c>
      <c r="O66">
        <v>1.3355999999999999</v>
      </c>
      <c r="P66">
        <v>1.2625999999999999</v>
      </c>
      <c r="Q66">
        <v>1.2667999999999999</v>
      </c>
      <c r="R66">
        <v>1.3613999999999999</v>
      </c>
    </row>
    <row r="67" spans="1:19" x14ac:dyDescent="0.25">
      <c r="A67" s="470">
        <f t="shared" si="11"/>
        <v>43893</v>
      </c>
      <c r="B67" s="469"/>
      <c r="C67">
        <v>0.98699999999999999</v>
      </c>
      <c r="D67">
        <v>1.2938000000000001</v>
      </c>
      <c r="E67">
        <v>1.0286999999999999</v>
      </c>
      <c r="F67">
        <v>0.97470000000000001</v>
      </c>
      <c r="I67">
        <v>1.1092</v>
      </c>
      <c r="J67">
        <v>1.2452000000000001</v>
      </c>
      <c r="K67">
        <v>1.3407</v>
      </c>
      <c r="L67">
        <v>1.3405</v>
      </c>
      <c r="O67">
        <v>1.3363</v>
      </c>
      <c r="P67">
        <v>1.2630999999999999</v>
      </c>
      <c r="Q67">
        <v>1.2664</v>
      </c>
      <c r="R67">
        <v>1.361</v>
      </c>
    </row>
    <row r="68" spans="1:19" x14ac:dyDescent="0.25">
      <c r="A68" s="470">
        <f t="shared" si="11"/>
        <v>43894</v>
      </c>
      <c r="B68" s="469"/>
      <c r="C68">
        <v>0.99560000000000004</v>
      </c>
      <c r="D68">
        <v>1.2765</v>
      </c>
      <c r="E68">
        <v>1.0308999999999999</v>
      </c>
      <c r="F68">
        <v>0.97140000000000004</v>
      </c>
      <c r="H68">
        <v>1.0298</v>
      </c>
      <c r="I68">
        <v>1.1113999999999999</v>
      </c>
      <c r="J68">
        <v>1.244</v>
      </c>
      <c r="K68">
        <v>1.3337000000000001</v>
      </c>
      <c r="N68">
        <v>1.3317000000000001</v>
      </c>
      <c r="O68">
        <v>1.3391999999999999</v>
      </c>
      <c r="P68">
        <v>1.2637</v>
      </c>
      <c r="Q68">
        <v>1.2749999999999999</v>
      </c>
      <c r="S68">
        <v>1.3572</v>
      </c>
    </row>
    <row r="69" spans="1:19" x14ac:dyDescent="0.25">
      <c r="A69" s="470">
        <f t="shared" si="11"/>
        <v>43895</v>
      </c>
      <c r="B69" s="469"/>
      <c r="C69">
        <v>0.98980000000000001</v>
      </c>
      <c r="D69">
        <v>1.2877000000000001</v>
      </c>
      <c r="E69">
        <v>1.0286</v>
      </c>
      <c r="G69">
        <v>0.99360000000000004</v>
      </c>
      <c r="H69">
        <v>1.0289999999999999</v>
      </c>
      <c r="I69">
        <v>1.1051</v>
      </c>
      <c r="J69">
        <v>1.2482</v>
      </c>
      <c r="M69">
        <v>1.2977000000000001</v>
      </c>
      <c r="N69">
        <v>1.3345</v>
      </c>
      <c r="O69">
        <v>1.3414999999999999</v>
      </c>
      <c r="P69">
        <v>1.2667999999999999</v>
      </c>
      <c r="S69">
        <v>1.3582000000000001</v>
      </c>
    </row>
    <row r="70" spans="1:19" x14ac:dyDescent="0.25">
      <c r="A70" s="470">
        <f t="shared" ref="A70:A133" si="12">A69+1</f>
        <v>43896</v>
      </c>
      <c r="B70" s="469"/>
      <c r="C70">
        <v>0.98480000000000001</v>
      </c>
      <c r="D70">
        <v>1.2863</v>
      </c>
      <c r="G70">
        <v>1.0015000000000001</v>
      </c>
      <c r="H70">
        <v>1.0314000000000001</v>
      </c>
      <c r="I70">
        <v>1.0966</v>
      </c>
      <c r="J70">
        <v>1.2616000000000001</v>
      </c>
      <c r="L70">
        <v>1.3404</v>
      </c>
      <c r="M70">
        <v>1.2898000000000001</v>
      </c>
      <c r="N70">
        <v>1.3420000000000001</v>
      </c>
      <c r="O70">
        <v>1.3421000000000001</v>
      </c>
      <c r="R70">
        <v>1.3614999999999999</v>
      </c>
      <c r="S70">
        <v>1.3528</v>
      </c>
    </row>
    <row r="71" spans="1:19" x14ac:dyDescent="0.25">
      <c r="A71" s="470">
        <f t="shared" si="12"/>
        <v>43897</v>
      </c>
      <c r="B71" s="469"/>
      <c r="C71">
        <v>0.99150000000000005</v>
      </c>
      <c r="F71">
        <v>0.9738</v>
      </c>
      <c r="G71">
        <v>0.99929999999999997</v>
      </c>
      <c r="H71">
        <v>1.0302</v>
      </c>
      <c r="I71">
        <v>1.1089</v>
      </c>
      <c r="K71">
        <v>1.3301000000000001</v>
      </c>
      <c r="L71">
        <v>1.3416999999999999</v>
      </c>
      <c r="M71">
        <v>1.2947</v>
      </c>
      <c r="N71">
        <v>1.3438000000000001</v>
      </c>
      <c r="Q71">
        <v>1.2773000000000001</v>
      </c>
      <c r="R71">
        <v>1.3716999999999999</v>
      </c>
      <c r="S71">
        <v>1.3473999999999999</v>
      </c>
    </row>
    <row r="72" spans="1:19" x14ac:dyDescent="0.25">
      <c r="A72" s="470">
        <f t="shared" si="12"/>
        <v>43898</v>
      </c>
      <c r="B72" s="469"/>
      <c r="E72">
        <v>1.0286</v>
      </c>
      <c r="F72">
        <v>0.97130000000000005</v>
      </c>
      <c r="G72">
        <v>0.99209999999999998</v>
      </c>
      <c r="H72">
        <v>1.0273000000000001</v>
      </c>
      <c r="K72">
        <v>1.3389</v>
      </c>
      <c r="L72">
        <v>1.3474999999999999</v>
      </c>
      <c r="M72">
        <v>1.2927</v>
      </c>
      <c r="N72">
        <v>1.3422000000000001</v>
      </c>
      <c r="P72">
        <v>1.266</v>
      </c>
      <c r="Q72">
        <v>1.2867</v>
      </c>
      <c r="R72">
        <v>1.3785000000000001</v>
      </c>
      <c r="S72">
        <v>1.3471</v>
      </c>
    </row>
    <row r="73" spans="1:19" x14ac:dyDescent="0.25">
      <c r="A73" s="470">
        <f t="shared" si="12"/>
        <v>43899</v>
      </c>
      <c r="B73" s="469"/>
      <c r="D73">
        <v>1.3</v>
      </c>
      <c r="E73">
        <v>1.0250999999999999</v>
      </c>
      <c r="F73">
        <v>0.96860000000000002</v>
      </c>
      <c r="G73">
        <v>0.98950000000000005</v>
      </c>
      <c r="J73">
        <v>1.2598</v>
      </c>
      <c r="K73">
        <v>1.3236000000000001</v>
      </c>
      <c r="L73">
        <v>1.3512999999999999</v>
      </c>
      <c r="M73">
        <v>1.284</v>
      </c>
      <c r="O73">
        <v>1.3597999999999999</v>
      </c>
      <c r="P73">
        <v>1.2635000000000001</v>
      </c>
      <c r="Q73">
        <v>1.2821</v>
      </c>
      <c r="R73">
        <v>1.379</v>
      </c>
    </row>
    <row r="74" spans="1:19" x14ac:dyDescent="0.25">
      <c r="A74" s="470">
        <f t="shared" si="12"/>
        <v>43900</v>
      </c>
      <c r="B74" s="469"/>
      <c r="C74">
        <v>0.99760000000000004</v>
      </c>
      <c r="D74">
        <v>1.2797000000000001</v>
      </c>
      <c r="E74">
        <v>1.0243</v>
      </c>
      <c r="F74">
        <v>0.97309999999999997</v>
      </c>
      <c r="I74">
        <v>1.1105</v>
      </c>
      <c r="J74">
        <v>1.2633000000000001</v>
      </c>
      <c r="K74">
        <v>1.3372999999999999</v>
      </c>
      <c r="L74">
        <v>1.3464</v>
      </c>
      <c r="O74">
        <v>1.3731</v>
      </c>
      <c r="P74">
        <v>1.2637</v>
      </c>
      <c r="Q74">
        <v>1.2776000000000001</v>
      </c>
      <c r="R74">
        <v>1.3807</v>
      </c>
    </row>
    <row r="75" spans="1:19" x14ac:dyDescent="0.25">
      <c r="A75" s="470">
        <f t="shared" si="12"/>
        <v>43901</v>
      </c>
      <c r="B75" s="469"/>
      <c r="C75">
        <v>0.99529999999999996</v>
      </c>
      <c r="D75">
        <v>1.2806999999999999</v>
      </c>
      <c r="E75">
        <v>1.0265</v>
      </c>
      <c r="F75">
        <v>0.97340000000000004</v>
      </c>
      <c r="H75">
        <v>1.0267999999999999</v>
      </c>
      <c r="I75">
        <v>1.1085</v>
      </c>
      <c r="J75">
        <v>1.2764</v>
      </c>
      <c r="K75">
        <v>1.3214999999999999</v>
      </c>
      <c r="N75">
        <v>1.3413999999999999</v>
      </c>
      <c r="O75">
        <v>1.3745000000000001</v>
      </c>
      <c r="P75">
        <v>1.2561</v>
      </c>
      <c r="Q75">
        <v>1.272</v>
      </c>
      <c r="S75">
        <v>1.3491</v>
      </c>
    </row>
    <row r="76" spans="1:19" x14ac:dyDescent="0.25">
      <c r="A76" s="470">
        <f t="shared" si="12"/>
        <v>43902</v>
      </c>
      <c r="B76" s="469"/>
      <c r="C76">
        <v>0.98970000000000002</v>
      </c>
      <c r="D76">
        <v>1.2905</v>
      </c>
      <c r="E76">
        <v>1.0186999999999999</v>
      </c>
      <c r="G76">
        <v>0.99350000000000005</v>
      </c>
      <c r="H76">
        <v>1.0254000000000001</v>
      </c>
      <c r="I76">
        <v>1.1132</v>
      </c>
      <c r="J76">
        <v>1.2690999999999999</v>
      </c>
      <c r="M76">
        <v>1.2829999999999999</v>
      </c>
      <c r="N76">
        <v>1.3378000000000001</v>
      </c>
      <c r="O76">
        <v>1.3819999999999999</v>
      </c>
      <c r="P76">
        <v>1.2493000000000001</v>
      </c>
      <c r="S76">
        <v>1.3499000000000001</v>
      </c>
    </row>
    <row r="77" spans="1:19" x14ac:dyDescent="0.25">
      <c r="A77" s="470">
        <f t="shared" si="12"/>
        <v>43903</v>
      </c>
      <c r="B77" s="469"/>
      <c r="C77">
        <v>0.98419999999999996</v>
      </c>
      <c r="D77">
        <v>1.2748999999999999</v>
      </c>
      <c r="G77">
        <v>0.99050000000000005</v>
      </c>
      <c r="H77">
        <v>1.0273000000000001</v>
      </c>
      <c r="I77">
        <v>1.1056999999999999</v>
      </c>
      <c r="J77">
        <v>1.2803</v>
      </c>
      <c r="L77">
        <v>1.3447</v>
      </c>
      <c r="M77">
        <v>1.2911999999999999</v>
      </c>
      <c r="N77">
        <v>1.3326</v>
      </c>
      <c r="O77">
        <v>1.3900999999999999</v>
      </c>
      <c r="R77">
        <v>1.373</v>
      </c>
      <c r="S77">
        <v>1.3472</v>
      </c>
    </row>
    <row r="78" spans="1:19" x14ac:dyDescent="0.25">
      <c r="A78" s="470">
        <f t="shared" si="12"/>
        <v>43904</v>
      </c>
      <c r="B78" s="469"/>
      <c r="C78">
        <v>0.98699999999999999</v>
      </c>
      <c r="F78">
        <v>0.97589999999999999</v>
      </c>
      <c r="G78">
        <v>0.99150000000000005</v>
      </c>
      <c r="H78">
        <v>1.0261</v>
      </c>
      <c r="I78">
        <v>1.1087</v>
      </c>
      <c r="K78">
        <v>1.3292999999999999</v>
      </c>
      <c r="L78">
        <v>1.3484</v>
      </c>
      <c r="M78">
        <v>1.2944</v>
      </c>
      <c r="N78">
        <v>1.3327</v>
      </c>
      <c r="Q78">
        <v>1.2777000000000001</v>
      </c>
      <c r="R78">
        <v>1.3676999999999999</v>
      </c>
      <c r="S78">
        <v>1.3512</v>
      </c>
    </row>
    <row r="79" spans="1:19" x14ac:dyDescent="0.25">
      <c r="A79" s="470">
        <f t="shared" si="12"/>
        <v>43905</v>
      </c>
      <c r="B79" s="469"/>
      <c r="E79">
        <v>1.0217000000000001</v>
      </c>
      <c r="F79">
        <v>0.98299999999999998</v>
      </c>
      <c r="G79">
        <v>0.9929</v>
      </c>
      <c r="H79">
        <v>1.0193000000000001</v>
      </c>
      <c r="K79">
        <v>1.3359000000000001</v>
      </c>
      <c r="L79">
        <v>1.3428</v>
      </c>
      <c r="M79">
        <v>1.3031999999999999</v>
      </c>
      <c r="N79">
        <v>1.3342000000000001</v>
      </c>
      <c r="P79">
        <v>1.248</v>
      </c>
      <c r="Q79">
        <v>1.2803</v>
      </c>
      <c r="R79">
        <v>1.3777999999999999</v>
      </c>
      <c r="S79">
        <v>1.3532999999999999</v>
      </c>
    </row>
    <row r="80" spans="1:19" x14ac:dyDescent="0.25">
      <c r="A80" s="470">
        <f t="shared" si="12"/>
        <v>43906</v>
      </c>
      <c r="B80" s="469"/>
      <c r="D80">
        <v>1.2724</v>
      </c>
      <c r="E80">
        <v>1.0147999999999999</v>
      </c>
      <c r="F80">
        <v>0.99180000000000001</v>
      </c>
      <c r="G80">
        <v>0.99139999999999995</v>
      </c>
      <c r="J80">
        <v>1.2765</v>
      </c>
      <c r="K80">
        <v>1.3362000000000001</v>
      </c>
      <c r="L80">
        <v>1.3319000000000001</v>
      </c>
      <c r="M80">
        <v>1.3088</v>
      </c>
      <c r="O80">
        <v>1.3964000000000001</v>
      </c>
      <c r="P80">
        <v>1.2455000000000001</v>
      </c>
      <c r="Q80">
        <v>1.2721</v>
      </c>
      <c r="R80">
        <v>1.3744000000000001</v>
      </c>
    </row>
    <row r="81" spans="1:19" x14ac:dyDescent="0.25">
      <c r="A81" s="470">
        <f t="shared" si="12"/>
        <v>43907</v>
      </c>
      <c r="B81" s="469"/>
      <c r="C81">
        <v>0.99780000000000002</v>
      </c>
      <c r="D81">
        <v>1.2718</v>
      </c>
      <c r="E81">
        <v>1.0113000000000001</v>
      </c>
      <c r="F81">
        <v>0.98850000000000005</v>
      </c>
      <c r="I81">
        <v>1.1052</v>
      </c>
      <c r="J81">
        <v>1.2768999999999999</v>
      </c>
      <c r="K81">
        <v>1.2984</v>
      </c>
      <c r="L81">
        <v>1.3337000000000001</v>
      </c>
      <c r="O81">
        <v>1.4175</v>
      </c>
      <c r="P81">
        <v>1.2464999999999999</v>
      </c>
      <c r="Q81">
        <v>1.2650999999999999</v>
      </c>
      <c r="R81">
        <v>1.3734</v>
      </c>
    </row>
    <row r="82" spans="1:19" x14ac:dyDescent="0.25">
      <c r="A82" s="470">
        <f t="shared" si="12"/>
        <v>43908</v>
      </c>
      <c r="B82" s="469"/>
      <c r="C82">
        <v>0.99380000000000002</v>
      </c>
      <c r="D82">
        <v>1.272</v>
      </c>
      <c r="E82">
        <v>1.0139</v>
      </c>
      <c r="F82">
        <v>0.98440000000000005</v>
      </c>
      <c r="H82">
        <v>1.0217000000000001</v>
      </c>
      <c r="I82">
        <v>1.1086</v>
      </c>
      <c r="J82">
        <v>1.2770999999999999</v>
      </c>
      <c r="K82">
        <v>1.2982</v>
      </c>
      <c r="N82">
        <v>1.3345</v>
      </c>
      <c r="O82">
        <v>1.4496</v>
      </c>
      <c r="P82">
        <v>1.2458</v>
      </c>
      <c r="Q82">
        <v>1.2617</v>
      </c>
      <c r="S82">
        <v>1.3541000000000001</v>
      </c>
    </row>
    <row r="83" spans="1:19" x14ac:dyDescent="0.25">
      <c r="A83" s="470">
        <f t="shared" si="12"/>
        <v>43909</v>
      </c>
      <c r="B83" s="469"/>
      <c r="C83">
        <v>1.0027999999999999</v>
      </c>
      <c r="D83">
        <v>1.2324999999999999</v>
      </c>
      <c r="E83">
        <v>1.0155000000000001</v>
      </c>
      <c r="G83">
        <v>0.98799999999999999</v>
      </c>
      <c r="H83">
        <v>1.0274000000000001</v>
      </c>
      <c r="I83">
        <v>1.1178999999999999</v>
      </c>
      <c r="J83">
        <v>1.2744</v>
      </c>
      <c r="M83">
        <v>1.3079000000000001</v>
      </c>
      <c r="N83">
        <v>1.3291999999999999</v>
      </c>
      <c r="O83">
        <v>1.4495</v>
      </c>
      <c r="P83">
        <v>1.2505999999999999</v>
      </c>
      <c r="S83">
        <v>1.3581000000000001</v>
      </c>
    </row>
    <row r="84" spans="1:19" x14ac:dyDescent="0.25">
      <c r="A84" s="470">
        <f t="shared" si="12"/>
        <v>43910</v>
      </c>
      <c r="B84" s="469"/>
      <c r="C84">
        <v>1.0268999999999999</v>
      </c>
      <c r="D84">
        <v>1.2371000000000001</v>
      </c>
      <c r="G84">
        <v>0.99329999999999996</v>
      </c>
      <c r="H84">
        <v>1.0267999999999999</v>
      </c>
      <c r="I84">
        <v>1.1251</v>
      </c>
      <c r="J84">
        <v>1.2595000000000001</v>
      </c>
      <c r="L84">
        <v>1.3358000000000001</v>
      </c>
      <c r="M84">
        <v>1.3077000000000001</v>
      </c>
      <c r="N84">
        <v>1.3317000000000001</v>
      </c>
      <c r="O84">
        <v>1.4332</v>
      </c>
      <c r="R84">
        <v>1.3673999999999999</v>
      </c>
      <c r="S84">
        <v>1.3559000000000001</v>
      </c>
    </row>
    <row r="85" spans="1:19" x14ac:dyDescent="0.25">
      <c r="A85" s="468">
        <f t="shared" si="12"/>
        <v>43911</v>
      </c>
      <c r="B85" s="469"/>
      <c r="C85" s="161"/>
      <c r="F85">
        <v>0.97740000000000005</v>
      </c>
      <c r="G85">
        <v>0.99309999999999998</v>
      </c>
      <c r="H85">
        <v>1.0241</v>
      </c>
      <c r="I85">
        <v>1.1194</v>
      </c>
      <c r="K85">
        <v>1.3069</v>
      </c>
      <c r="L85">
        <v>1.3317000000000001</v>
      </c>
      <c r="M85">
        <v>1.2958000000000001</v>
      </c>
      <c r="N85">
        <v>1.3366</v>
      </c>
      <c r="Q85">
        <v>1.2593000000000001</v>
      </c>
      <c r="R85">
        <v>1.3706</v>
      </c>
      <c r="S85">
        <v>1.3525</v>
      </c>
    </row>
    <row r="86" spans="1:19" x14ac:dyDescent="0.25">
      <c r="A86" s="470">
        <f t="shared" si="12"/>
        <v>43912</v>
      </c>
      <c r="B86" s="469"/>
      <c r="E86">
        <v>1.0193000000000001</v>
      </c>
      <c r="F86">
        <v>0.9768</v>
      </c>
      <c r="G86">
        <v>1.0003</v>
      </c>
      <c r="H86">
        <v>1.0225</v>
      </c>
      <c r="K86">
        <v>1.3050999999999999</v>
      </c>
      <c r="L86">
        <v>1.3360000000000001</v>
      </c>
      <c r="M86">
        <v>1.2907999999999999</v>
      </c>
      <c r="N86">
        <v>1.3411</v>
      </c>
      <c r="P86">
        <v>1.2513000000000001</v>
      </c>
      <c r="Q86">
        <v>1.2587999999999999</v>
      </c>
      <c r="R86">
        <v>1.3712</v>
      </c>
      <c r="S86">
        <v>1.3593</v>
      </c>
    </row>
    <row r="87" spans="1:19" x14ac:dyDescent="0.25">
      <c r="A87" s="470">
        <f t="shared" si="12"/>
        <v>43913</v>
      </c>
      <c r="B87" s="469"/>
      <c r="D87">
        <v>1.2323</v>
      </c>
      <c r="E87">
        <v>1.0178</v>
      </c>
      <c r="F87">
        <v>0.98209999999999997</v>
      </c>
      <c r="G87">
        <v>0.99819999999999998</v>
      </c>
      <c r="J87">
        <v>1.2516</v>
      </c>
      <c r="K87">
        <v>1.3203</v>
      </c>
      <c r="L87">
        <v>1.3335999999999999</v>
      </c>
      <c r="M87">
        <v>1.2856000000000001</v>
      </c>
      <c r="O87">
        <v>1.4481999999999999</v>
      </c>
      <c r="P87">
        <v>1.2562</v>
      </c>
      <c r="Q87">
        <v>1.2571000000000001</v>
      </c>
      <c r="R87">
        <v>1.3671</v>
      </c>
    </row>
    <row r="88" spans="1:19" x14ac:dyDescent="0.25">
      <c r="A88" s="470">
        <f t="shared" si="12"/>
        <v>43914</v>
      </c>
      <c r="B88" s="469"/>
      <c r="C88">
        <v>1.0203</v>
      </c>
      <c r="D88">
        <v>1.2262</v>
      </c>
      <c r="E88">
        <v>1.0266999999999999</v>
      </c>
      <c r="F88">
        <v>0.9748</v>
      </c>
      <c r="I88">
        <v>1.1216999999999999</v>
      </c>
      <c r="J88">
        <v>1.2511000000000001</v>
      </c>
      <c r="K88">
        <v>1.3269</v>
      </c>
      <c r="L88">
        <v>1.3373999999999999</v>
      </c>
      <c r="O88">
        <v>1.4491000000000001</v>
      </c>
      <c r="P88">
        <v>1.2562</v>
      </c>
      <c r="Q88">
        <v>1.2544999999999999</v>
      </c>
      <c r="R88">
        <v>1.3763000000000001</v>
      </c>
    </row>
    <row r="89" spans="1:19" x14ac:dyDescent="0.25">
      <c r="A89" s="468">
        <f t="shared" si="12"/>
        <v>43915</v>
      </c>
      <c r="B89" s="469"/>
      <c r="C89">
        <v>1.0177</v>
      </c>
      <c r="D89">
        <v>1.2244999999999999</v>
      </c>
      <c r="E89">
        <v>1.0187999999999999</v>
      </c>
      <c r="F89">
        <v>0.9778</v>
      </c>
      <c r="H89">
        <v>1.0218</v>
      </c>
      <c r="I89">
        <v>1.1175999999999999</v>
      </c>
      <c r="J89">
        <v>1.2513000000000001</v>
      </c>
      <c r="K89" s="161"/>
      <c r="N89">
        <v>1.3420000000000001</v>
      </c>
      <c r="O89">
        <v>1.4301999999999999</v>
      </c>
      <c r="P89">
        <v>1.2605999999999999</v>
      </c>
      <c r="Q89">
        <v>1.2502</v>
      </c>
    </row>
    <row r="90" spans="1:19" x14ac:dyDescent="0.25">
      <c r="A90" s="470">
        <f t="shared" si="12"/>
        <v>43916</v>
      </c>
      <c r="B90" s="469"/>
      <c r="C90">
        <v>1.018</v>
      </c>
      <c r="D90">
        <v>1.2330000000000001</v>
      </c>
      <c r="E90">
        <v>1.0285</v>
      </c>
      <c r="G90">
        <v>0.99219999999999997</v>
      </c>
      <c r="H90">
        <v>1.0165999999999999</v>
      </c>
      <c r="I90">
        <v>1.1143000000000001</v>
      </c>
      <c r="J90">
        <v>1.2471000000000001</v>
      </c>
      <c r="M90">
        <v>1.2886</v>
      </c>
      <c r="N90">
        <v>1.3386</v>
      </c>
      <c r="O90">
        <v>1.4077</v>
      </c>
      <c r="P90">
        <v>1.258</v>
      </c>
      <c r="S90">
        <v>1.3583000000000001</v>
      </c>
    </row>
    <row r="91" spans="1:19" x14ac:dyDescent="0.25">
      <c r="A91" s="470">
        <f t="shared" si="12"/>
        <v>43917</v>
      </c>
      <c r="B91" s="469"/>
      <c r="C91">
        <v>1.0146999999999999</v>
      </c>
      <c r="D91">
        <v>1.2392000000000001</v>
      </c>
      <c r="G91">
        <v>0.99280000000000002</v>
      </c>
      <c r="H91">
        <v>1.0169999999999999</v>
      </c>
      <c r="I91">
        <v>1.1056999999999999</v>
      </c>
      <c r="J91">
        <v>1.258</v>
      </c>
      <c r="L91">
        <v>1.3372999999999999</v>
      </c>
      <c r="M91">
        <v>1.2868999999999999</v>
      </c>
      <c r="N91">
        <v>1.3413999999999999</v>
      </c>
      <c r="O91">
        <v>1.4056</v>
      </c>
      <c r="R91">
        <v>1.3682000000000001</v>
      </c>
      <c r="S91">
        <v>1.3572</v>
      </c>
    </row>
    <row r="92" spans="1:19" x14ac:dyDescent="0.25">
      <c r="A92" s="470">
        <f t="shared" si="12"/>
        <v>43918</v>
      </c>
      <c r="B92" s="469"/>
      <c r="C92">
        <v>1.0181</v>
      </c>
      <c r="F92">
        <v>0.9758</v>
      </c>
      <c r="G92">
        <v>0.99839999999999995</v>
      </c>
      <c r="H92">
        <v>1.0156000000000001</v>
      </c>
      <c r="I92">
        <v>1.1064000000000001</v>
      </c>
      <c r="K92">
        <v>1.3184</v>
      </c>
      <c r="L92">
        <v>1.3373999999999999</v>
      </c>
      <c r="M92">
        <v>1.2902</v>
      </c>
      <c r="N92">
        <v>1.3429</v>
      </c>
      <c r="Q92">
        <v>1.2541</v>
      </c>
      <c r="R92">
        <v>1.3626</v>
      </c>
      <c r="S92">
        <v>1.3587</v>
      </c>
    </row>
    <row r="93" spans="1:19" x14ac:dyDescent="0.25">
      <c r="A93" s="468">
        <f t="shared" si="12"/>
        <v>43919</v>
      </c>
      <c r="B93" s="469"/>
      <c r="E93">
        <v>1.0203</v>
      </c>
      <c r="F93">
        <v>0.97609999999999997</v>
      </c>
      <c r="G93">
        <v>0.99990000000000001</v>
      </c>
      <c r="H93" s="161"/>
      <c r="K93">
        <v>1.3153999999999999</v>
      </c>
      <c r="L93">
        <v>1.3364</v>
      </c>
      <c r="M93">
        <v>1.2894000000000001</v>
      </c>
      <c r="N93">
        <v>1.3363</v>
      </c>
      <c r="P93">
        <v>1.2594000000000001</v>
      </c>
      <c r="Q93">
        <v>1.2508999999999999</v>
      </c>
      <c r="R93">
        <v>1.3575999999999999</v>
      </c>
      <c r="S93">
        <v>1.355</v>
      </c>
    </row>
    <row r="94" spans="1:19" x14ac:dyDescent="0.25">
      <c r="A94" s="470">
        <f t="shared" si="12"/>
        <v>43920</v>
      </c>
      <c r="B94" s="469"/>
      <c r="D94">
        <v>1.2589999999999999</v>
      </c>
      <c r="E94">
        <v>1.0187999999999999</v>
      </c>
      <c r="F94">
        <v>0.97140000000000004</v>
      </c>
      <c r="G94">
        <v>0.99909999999999999</v>
      </c>
      <c r="J94">
        <v>1.2688999999999999</v>
      </c>
      <c r="K94">
        <v>1.2962</v>
      </c>
      <c r="L94">
        <v>1.3304</v>
      </c>
      <c r="M94" s="161"/>
      <c r="O94">
        <v>1.4156</v>
      </c>
      <c r="P94">
        <v>1.2630999999999999</v>
      </c>
      <c r="Q94">
        <v>1.2470000000000001</v>
      </c>
      <c r="R94">
        <v>1.3532999999999999</v>
      </c>
    </row>
    <row r="95" spans="1:19" x14ac:dyDescent="0.25">
      <c r="A95" s="470">
        <f t="shared" si="12"/>
        <v>43921</v>
      </c>
      <c r="B95" s="469"/>
      <c r="C95">
        <v>1.0279</v>
      </c>
      <c r="D95">
        <v>1.2602</v>
      </c>
      <c r="E95">
        <v>1.0156000000000001</v>
      </c>
      <c r="F95">
        <v>0.9718</v>
      </c>
      <c r="I95">
        <v>1.1052999999999999</v>
      </c>
      <c r="J95">
        <v>1.2683</v>
      </c>
      <c r="K95">
        <v>1.2970999999999999</v>
      </c>
      <c r="L95">
        <v>1.331</v>
      </c>
      <c r="O95">
        <v>1.4187000000000001</v>
      </c>
      <c r="P95">
        <v>1.2575000000000001</v>
      </c>
      <c r="Q95">
        <v>1.2496</v>
      </c>
      <c r="R95">
        <v>1.3532999999999999</v>
      </c>
    </row>
    <row r="96" spans="1:19" x14ac:dyDescent="0.25">
      <c r="A96" s="470">
        <f t="shared" si="12"/>
        <v>43922</v>
      </c>
      <c r="B96" s="469"/>
      <c r="C96">
        <v>1.0269999999999999</v>
      </c>
      <c r="D96">
        <v>1.2643</v>
      </c>
      <c r="E96">
        <v>1.0075000000000001</v>
      </c>
      <c r="F96">
        <v>0.96289999999999998</v>
      </c>
      <c r="H96">
        <v>1.0166999999999999</v>
      </c>
      <c r="I96">
        <v>1.1027</v>
      </c>
      <c r="J96">
        <v>1.2612000000000001</v>
      </c>
      <c r="K96">
        <v>1.3047</v>
      </c>
      <c r="N96">
        <v>1.3337000000000001</v>
      </c>
      <c r="O96">
        <v>1.4217</v>
      </c>
      <c r="P96">
        <v>1.2565</v>
      </c>
      <c r="Q96">
        <v>1.2512000000000001</v>
      </c>
      <c r="S96">
        <v>1.3573999999999999</v>
      </c>
    </row>
    <row r="97" spans="1:19" x14ac:dyDescent="0.25">
      <c r="A97" s="468">
        <f t="shared" si="12"/>
        <v>43923</v>
      </c>
      <c r="B97" s="469"/>
      <c r="C97">
        <v>1.0177</v>
      </c>
      <c r="D97">
        <v>1.2383999999999999</v>
      </c>
      <c r="E97" s="161"/>
      <c r="G97">
        <v>0.99170000000000003</v>
      </c>
      <c r="H97">
        <v>1.0147999999999999</v>
      </c>
      <c r="I97">
        <v>1.1031</v>
      </c>
      <c r="J97">
        <v>1.2585</v>
      </c>
      <c r="M97">
        <v>1.2907999999999999</v>
      </c>
      <c r="N97">
        <v>1.3344</v>
      </c>
      <c r="O97">
        <v>1.4178999999999999</v>
      </c>
      <c r="P97" s="161"/>
      <c r="S97">
        <v>1.3572</v>
      </c>
    </row>
    <row r="98" spans="1:19" x14ac:dyDescent="0.25">
      <c r="A98" s="468">
        <f t="shared" si="12"/>
        <v>43924</v>
      </c>
      <c r="B98" s="469"/>
      <c r="C98">
        <v>1.0082</v>
      </c>
      <c r="D98">
        <v>1.2337</v>
      </c>
      <c r="G98">
        <v>0.99099999999999999</v>
      </c>
      <c r="H98">
        <v>1.0134000000000001</v>
      </c>
      <c r="I98">
        <v>1.1034999999999999</v>
      </c>
      <c r="J98" s="161"/>
      <c r="L98">
        <v>1.3384</v>
      </c>
      <c r="M98">
        <v>1.2811999999999999</v>
      </c>
      <c r="N98">
        <v>1.3324</v>
      </c>
      <c r="O98">
        <v>1.4141999999999999</v>
      </c>
      <c r="R98">
        <v>1.3438000000000001</v>
      </c>
      <c r="S98">
        <v>1.3536999999999999</v>
      </c>
    </row>
    <row r="99" spans="1:19" x14ac:dyDescent="0.25">
      <c r="A99" s="470">
        <f t="shared" si="12"/>
        <v>43925</v>
      </c>
      <c r="B99" s="469"/>
      <c r="C99">
        <v>1.0091000000000001</v>
      </c>
      <c r="F99">
        <v>0.96789999999999998</v>
      </c>
      <c r="G99">
        <v>0.99619999999999997</v>
      </c>
      <c r="H99">
        <v>1.0139</v>
      </c>
      <c r="I99">
        <v>1.0978000000000001</v>
      </c>
      <c r="K99">
        <v>1.3036000000000001</v>
      </c>
      <c r="L99">
        <v>1.3425</v>
      </c>
      <c r="M99">
        <v>1.2808999999999999</v>
      </c>
      <c r="N99">
        <v>1.3357000000000001</v>
      </c>
      <c r="Q99">
        <v>1.2490000000000001</v>
      </c>
      <c r="R99">
        <v>1.3447</v>
      </c>
      <c r="S99">
        <v>1.3504</v>
      </c>
    </row>
    <row r="100" spans="1:19" x14ac:dyDescent="0.25">
      <c r="A100" s="470">
        <f t="shared" si="12"/>
        <v>43926</v>
      </c>
      <c r="B100" s="469"/>
      <c r="E100">
        <v>1.0024999999999999</v>
      </c>
      <c r="F100">
        <v>0.96360000000000001</v>
      </c>
      <c r="G100">
        <v>0.99280000000000002</v>
      </c>
      <c r="H100">
        <v>1.0190999999999999</v>
      </c>
      <c r="K100">
        <v>1.3169999999999999</v>
      </c>
      <c r="L100">
        <v>1.3409</v>
      </c>
      <c r="M100">
        <v>1.2776000000000001</v>
      </c>
      <c r="N100">
        <v>1.3386</v>
      </c>
      <c r="P100">
        <v>1.2524999999999999</v>
      </c>
      <c r="Q100">
        <v>1.2451000000000001</v>
      </c>
      <c r="R100">
        <v>1.3456999999999999</v>
      </c>
      <c r="S100">
        <v>1.3597999999999999</v>
      </c>
    </row>
    <row r="101" spans="1:19" x14ac:dyDescent="0.25">
      <c r="A101" s="468">
        <f t="shared" si="12"/>
        <v>43927</v>
      </c>
      <c r="B101" s="469"/>
      <c r="D101">
        <v>1.2428999999999999</v>
      </c>
      <c r="E101">
        <v>1.0001</v>
      </c>
      <c r="F101">
        <v>0.95879999999999999</v>
      </c>
      <c r="G101" s="161"/>
      <c r="J101">
        <v>1.2452000000000001</v>
      </c>
      <c r="K101">
        <v>1.3077000000000001</v>
      </c>
      <c r="L101">
        <v>1.3418000000000001</v>
      </c>
      <c r="M101">
        <v>1.2764</v>
      </c>
      <c r="O101">
        <v>1.4127000000000001</v>
      </c>
      <c r="P101">
        <v>1.2559</v>
      </c>
      <c r="Q101">
        <v>1.2508999999999999</v>
      </c>
      <c r="R101">
        <v>1.3478000000000001</v>
      </c>
    </row>
    <row r="102" spans="1:19" x14ac:dyDescent="0.25">
      <c r="A102" s="470">
        <f t="shared" si="12"/>
        <v>43928</v>
      </c>
      <c r="B102" s="469"/>
      <c r="C102">
        <v>1.0109999999999999</v>
      </c>
      <c r="D102">
        <v>1.2341</v>
      </c>
      <c r="E102">
        <v>1.0029999999999999</v>
      </c>
      <c r="F102">
        <v>0.95930000000000004</v>
      </c>
      <c r="I102">
        <v>1.0971</v>
      </c>
      <c r="J102">
        <v>1.2487999999999999</v>
      </c>
      <c r="K102">
        <v>1.3163</v>
      </c>
      <c r="L102">
        <v>1.3394999999999999</v>
      </c>
      <c r="O102">
        <v>1.3986000000000001</v>
      </c>
      <c r="P102">
        <v>1.2617</v>
      </c>
      <c r="Q102">
        <v>1.2584</v>
      </c>
      <c r="R102" s="161"/>
    </row>
    <row r="103" spans="1:19" x14ac:dyDescent="0.25">
      <c r="A103" s="470">
        <f t="shared" si="12"/>
        <v>43929</v>
      </c>
      <c r="B103" s="469"/>
      <c r="C103">
        <v>1.0149999999999999</v>
      </c>
      <c r="D103">
        <v>1.2354000000000001</v>
      </c>
      <c r="E103">
        <v>1.002</v>
      </c>
      <c r="F103">
        <v>0.95660000000000001</v>
      </c>
      <c r="H103">
        <v>1.0198</v>
      </c>
      <c r="I103">
        <v>1.0922000000000001</v>
      </c>
      <c r="J103">
        <v>1.2507999999999999</v>
      </c>
      <c r="K103">
        <v>1.2995000000000001</v>
      </c>
      <c r="N103">
        <v>1.3325</v>
      </c>
      <c r="O103">
        <v>1.4034</v>
      </c>
      <c r="P103">
        <v>1.2579</v>
      </c>
      <c r="Q103">
        <v>1.2588999999999999</v>
      </c>
      <c r="S103">
        <v>1.3582000000000001</v>
      </c>
    </row>
    <row r="104" spans="1:19" x14ac:dyDescent="0.25">
      <c r="A104" s="470">
        <f t="shared" si="12"/>
        <v>43930</v>
      </c>
      <c r="B104" s="469"/>
      <c r="C104">
        <v>1.0194000000000001</v>
      </c>
      <c r="D104">
        <v>1.2274</v>
      </c>
      <c r="E104">
        <v>1.0055000000000001</v>
      </c>
      <c r="G104">
        <v>0.99719999999999998</v>
      </c>
      <c r="H104">
        <v>1.0162</v>
      </c>
      <c r="I104">
        <v>1.0903</v>
      </c>
      <c r="J104">
        <v>1.258</v>
      </c>
      <c r="M104">
        <v>1.2728999999999999</v>
      </c>
      <c r="N104">
        <v>1.3315999999999999</v>
      </c>
      <c r="O104">
        <v>1.3985000000000001</v>
      </c>
      <c r="P104">
        <v>1.2544</v>
      </c>
      <c r="S104">
        <v>1.3577999999999999</v>
      </c>
    </row>
    <row r="105" spans="1:19" x14ac:dyDescent="0.25">
      <c r="A105" s="468">
        <f t="shared" si="12"/>
        <v>43931</v>
      </c>
      <c r="B105" s="469"/>
      <c r="C105">
        <v>1.0179</v>
      </c>
      <c r="D105" s="161"/>
      <c r="G105">
        <v>1.0027999999999999</v>
      </c>
      <c r="H105">
        <v>1.0149999999999999</v>
      </c>
      <c r="I105">
        <v>1.0911999999999999</v>
      </c>
      <c r="J105">
        <v>1.2595000000000001</v>
      </c>
      <c r="L105">
        <v>1.3349</v>
      </c>
      <c r="M105">
        <v>1.2618</v>
      </c>
      <c r="N105">
        <v>1.3326</v>
      </c>
      <c r="O105" s="161"/>
      <c r="R105">
        <v>1.3527</v>
      </c>
      <c r="S105">
        <v>1.3671</v>
      </c>
    </row>
    <row r="106" spans="1:19" x14ac:dyDescent="0.25">
      <c r="A106" s="470">
        <f t="shared" si="12"/>
        <v>43932</v>
      </c>
      <c r="B106" s="469"/>
      <c r="C106">
        <v>1.0215000000000001</v>
      </c>
      <c r="F106">
        <v>0.95469999999999999</v>
      </c>
      <c r="G106">
        <v>1.0039</v>
      </c>
      <c r="H106">
        <v>1.0106999999999999</v>
      </c>
      <c r="I106">
        <v>1.0960000000000001</v>
      </c>
      <c r="K106">
        <v>1.2912999999999999</v>
      </c>
      <c r="L106">
        <v>1.3331999999999999</v>
      </c>
      <c r="M106">
        <v>1.2584</v>
      </c>
      <c r="N106">
        <v>1.3378000000000001</v>
      </c>
      <c r="Q106">
        <v>1.2621</v>
      </c>
      <c r="R106">
        <v>1.3483000000000001</v>
      </c>
      <c r="S106">
        <v>1.3692</v>
      </c>
    </row>
    <row r="107" spans="1:19" x14ac:dyDescent="0.25">
      <c r="A107" s="470">
        <f t="shared" si="12"/>
        <v>43933</v>
      </c>
      <c r="B107" s="469"/>
      <c r="E107">
        <v>1.0015000000000001</v>
      </c>
      <c r="F107">
        <v>0.96250000000000002</v>
      </c>
      <c r="G107">
        <v>0.995</v>
      </c>
      <c r="H107">
        <v>1.0134000000000001</v>
      </c>
      <c r="K107">
        <v>1.2799</v>
      </c>
      <c r="L107">
        <v>1.33</v>
      </c>
      <c r="M107">
        <v>1.2596000000000001</v>
      </c>
      <c r="N107">
        <v>1.3329</v>
      </c>
      <c r="P107">
        <v>1.2553000000000001</v>
      </c>
      <c r="Q107">
        <v>1.2617</v>
      </c>
      <c r="R107">
        <v>1.3447</v>
      </c>
      <c r="S107">
        <v>1.3766</v>
      </c>
    </row>
    <row r="108" spans="1:19" x14ac:dyDescent="0.25">
      <c r="A108" s="470">
        <f t="shared" si="12"/>
        <v>43934</v>
      </c>
      <c r="B108" s="469"/>
      <c r="D108">
        <v>1.2212000000000001</v>
      </c>
      <c r="E108">
        <v>1.0027999999999999</v>
      </c>
      <c r="F108">
        <v>0.96399999999999997</v>
      </c>
      <c r="G108">
        <v>0.99790000000000001</v>
      </c>
      <c r="J108">
        <v>1.2602</v>
      </c>
      <c r="K108">
        <v>1.2791999999999999</v>
      </c>
      <c r="L108">
        <v>1.3274999999999999</v>
      </c>
      <c r="M108">
        <v>1.2597</v>
      </c>
      <c r="O108">
        <v>1.3935999999999999</v>
      </c>
      <c r="P108">
        <v>1.2554000000000001</v>
      </c>
      <c r="Q108">
        <v>1.2606999999999999</v>
      </c>
      <c r="R108">
        <v>1.3359000000000001</v>
      </c>
    </row>
    <row r="109" spans="1:19" x14ac:dyDescent="0.25">
      <c r="A109" s="468">
        <f t="shared" si="12"/>
        <v>43935</v>
      </c>
      <c r="B109" s="469"/>
      <c r="C109">
        <v>1.0207999999999999</v>
      </c>
      <c r="D109">
        <v>1.2092000000000001</v>
      </c>
      <c r="E109">
        <v>0.99609999999999999</v>
      </c>
      <c r="F109">
        <v>0.96260000000000001</v>
      </c>
      <c r="I109">
        <v>1.097</v>
      </c>
      <c r="J109">
        <v>1.2478</v>
      </c>
      <c r="K109">
        <v>1.2836000000000001</v>
      </c>
      <c r="L109" s="161"/>
      <c r="O109">
        <v>1.3904000000000001</v>
      </c>
      <c r="P109">
        <v>1.2533000000000001</v>
      </c>
      <c r="Q109">
        <v>1.2601</v>
      </c>
      <c r="R109">
        <v>1.3362000000000001</v>
      </c>
    </row>
    <row r="110" spans="1:19" x14ac:dyDescent="0.25">
      <c r="A110" s="470">
        <f t="shared" si="12"/>
        <v>43936</v>
      </c>
      <c r="B110" s="469"/>
      <c r="C110">
        <v>1.0181</v>
      </c>
      <c r="D110">
        <v>1.2038</v>
      </c>
      <c r="E110">
        <v>1.0014000000000001</v>
      </c>
      <c r="F110">
        <v>0.96150000000000002</v>
      </c>
      <c r="H110">
        <v>1.0206</v>
      </c>
      <c r="I110">
        <v>1.0981000000000001</v>
      </c>
      <c r="J110">
        <v>1.2379</v>
      </c>
      <c r="K110">
        <v>1.2858000000000001</v>
      </c>
      <c r="N110">
        <v>1.3353999999999999</v>
      </c>
      <c r="O110">
        <v>1.4086000000000001</v>
      </c>
      <c r="P110">
        <v>1.2529999999999999</v>
      </c>
      <c r="Q110" s="161"/>
      <c r="S110">
        <v>1.3764000000000001</v>
      </c>
    </row>
    <row r="111" spans="1:19" x14ac:dyDescent="0.25">
      <c r="A111" s="470">
        <f t="shared" si="12"/>
        <v>43937</v>
      </c>
      <c r="B111" s="469"/>
      <c r="C111">
        <v>1.0024999999999999</v>
      </c>
      <c r="D111">
        <v>1.2061999999999999</v>
      </c>
      <c r="E111">
        <v>1.0147999999999999</v>
      </c>
      <c r="G111">
        <v>1.0024</v>
      </c>
      <c r="H111">
        <v>1.0229999999999999</v>
      </c>
      <c r="I111">
        <v>1.1028</v>
      </c>
      <c r="J111">
        <v>1.2205999999999999</v>
      </c>
      <c r="M111">
        <v>1.2579</v>
      </c>
      <c r="N111">
        <v>1.3361000000000001</v>
      </c>
      <c r="O111">
        <v>1.4121999999999999</v>
      </c>
      <c r="P111">
        <v>1.2503</v>
      </c>
      <c r="S111">
        <v>1.3821000000000001</v>
      </c>
    </row>
    <row r="112" spans="1:19" x14ac:dyDescent="0.25">
      <c r="A112" s="470">
        <f t="shared" si="12"/>
        <v>43938</v>
      </c>
      <c r="B112" s="469"/>
      <c r="C112">
        <v>1.0113000000000001</v>
      </c>
      <c r="D112">
        <v>1.2145999999999999</v>
      </c>
      <c r="G112">
        <v>0.98780000000000001</v>
      </c>
      <c r="H112">
        <v>1.0262</v>
      </c>
      <c r="I112">
        <v>1.0998000000000001</v>
      </c>
      <c r="J112">
        <v>1.2229000000000001</v>
      </c>
      <c r="L112">
        <v>1.3289</v>
      </c>
      <c r="M112">
        <v>1.2552000000000001</v>
      </c>
      <c r="N112">
        <v>1.3331999999999999</v>
      </c>
      <c r="O112">
        <v>1.4036999999999999</v>
      </c>
      <c r="R112">
        <v>1.3398000000000001</v>
      </c>
      <c r="S112">
        <v>1.3794</v>
      </c>
    </row>
    <row r="113" spans="1:19" x14ac:dyDescent="0.25">
      <c r="A113" s="468">
        <f t="shared" si="12"/>
        <v>43939</v>
      </c>
      <c r="B113" s="469"/>
      <c r="C113">
        <v>1.0084</v>
      </c>
      <c r="F113">
        <v>0.96909999999999996</v>
      </c>
      <c r="G113">
        <v>0.99019999999999997</v>
      </c>
      <c r="H113">
        <v>1.0255000000000001</v>
      </c>
      <c r="I113" s="161"/>
      <c r="K113">
        <v>1.2815000000000001</v>
      </c>
      <c r="L113">
        <v>1.3376999999999999</v>
      </c>
      <c r="M113">
        <v>1.2614000000000001</v>
      </c>
      <c r="N113">
        <v>1.3382000000000001</v>
      </c>
      <c r="Q113">
        <v>1.2618</v>
      </c>
      <c r="R113">
        <v>1.3387</v>
      </c>
      <c r="S113">
        <v>1.3764000000000001</v>
      </c>
    </row>
    <row r="114" spans="1:19" x14ac:dyDescent="0.25">
      <c r="A114" s="468">
        <f t="shared" si="12"/>
        <v>43940</v>
      </c>
      <c r="B114" s="469"/>
      <c r="E114">
        <v>1.0201</v>
      </c>
      <c r="F114">
        <v>0.95709999999999995</v>
      </c>
      <c r="G114">
        <v>0.99270000000000003</v>
      </c>
      <c r="H114">
        <v>1.0264</v>
      </c>
      <c r="K114">
        <v>1.2656000000000001</v>
      </c>
      <c r="L114">
        <v>1.3460000000000001</v>
      </c>
      <c r="M114">
        <v>1.2633000000000001</v>
      </c>
      <c r="N114" s="161"/>
      <c r="P114">
        <v>1.2519</v>
      </c>
      <c r="Q114">
        <v>1.2624</v>
      </c>
      <c r="R114">
        <v>1.3445</v>
      </c>
      <c r="S114">
        <v>1.3748</v>
      </c>
    </row>
    <row r="115" spans="1:19" x14ac:dyDescent="0.25">
      <c r="A115" s="470">
        <f t="shared" si="12"/>
        <v>43941</v>
      </c>
      <c r="B115" s="469"/>
      <c r="D115">
        <v>1.2343</v>
      </c>
      <c r="E115">
        <v>0.99860000000000004</v>
      </c>
      <c r="F115">
        <v>0.95240000000000002</v>
      </c>
      <c r="G115">
        <v>0.99109999999999998</v>
      </c>
      <c r="J115">
        <v>1.2203999999999999</v>
      </c>
      <c r="K115">
        <v>1.2626999999999999</v>
      </c>
      <c r="L115">
        <v>1.3482000000000001</v>
      </c>
      <c r="M115">
        <v>1.2727999999999999</v>
      </c>
      <c r="O115">
        <v>1.4086000000000001</v>
      </c>
      <c r="P115">
        <v>1.2572000000000001</v>
      </c>
      <c r="Q115">
        <v>1.2502</v>
      </c>
      <c r="R115">
        <v>1.3469</v>
      </c>
    </row>
    <row r="116" spans="1:19" x14ac:dyDescent="0.25">
      <c r="A116" s="470">
        <f t="shared" si="12"/>
        <v>43942</v>
      </c>
      <c r="B116" s="469"/>
      <c r="C116">
        <v>1.0065999999999999</v>
      </c>
      <c r="D116">
        <v>1.2358</v>
      </c>
      <c r="E116">
        <v>0.99839999999999995</v>
      </c>
      <c r="F116">
        <v>0.95189999999999997</v>
      </c>
      <c r="I116">
        <v>1.1021000000000001</v>
      </c>
      <c r="J116">
        <v>1.2274</v>
      </c>
      <c r="K116">
        <v>1.2709999999999999</v>
      </c>
      <c r="L116">
        <v>1.3506</v>
      </c>
      <c r="O116">
        <v>1.4202999999999999</v>
      </c>
      <c r="P116">
        <v>1.2523</v>
      </c>
      <c r="Q116">
        <v>1.2528999999999999</v>
      </c>
      <c r="R116">
        <v>1.3539000000000001</v>
      </c>
    </row>
    <row r="117" spans="1:19" x14ac:dyDescent="0.25">
      <c r="A117" s="468">
        <f t="shared" si="12"/>
        <v>43943</v>
      </c>
      <c r="B117" s="469"/>
      <c r="C117">
        <v>1.0033000000000001</v>
      </c>
      <c r="D117">
        <v>1.236</v>
      </c>
      <c r="E117">
        <v>1.0013000000000001</v>
      </c>
      <c r="F117" s="161"/>
      <c r="H117">
        <v>1.0263</v>
      </c>
      <c r="I117">
        <v>1.1026</v>
      </c>
      <c r="J117">
        <v>1.2250000000000001</v>
      </c>
      <c r="K117">
        <v>1.2674000000000001</v>
      </c>
      <c r="N117">
        <v>1.3352999999999999</v>
      </c>
      <c r="O117">
        <v>1.4155</v>
      </c>
      <c r="P117">
        <v>1.25</v>
      </c>
      <c r="Q117">
        <v>1.2702</v>
      </c>
      <c r="S117">
        <v>1.3714999999999999</v>
      </c>
    </row>
    <row r="118" spans="1:19" x14ac:dyDescent="0.25">
      <c r="A118" s="470">
        <f t="shared" si="12"/>
        <v>43944</v>
      </c>
      <c r="B118" s="469"/>
      <c r="C118">
        <v>1.0195000000000001</v>
      </c>
      <c r="D118">
        <v>1.2290000000000001</v>
      </c>
      <c r="E118">
        <v>1.0026999999999999</v>
      </c>
      <c r="G118">
        <v>0.99360000000000004</v>
      </c>
      <c r="H118">
        <v>1.0259</v>
      </c>
      <c r="I118">
        <v>1.1032</v>
      </c>
      <c r="J118">
        <v>1.2146999999999999</v>
      </c>
      <c r="M118">
        <v>1.2833000000000001</v>
      </c>
      <c r="N118">
        <v>1.3421000000000001</v>
      </c>
      <c r="O118">
        <v>1.4063000000000001</v>
      </c>
      <c r="P118">
        <v>1.2488999999999999</v>
      </c>
      <c r="S118">
        <v>1.3673</v>
      </c>
    </row>
    <row r="119" spans="1:19" x14ac:dyDescent="0.25">
      <c r="A119" s="470">
        <f t="shared" si="12"/>
        <v>43945</v>
      </c>
      <c r="B119" s="469"/>
      <c r="C119">
        <v>1.0132000000000001</v>
      </c>
      <c r="D119">
        <v>1.2093</v>
      </c>
      <c r="G119">
        <v>0.98829999999999996</v>
      </c>
      <c r="H119">
        <v>1.0269999999999999</v>
      </c>
      <c r="I119">
        <v>1.1027</v>
      </c>
      <c r="J119">
        <v>1.2165999999999999</v>
      </c>
      <c r="L119">
        <v>1.3492</v>
      </c>
      <c r="M119">
        <v>1.2827999999999999</v>
      </c>
      <c r="N119">
        <v>1.3474999999999999</v>
      </c>
      <c r="O119">
        <v>1.409</v>
      </c>
      <c r="R119">
        <v>1.3542000000000001</v>
      </c>
      <c r="S119">
        <v>1.3709</v>
      </c>
    </row>
    <row r="120" spans="1:19" x14ac:dyDescent="0.25">
      <c r="A120" s="470">
        <f t="shared" si="12"/>
        <v>43946</v>
      </c>
      <c r="B120" s="469"/>
      <c r="C120">
        <v>1.0164</v>
      </c>
      <c r="F120">
        <v>0.95409999999999995</v>
      </c>
      <c r="G120">
        <v>0.98480000000000001</v>
      </c>
      <c r="H120">
        <v>1.0194000000000001</v>
      </c>
      <c r="I120">
        <v>1.1042000000000001</v>
      </c>
      <c r="K120">
        <v>1.268</v>
      </c>
      <c r="L120">
        <v>1.3592</v>
      </c>
      <c r="M120">
        <v>1.2868999999999999</v>
      </c>
      <c r="N120">
        <v>1.3492999999999999</v>
      </c>
      <c r="Q120">
        <v>1.2758</v>
      </c>
      <c r="R120">
        <v>1.3623000000000001</v>
      </c>
      <c r="S120">
        <v>1.3689</v>
      </c>
    </row>
    <row r="121" spans="1:19" x14ac:dyDescent="0.25">
      <c r="A121" s="470">
        <f t="shared" si="12"/>
        <v>43947</v>
      </c>
      <c r="B121" s="469"/>
      <c r="E121">
        <v>1.0008999999999999</v>
      </c>
      <c r="F121">
        <v>0.95069999999999999</v>
      </c>
      <c r="G121">
        <v>0.98409999999999997</v>
      </c>
      <c r="H121">
        <v>1.0169999999999999</v>
      </c>
      <c r="K121">
        <v>1.2614000000000001</v>
      </c>
      <c r="L121">
        <v>1.3593</v>
      </c>
      <c r="M121">
        <v>1.2862</v>
      </c>
      <c r="N121">
        <v>1.3460000000000001</v>
      </c>
      <c r="P121">
        <v>1.2412000000000001</v>
      </c>
      <c r="Q121">
        <v>1.2797000000000001</v>
      </c>
      <c r="R121">
        <v>1.3625</v>
      </c>
      <c r="S121">
        <v>1.3668</v>
      </c>
    </row>
    <row r="122" spans="1:19" x14ac:dyDescent="0.25">
      <c r="A122" s="470">
        <f t="shared" si="12"/>
        <v>43948</v>
      </c>
      <c r="B122" s="469"/>
      <c r="D122">
        <v>1.2107000000000001</v>
      </c>
      <c r="E122">
        <v>1.0173000000000001</v>
      </c>
      <c r="F122">
        <v>0.95489999999999997</v>
      </c>
      <c r="G122">
        <v>0.98070000000000002</v>
      </c>
      <c r="J122">
        <v>1.2104999999999999</v>
      </c>
      <c r="K122">
        <v>1.2635000000000001</v>
      </c>
      <c r="L122">
        <v>1.3624000000000001</v>
      </c>
      <c r="M122">
        <v>1.2857000000000001</v>
      </c>
      <c r="O122">
        <v>1.4053</v>
      </c>
      <c r="P122">
        <v>1.2403</v>
      </c>
      <c r="Q122">
        <v>1.2827999999999999</v>
      </c>
      <c r="R122">
        <v>1.3612</v>
      </c>
    </row>
    <row r="123" spans="1:19" x14ac:dyDescent="0.25">
      <c r="A123" s="470">
        <f t="shared" si="12"/>
        <v>43949</v>
      </c>
      <c r="B123" s="469"/>
      <c r="C123">
        <v>1.016</v>
      </c>
      <c r="D123">
        <v>1.2238</v>
      </c>
      <c r="E123">
        <v>1.0127999999999999</v>
      </c>
      <c r="F123">
        <v>0.95109999999999995</v>
      </c>
      <c r="I123">
        <v>1.1032999999999999</v>
      </c>
      <c r="J123">
        <v>1.2020999999999999</v>
      </c>
      <c r="K123">
        <v>1.2544</v>
      </c>
      <c r="L123">
        <v>1.3662000000000001</v>
      </c>
      <c r="O123">
        <v>1.3977999999999999</v>
      </c>
      <c r="P123">
        <v>1.2357</v>
      </c>
      <c r="Q123">
        <v>1.2828999999999999</v>
      </c>
      <c r="R123">
        <v>1.3577999999999999</v>
      </c>
    </row>
    <row r="124" spans="1:19" x14ac:dyDescent="0.25">
      <c r="A124" s="470">
        <f t="shared" si="12"/>
        <v>43950</v>
      </c>
      <c r="B124" s="469"/>
      <c r="C124">
        <v>1.0130999999999999</v>
      </c>
      <c r="D124">
        <v>1.2008000000000001</v>
      </c>
      <c r="E124">
        <v>1.0054000000000001</v>
      </c>
      <c r="F124">
        <v>0.9486</v>
      </c>
      <c r="H124">
        <v>1.0138</v>
      </c>
      <c r="I124">
        <v>1.0963000000000001</v>
      </c>
      <c r="J124">
        <v>1.1954</v>
      </c>
      <c r="K124">
        <v>1.2548999999999999</v>
      </c>
      <c r="N124">
        <v>1.3455999999999999</v>
      </c>
      <c r="O124">
        <v>1.3922000000000001</v>
      </c>
      <c r="P124">
        <v>1.2292000000000001</v>
      </c>
      <c r="Q124">
        <v>1.2791999999999999</v>
      </c>
      <c r="S124">
        <v>1.3657999999999999</v>
      </c>
    </row>
    <row r="125" spans="1:19" x14ac:dyDescent="0.25">
      <c r="A125" s="470">
        <f t="shared" si="12"/>
        <v>43951</v>
      </c>
      <c r="B125" s="469"/>
      <c r="C125">
        <v>1.0095000000000001</v>
      </c>
      <c r="D125">
        <v>1.194</v>
      </c>
      <c r="E125">
        <v>1.0116000000000001</v>
      </c>
      <c r="G125">
        <v>0.98839999999999995</v>
      </c>
      <c r="H125">
        <v>1.0072000000000001</v>
      </c>
      <c r="I125">
        <v>1.0956999999999999</v>
      </c>
      <c r="J125">
        <v>1.2119</v>
      </c>
      <c r="M125">
        <v>1.2836000000000001</v>
      </c>
      <c r="N125">
        <v>1.3423</v>
      </c>
      <c r="O125">
        <v>1.391</v>
      </c>
      <c r="P125">
        <v>1.2284999999999999</v>
      </c>
      <c r="S125">
        <v>1.3746</v>
      </c>
    </row>
    <row r="126" spans="1:19" x14ac:dyDescent="0.25">
      <c r="A126" s="470">
        <f t="shared" si="12"/>
        <v>43952</v>
      </c>
      <c r="B126">
        <v>1.1089</v>
      </c>
      <c r="C126">
        <v>1.0188999999999999</v>
      </c>
      <c r="D126">
        <v>1.1872</v>
      </c>
      <c r="G126">
        <v>0.9839</v>
      </c>
      <c r="H126">
        <v>1.0084</v>
      </c>
      <c r="I126">
        <v>1.0965</v>
      </c>
      <c r="J126">
        <v>1.2192000000000001</v>
      </c>
      <c r="L126">
        <v>1.3660000000000001</v>
      </c>
      <c r="M126">
        <v>1.2867</v>
      </c>
      <c r="N126">
        <v>1.3415999999999999</v>
      </c>
      <c r="O126">
        <v>1.4066000000000001</v>
      </c>
      <c r="R126">
        <v>1.3546</v>
      </c>
      <c r="S126">
        <v>1.3758999999999999</v>
      </c>
    </row>
    <row r="127" spans="1:19" x14ac:dyDescent="0.25">
      <c r="A127" s="470">
        <f t="shared" si="12"/>
        <v>43953</v>
      </c>
      <c r="B127">
        <v>1.1087</v>
      </c>
      <c r="C127">
        <v>1.0183</v>
      </c>
      <c r="F127">
        <v>0.94920000000000004</v>
      </c>
      <c r="G127">
        <v>0.98909999999999998</v>
      </c>
      <c r="H127">
        <v>1.0083</v>
      </c>
      <c r="I127">
        <v>1.0972999999999999</v>
      </c>
      <c r="K127">
        <v>1.2547999999999999</v>
      </c>
      <c r="L127">
        <v>1.3720000000000001</v>
      </c>
      <c r="M127">
        <v>1.2850999999999999</v>
      </c>
      <c r="N127">
        <v>1.3462000000000001</v>
      </c>
      <c r="Q127">
        <v>1.2895000000000001</v>
      </c>
      <c r="R127">
        <v>1.3617999999999999</v>
      </c>
      <c r="S127">
        <v>1.3697999999999999</v>
      </c>
    </row>
    <row r="128" spans="1:19" x14ac:dyDescent="0.25">
      <c r="A128" s="470">
        <f t="shared" si="12"/>
        <v>43954</v>
      </c>
      <c r="B128">
        <v>1.107</v>
      </c>
      <c r="E128">
        <v>1.0134000000000001</v>
      </c>
      <c r="F128">
        <v>0.94899999999999995</v>
      </c>
      <c r="G128">
        <v>0.98680000000000001</v>
      </c>
      <c r="H128">
        <v>1.0079</v>
      </c>
      <c r="K128">
        <v>1.2685999999999999</v>
      </c>
      <c r="L128">
        <v>1.3714</v>
      </c>
      <c r="M128">
        <v>1.2862</v>
      </c>
      <c r="N128">
        <v>1.3429</v>
      </c>
      <c r="P128">
        <v>1.2279</v>
      </c>
      <c r="Q128">
        <v>1.2847</v>
      </c>
      <c r="R128">
        <v>1.3615999999999999</v>
      </c>
      <c r="S128">
        <v>1.3672</v>
      </c>
    </row>
    <row r="129" spans="1:19" x14ac:dyDescent="0.25">
      <c r="A129" s="470">
        <f t="shared" si="12"/>
        <v>43955</v>
      </c>
      <c r="B129">
        <v>1.1069</v>
      </c>
      <c r="D129">
        <v>1.1780999999999999</v>
      </c>
      <c r="E129">
        <v>1.0216000000000001</v>
      </c>
      <c r="F129">
        <v>0.95799999999999996</v>
      </c>
      <c r="G129">
        <v>0.99560000000000004</v>
      </c>
      <c r="J129">
        <v>1.2111000000000001</v>
      </c>
      <c r="K129">
        <v>1.2884</v>
      </c>
      <c r="L129">
        <v>1.3743000000000001</v>
      </c>
      <c r="M129">
        <v>1.2861</v>
      </c>
      <c r="O129">
        <v>1.4085000000000001</v>
      </c>
      <c r="P129">
        <v>1.2315</v>
      </c>
      <c r="Q129">
        <v>1.2809999999999999</v>
      </c>
      <c r="R129">
        <v>1.3566</v>
      </c>
    </row>
    <row r="130" spans="1:19" x14ac:dyDescent="0.25">
      <c r="A130" s="470">
        <f t="shared" si="12"/>
        <v>43956</v>
      </c>
      <c r="C130">
        <v>1.0125</v>
      </c>
      <c r="D130">
        <v>1.1759999999999999</v>
      </c>
      <c r="E130">
        <v>1.0266</v>
      </c>
      <c r="F130">
        <v>0.96689999999999998</v>
      </c>
      <c r="I130">
        <v>1.0954999999999999</v>
      </c>
      <c r="J130">
        <v>1.204</v>
      </c>
      <c r="K130">
        <v>1.2853000000000001</v>
      </c>
      <c r="L130">
        <v>1.3712</v>
      </c>
      <c r="O130">
        <v>1.4032</v>
      </c>
      <c r="P130">
        <v>1.2272000000000001</v>
      </c>
      <c r="Q130">
        <v>1.2822</v>
      </c>
      <c r="R130">
        <v>1.3427</v>
      </c>
    </row>
    <row r="131" spans="1:19" x14ac:dyDescent="0.25">
      <c r="A131" s="470">
        <f t="shared" si="12"/>
        <v>43957</v>
      </c>
      <c r="C131">
        <v>1.0035000000000001</v>
      </c>
      <c r="D131">
        <v>1.1731</v>
      </c>
      <c r="E131">
        <v>1.0437000000000001</v>
      </c>
      <c r="F131">
        <v>0.9617</v>
      </c>
      <c r="H131">
        <v>1.0075000000000001</v>
      </c>
      <c r="I131">
        <v>1.089</v>
      </c>
      <c r="J131">
        <v>1.2009000000000001</v>
      </c>
      <c r="K131">
        <v>1.2921</v>
      </c>
      <c r="N131">
        <v>1.3455999999999999</v>
      </c>
      <c r="O131">
        <v>1.4124000000000001</v>
      </c>
      <c r="P131">
        <v>1.22</v>
      </c>
      <c r="Q131">
        <v>1.2882</v>
      </c>
      <c r="S131">
        <v>1.3661000000000001</v>
      </c>
    </row>
    <row r="132" spans="1:19" x14ac:dyDescent="0.25">
      <c r="A132" s="470">
        <f t="shared" si="12"/>
        <v>43958</v>
      </c>
      <c r="B132">
        <v>1.1024</v>
      </c>
      <c r="C132">
        <v>1.0021</v>
      </c>
      <c r="D132">
        <v>1.1714</v>
      </c>
      <c r="E132">
        <v>1.0430999999999999</v>
      </c>
      <c r="G132">
        <v>0.99350000000000005</v>
      </c>
      <c r="H132">
        <v>1.0052000000000001</v>
      </c>
      <c r="I132">
        <v>1.0895999999999999</v>
      </c>
      <c r="J132">
        <v>1.2139</v>
      </c>
      <c r="M132">
        <v>1.2864</v>
      </c>
      <c r="N132">
        <v>1.3475999999999999</v>
      </c>
      <c r="O132">
        <v>1.4015</v>
      </c>
      <c r="P132">
        <v>1.2156</v>
      </c>
      <c r="S132">
        <v>1.3705000000000001</v>
      </c>
    </row>
    <row r="133" spans="1:19" x14ac:dyDescent="0.25">
      <c r="A133" s="470">
        <f t="shared" si="12"/>
        <v>43959</v>
      </c>
      <c r="B133">
        <v>1.1048</v>
      </c>
      <c r="C133">
        <v>1.0148999999999999</v>
      </c>
      <c r="D133">
        <v>1.1580999999999999</v>
      </c>
      <c r="G133">
        <v>0.99970000000000003</v>
      </c>
      <c r="H133">
        <v>1.0023</v>
      </c>
      <c r="I133">
        <v>1.0858000000000001</v>
      </c>
      <c r="J133">
        <v>1.2088000000000001</v>
      </c>
      <c r="L133">
        <v>1.3705000000000001</v>
      </c>
      <c r="M133">
        <v>1.2963</v>
      </c>
      <c r="N133">
        <v>1.3466</v>
      </c>
      <c r="O133">
        <v>1.3934</v>
      </c>
      <c r="R133">
        <v>1.3353999999999999</v>
      </c>
      <c r="S133">
        <v>1.3734</v>
      </c>
    </row>
    <row r="134" spans="1:19" x14ac:dyDescent="0.25">
      <c r="A134" s="470">
        <f t="shared" ref="A134:A197" si="13">A133+1</f>
        <v>43960</v>
      </c>
      <c r="B134">
        <v>1.1064000000000001</v>
      </c>
      <c r="C134">
        <v>1.0061</v>
      </c>
      <c r="F134">
        <v>0.96609999999999996</v>
      </c>
      <c r="G134">
        <v>1.0015000000000001</v>
      </c>
      <c r="H134">
        <v>1.0026999999999999</v>
      </c>
      <c r="I134">
        <v>1.0900000000000001</v>
      </c>
      <c r="K134">
        <v>1.2994000000000001</v>
      </c>
      <c r="L134">
        <v>1.3728</v>
      </c>
      <c r="M134">
        <v>1.2856000000000001</v>
      </c>
      <c r="N134">
        <v>1.3483000000000001</v>
      </c>
      <c r="Q134">
        <v>1.2964</v>
      </c>
      <c r="R134">
        <v>1.339</v>
      </c>
      <c r="S134">
        <v>1.3692</v>
      </c>
    </row>
    <row r="135" spans="1:19" x14ac:dyDescent="0.25">
      <c r="A135" s="470">
        <f t="shared" si="13"/>
        <v>43961</v>
      </c>
      <c r="B135">
        <v>1.1073</v>
      </c>
      <c r="E135">
        <v>1.0246</v>
      </c>
      <c r="F135">
        <v>0.96099999999999997</v>
      </c>
      <c r="G135">
        <v>1.0017</v>
      </c>
      <c r="H135">
        <v>1.0124</v>
      </c>
      <c r="K135">
        <v>1.2959000000000001</v>
      </c>
      <c r="L135">
        <v>1.3672</v>
      </c>
      <c r="M135">
        <v>1.2775000000000001</v>
      </c>
      <c r="N135">
        <v>1.3418000000000001</v>
      </c>
      <c r="P135">
        <v>1.2095</v>
      </c>
      <c r="Q135">
        <v>1.3011999999999999</v>
      </c>
      <c r="R135">
        <v>1.3374999999999999</v>
      </c>
      <c r="S135">
        <v>1.3665</v>
      </c>
    </row>
    <row r="136" spans="1:19" x14ac:dyDescent="0.25">
      <c r="A136" s="470">
        <f t="shared" si="13"/>
        <v>43962</v>
      </c>
      <c r="B136">
        <v>1.1134999999999999</v>
      </c>
      <c r="D136">
        <v>1.1591</v>
      </c>
      <c r="E136">
        <v>1.0195000000000001</v>
      </c>
      <c r="F136">
        <v>0.95820000000000005</v>
      </c>
      <c r="G136">
        <v>0.99680000000000002</v>
      </c>
      <c r="J136">
        <v>1.2104999999999999</v>
      </c>
      <c r="K136">
        <v>1.2836000000000001</v>
      </c>
      <c r="L136">
        <v>1.3707</v>
      </c>
      <c r="M136">
        <v>1.2779</v>
      </c>
      <c r="O136">
        <v>1.4012</v>
      </c>
      <c r="P136">
        <v>1.2096</v>
      </c>
      <c r="Q136">
        <v>1.2969999999999999</v>
      </c>
      <c r="R136">
        <v>1.3476999999999999</v>
      </c>
    </row>
    <row r="137" spans="1:19" x14ac:dyDescent="0.25">
      <c r="A137" s="470">
        <f t="shared" si="13"/>
        <v>43963</v>
      </c>
      <c r="C137">
        <v>1.0039</v>
      </c>
      <c r="D137">
        <v>1.1676</v>
      </c>
      <c r="E137">
        <v>1.0201</v>
      </c>
      <c r="F137">
        <v>0.96579999999999999</v>
      </c>
      <c r="I137">
        <v>1.0887</v>
      </c>
      <c r="J137">
        <v>1.1987000000000001</v>
      </c>
      <c r="K137">
        <v>1.2858000000000001</v>
      </c>
      <c r="L137">
        <v>1.3714</v>
      </c>
      <c r="O137">
        <v>1.4015</v>
      </c>
      <c r="P137">
        <v>1.2096</v>
      </c>
      <c r="Q137">
        <v>1.3039000000000001</v>
      </c>
      <c r="R137">
        <v>1.3533999999999999</v>
      </c>
    </row>
    <row r="138" spans="1:19" x14ac:dyDescent="0.25">
      <c r="A138" s="470">
        <f t="shared" si="13"/>
        <v>43964</v>
      </c>
      <c r="C138">
        <v>1.0004999999999999</v>
      </c>
      <c r="D138">
        <v>1.1682999999999999</v>
      </c>
      <c r="E138">
        <v>1.0148999999999999</v>
      </c>
      <c r="F138">
        <v>0.97089999999999999</v>
      </c>
      <c r="H138">
        <v>1.0107999999999999</v>
      </c>
      <c r="I138">
        <v>1.0891999999999999</v>
      </c>
      <c r="J138">
        <v>1.1951000000000001</v>
      </c>
      <c r="K138">
        <v>1.294</v>
      </c>
      <c r="N138">
        <v>1.3456999999999999</v>
      </c>
      <c r="O138">
        <v>1.4073</v>
      </c>
      <c r="P138">
        <v>1.2150000000000001</v>
      </c>
      <c r="Q138">
        <v>1.2952999999999999</v>
      </c>
      <c r="S138">
        <v>1.3672</v>
      </c>
    </row>
    <row r="139" spans="1:19" x14ac:dyDescent="0.25">
      <c r="A139" s="470">
        <f t="shared" si="13"/>
        <v>43965</v>
      </c>
      <c r="B139">
        <v>1.1069</v>
      </c>
      <c r="C139">
        <v>1.002</v>
      </c>
      <c r="D139">
        <v>1.1727000000000001</v>
      </c>
      <c r="E139">
        <v>1.0344</v>
      </c>
      <c r="G139">
        <v>1.0019</v>
      </c>
      <c r="H139">
        <v>1.0147999999999999</v>
      </c>
      <c r="I139">
        <v>1.0887</v>
      </c>
      <c r="J139">
        <v>1.1992</v>
      </c>
      <c r="M139">
        <v>1.2775000000000001</v>
      </c>
      <c r="N139">
        <v>1.3469</v>
      </c>
      <c r="O139">
        <v>1.409</v>
      </c>
      <c r="P139">
        <v>1.2109000000000001</v>
      </c>
      <c r="S139">
        <v>1.3653</v>
      </c>
    </row>
    <row r="140" spans="1:19" x14ac:dyDescent="0.25">
      <c r="A140" s="470">
        <f t="shared" si="13"/>
        <v>43966</v>
      </c>
      <c r="B140">
        <v>1.0976999999999999</v>
      </c>
      <c r="C140">
        <v>0.99980000000000002</v>
      </c>
      <c r="D140">
        <v>1.1756</v>
      </c>
      <c r="G140">
        <v>1.0028999999999999</v>
      </c>
      <c r="H140">
        <v>1.0173000000000001</v>
      </c>
      <c r="I140">
        <v>1.0887</v>
      </c>
      <c r="J140">
        <v>1.2010000000000001</v>
      </c>
      <c r="L140">
        <v>1.3641000000000001</v>
      </c>
      <c r="M140">
        <v>1.2876000000000001</v>
      </c>
      <c r="N140">
        <v>1.3451</v>
      </c>
      <c r="O140">
        <v>1.4094</v>
      </c>
      <c r="R140">
        <v>1.3487</v>
      </c>
      <c r="S140">
        <v>1.3614999999999999</v>
      </c>
    </row>
    <row r="141" spans="1:19" x14ac:dyDescent="0.25">
      <c r="A141" s="470">
        <f t="shared" si="13"/>
        <v>43967</v>
      </c>
      <c r="B141">
        <v>1.1029</v>
      </c>
      <c r="C141">
        <v>0.99680000000000002</v>
      </c>
      <c r="F141">
        <v>0.97030000000000005</v>
      </c>
      <c r="G141">
        <v>1.0102</v>
      </c>
      <c r="H141">
        <v>1.0163</v>
      </c>
      <c r="I141">
        <v>1.0882000000000001</v>
      </c>
      <c r="K141">
        <v>1.2887</v>
      </c>
      <c r="L141">
        <v>1.3595999999999999</v>
      </c>
      <c r="M141">
        <v>1.2808999999999999</v>
      </c>
      <c r="N141">
        <v>1.3439000000000001</v>
      </c>
      <c r="Q141">
        <v>1.2887999999999999</v>
      </c>
      <c r="R141">
        <v>1.3455999999999999</v>
      </c>
      <c r="S141">
        <v>1.3620000000000001</v>
      </c>
    </row>
    <row r="142" spans="1:19" x14ac:dyDescent="0.25">
      <c r="A142" s="470">
        <f t="shared" si="13"/>
        <v>43968</v>
      </c>
      <c r="B142">
        <v>1.0976999999999999</v>
      </c>
      <c r="E142">
        <v>1.0405</v>
      </c>
      <c r="F142">
        <v>0.97729999999999995</v>
      </c>
      <c r="G142">
        <v>1.0164</v>
      </c>
      <c r="H142">
        <v>1.0268999999999999</v>
      </c>
      <c r="K142">
        <v>1.2885</v>
      </c>
      <c r="L142">
        <v>1.3613999999999999</v>
      </c>
      <c r="M142">
        <v>1.2801</v>
      </c>
      <c r="N142">
        <v>1.3468</v>
      </c>
      <c r="P142">
        <v>1.2081</v>
      </c>
      <c r="Q142">
        <v>1.2834000000000001</v>
      </c>
      <c r="R142">
        <v>1.3463000000000001</v>
      </c>
      <c r="S142">
        <v>1.3614999999999999</v>
      </c>
    </row>
    <row r="143" spans="1:19" x14ac:dyDescent="0.25">
      <c r="A143" s="468">
        <f t="shared" si="13"/>
        <v>43969</v>
      </c>
      <c r="B143">
        <v>1.0884</v>
      </c>
      <c r="D143" s="161"/>
      <c r="E143">
        <v>1.0329999999999999</v>
      </c>
      <c r="F143">
        <v>0.97230000000000005</v>
      </c>
      <c r="G143">
        <v>1.0209999999999999</v>
      </c>
      <c r="J143" s="161"/>
      <c r="K143">
        <v>1.2927999999999999</v>
      </c>
      <c r="L143">
        <v>1.3611</v>
      </c>
      <c r="M143">
        <v>1.288</v>
      </c>
      <c r="O143" s="161"/>
      <c r="P143">
        <v>1.2051000000000001</v>
      </c>
      <c r="Q143">
        <v>1.2841</v>
      </c>
      <c r="R143">
        <v>1.35</v>
      </c>
    </row>
    <row r="144" spans="1:19" x14ac:dyDescent="0.25">
      <c r="A144" s="468">
        <f t="shared" si="13"/>
        <v>43970</v>
      </c>
      <c r="C144" s="161"/>
      <c r="D144">
        <v>1.1569</v>
      </c>
      <c r="E144">
        <v>1.0515000000000001</v>
      </c>
      <c r="F144">
        <v>0.97009999999999996</v>
      </c>
      <c r="I144" s="161"/>
      <c r="J144">
        <v>1.2211000000000001</v>
      </c>
      <c r="K144">
        <v>1.3116000000000001</v>
      </c>
      <c r="L144">
        <v>1.3544</v>
      </c>
      <c r="O144">
        <v>1.3893</v>
      </c>
      <c r="P144">
        <v>1.21</v>
      </c>
      <c r="Q144">
        <v>1.2808999999999999</v>
      </c>
      <c r="R144">
        <v>1.3503000000000001</v>
      </c>
    </row>
    <row r="145" spans="1:19" x14ac:dyDescent="0.25">
      <c r="A145" s="468">
        <f t="shared" si="13"/>
        <v>43971</v>
      </c>
      <c r="C145">
        <v>0.99299999999999999</v>
      </c>
      <c r="D145">
        <v>1.1434</v>
      </c>
      <c r="E145">
        <v>1.0659000000000001</v>
      </c>
      <c r="F145">
        <v>0.97350000000000003</v>
      </c>
      <c r="H145" s="161"/>
      <c r="I145">
        <v>1.0901000000000001</v>
      </c>
      <c r="J145">
        <v>1.2212000000000001</v>
      </c>
      <c r="K145">
        <v>1.3136000000000001</v>
      </c>
      <c r="N145" s="161"/>
      <c r="O145">
        <v>1.3892</v>
      </c>
      <c r="P145">
        <v>1.2070000000000001</v>
      </c>
      <c r="Q145">
        <v>1.2828999999999999</v>
      </c>
      <c r="S145" s="161"/>
    </row>
    <row r="146" spans="1:19" x14ac:dyDescent="0.25">
      <c r="A146" s="468">
        <f t="shared" si="13"/>
        <v>43972</v>
      </c>
      <c r="B146" s="161"/>
      <c r="C146">
        <v>0.98440000000000005</v>
      </c>
      <c r="D146">
        <v>1.1414</v>
      </c>
      <c r="E146">
        <v>1.0569999999999999</v>
      </c>
      <c r="G146" s="161"/>
      <c r="H146">
        <v>1.0277000000000001</v>
      </c>
      <c r="I146">
        <v>1.0932999999999999</v>
      </c>
      <c r="J146">
        <v>1.2201</v>
      </c>
      <c r="M146" s="161"/>
      <c r="N146">
        <v>1.3412999999999999</v>
      </c>
      <c r="O146">
        <v>1.3935</v>
      </c>
      <c r="P146">
        <v>1.2060999999999999</v>
      </c>
      <c r="S146">
        <v>1.3649</v>
      </c>
    </row>
    <row r="147" spans="1:19" x14ac:dyDescent="0.25">
      <c r="A147" s="468">
        <f t="shared" si="13"/>
        <v>43973</v>
      </c>
      <c r="B147">
        <v>1.0854999999999999</v>
      </c>
      <c r="C147">
        <v>0.98609999999999998</v>
      </c>
      <c r="D147">
        <v>1.1233</v>
      </c>
      <c r="G147">
        <v>1.0190999999999999</v>
      </c>
      <c r="H147">
        <v>1.0333000000000001</v>
      </c>
      <c r="I147">
        <v>1.0898000000000001</v>
      </c>
      <c r="J147">
        <v>1.2287999999999999</v>
      </c>
      <c r="L147" s="161"/>
      <c r="M147">
        <v>1.2786</v>
      </c>
      <c r="N147">
        <v>1.341</v>
      </c>
      <c r="O147">
        <v>1.4015</v>
      </c>
      <c r="R147" s="161"/>
      <c r="S147">
        <v>1.3673999999999999</v>
      </c>
    </row>
    <row r="148" spans="1:19" x14ac:dyDescent="0.25">
      <c r="A148" s="468">
        <f t="shared" si="13"/>
        <v>43974</v>
      </c>
      <c r="B148">
        <v>1.0818000000000001</v>
      </c>
      <c r="C148">
        <v>0.98829999999999996</v>
      </c>
      <c r="F148" s="161"/>
      <c r="G148">
        <v>1.0275000000000001</v>
      </c>
      <c r="H148">
        <v>1.0309999999999999</v>
      </c>
      <c r="I148">
        <v>1.087</v>
      </c>
      <c r="K148" s="161"/>
      <c r="L148">
        <v>1.349</v>
      </c>
      <c r="M148">
        <v>1.2876000000000001</v>
      </c>
      <c r="N148">
        <v>1.3478000000000001</v>
      </c>
      <c r="Q148" s="161"/>
      <c r="R148">
        <v>1.3504</v>
      </c>
      <c r="S148">
        <v>1.3702000000000001</v>
      </c>
    </row>
    <row r="149" spans="1:19" x14ac:dyDescent="0.25">
      <c r="A149" s="468">
        <f t="shared" si="13"/>
        <v>43975</v>
      </c>
      <c r="B149">
        <v>1.0841000000000001</v>
      </c>
      <c r="E149" s="161"/>
      <c r="F149">
        <v>0.97740000000000005</v>
      </c>
      <c r="G149">
        <v>1.0275000000000001</v>
      </c>
      <c r="H149">
        <v>1.0323</v>
      </c>
      <c r="K149">
        <v>1.3118000000000001</v>
      </c>
      <c r="L149">
        <v>1.3460000000000001</v>
      </c>
      <c r="M149">
        <v>1.2890999999999999</v>
      </c>
      <c r="N149">
        <v>1.3447</v>
      </c>
      <c r="P149" s="161"/>
      <c r="Q149">
        <v>1.2826</v>
      </c>
      <c r="R149">
        <v>1.3582000000000001</v>
      </c>
      <c r="S149">
        <v>1.3673</v>
      </c>
    </row>
    <row r="150" spans="1:19" x14ac:dyDescent="0.25">
      <c r="A150" s="470">
        <f t="shared" si="13"/>
        <v>43976</v>
      </c>
      <c r="B150">
        <v>1.0795999999999999</v>
      </c>
      <c r="D150">
        <v>1.1257999999999999</v>
      </c>
      <c r="E150">
        <v>1.0778000000000001</v>
      </c>
      <c r="F150">
        <v>0.97650000000000003</v>
      </c>
      <c r="G150">
        <v>1.0285</v>
      </c>
      <c r="J150">
        <v>1.2303999999999999</v>
      </c>
      <c r="K150">
        <v>1.3089999999999999</v>
      </c>
      <c r="L150">
        <v>1.3452999999999999</v>
      </c>
      <c r="M150">
        <v>1.2974000000000001</v>
      </c>
      <c r="O150">
        <v>1.3984000000000001</v>
      </c>
      <c r="P150">
        <v>1.2057</v>
      </c>
      <c r="Q150">
        <v>1.2837000000000001</v>
      </c>
      <c r="R150">
        <v>1.3628</v>
      </c>
    </row>
    <row r="151" spans="1:19" x14ac:dyDescent="0.25">
      <c r="A151" s="470">
        <f t="shared" si="13"/>
        <v>43977</v>
      </c>
      <c r="C151">
        <v>0.98960000000000004</v>
      </c>
      <c r="D151">
        <v>1.1198999999999999</v>
      </c>
      <c r="E151">
        <v>1.0650999999999999</v>
      </c>
      <c r="F151">
        <v>0.98089999999999999</v>
      </c>
      <c r="I151">
        <v>1.0853999999999999</v>
      </c>
      <c r="J151">
        <v>1.2430000000000001</v>
      </c>
      <c r="K151">
        <v>1.2981</v>
      </c>
      <c r="L151">
        <v>1.3455999999999999</v>
      </c>
      <c r="O151">
        <v>1.3804000000000001</v>
      </c>
      <c r="P151">
        <v>1.2110000000000001</v>
      </c>
      <c r="Q151">
        <v>1.2791999999999999</v>
      </c>
      <c r="R151">
        <v>1.3623000000000001</v>
      </c>
    </row>
    <row r="152" spans="1:19" x14ac:dyDescent="0.25">
      <c r="A152" s="470">
        <f t="shared" si="13"/>
        <v>43978</v>
      </c>
      <c r="C152">
        <v>0.99319999999999997</v>
      </c>
      <c r="D152">
        <v>1.1120000000000001</v>
      </c>
      <c r="E152">
        <v>1.0496000000000001</v>
      </c>
      <c r="F152">
        <v>0.97709999999999997</v>
      </c>
      <c r="H152">
        <v>1.0328999999999999</v>
      </c>
      <c r="I152">
        <v>1.0869</v>
      </c>
      <c r="J152">
        <v>1.2484999999999999</v>
      </c>
      <c r="K152">
        <v>1.3003</v>
      </c>
      <c r="N152">
        <v>1.3442000000000001</v>
      </c>
      <c r="O152">
        <v>1.3779999999999999</v>
      </c>
      <c r="P152">
        <v>1.2073</v>
      </c>
      <c r="Q152">
        <v>1.2738</v>
      </c>
      <c r="S152">
        <v>1.3635999999999999</v>
      </c>
    </row>
    <row r="153" spans="1:19" x14ac:dyDescent="0.25">
      <c r="A153" s="470">
        <f t="shared" si="13"/>
        <v>43979</v>
      </c>
      <c r="B153">
        <v>1.0801000000000001</v>
      </c>
      <c r="C153">
        <v>0.99150000000000005</v>
      </c>
      <c r="D153">
        <v>1.1124000000000001</v>
      </c>
      <c r="E153">
        <v>1.0499000000000001</v>
      </c>
      <c r="G153">
        <v>1.0241</v>
      </c>
      <c r="H153">
        <v>1.0370999999999999</v>
      </c>
      <c r="I153">
        <v>1.0867</v>
      </c>
      <c r="J153">
        <v>1.2477</v>
      </c>
      <c r="M153">
        <v>1.3001</v>
      </c>
      <c r="N153">
        <v>1.3476999999999999</v>
      </c>
      <c r="O153">
        <v>1.3764000000000001</v>
      </c>
      <c r="P153">
        <v>1.2085999999999999</v>
      </c>
      <c r="S153">
        <v>1.3637999999999999</v>
      </c>
    </row>
    <row r="154" spans="1:19" x14ac:dyDescent="0.25">
      <c r="A154" s="470">
        <f t="shared" si="13"/>
        <v>43980</v>
      </c>
      <c r="B154">
        <v>1.0719000000000001</v>
      </c>
      <c r="C154">
        <v>0.98719999999999997</v>
      </c>
      <c r="D154">
        <v>1.0961000000000001</v>
      </c>
      <c r="G154">
        <v>1.0253000000000001</v>
      </c>
      <c r="H154">
        <v>1.0369999999999999</v>
      </c>
      <c r="I154">
        <v>1.0837000000000001</v>
      </c>
      <c r="J154">
        <v>1.2464999999999999</v>
      </c>
      <c r="L154">
        <v>1.3446</v>
      </c>
      <c r="M154">
        <v>1.302</v>
      </c>
      <c r="N154">
        <v>1.3513999999999999</v>
      </c>
      <c r="O154">
        <v>1.3787</v>
      </c>
      <c r="R154">
        <v>1.3593</v>
      </c>
      <c r="S154">
        <v>1.37</v>
      </c>
    </row>
    <row r="155" spans="1:19" x14ac:dyDescent="0.25">
      <c r="A155" s="470">
        <f t="shared" si="13"/>
        <v>43981</v>
      </c>
      <c r="B155">
        <v>1.0753999999999999</v>
      </c>
      <c r="C155">
        <v>0.99419999999999997</v>
      </c>
      <c r="F155">
        <v>0.97650000000000003</v>
      </c>
      <c r="G155">
        <v>1.0286</v>
      </c>
      <c r="H155">
        <v>1.0308999999999999</v>
      </c>
      <c r="I155">
        <v>1.0867</v>
      </c>
      <c r="K155">
        <v>1.3061</v>
      </c>
      <c r="L155">
        <v>1.3469</v>
      </c>
      <c r="M155">
        <v>1.2897000000000001</v>
      </c>
      <c r="N155">
        <v>1.3501000000000001</v>
      </c>
      <c r="Q155">
        <v>1.2662</v>
      </c>
      <c r="R155">
        <v>1.3597999999999999</v>
      </c>
      <c r="S155">
        <v>1.3677999999999999</v>
      </c>
    </row>
    <row r="156" spans="1:19" x14ac:dyDescent="0.25">
      <c r="A156" s="470">
        <f t="shared" si="13"/>
        <v>43982</v>
      </c>
      <c r="B156">
        <v>1.0699000000000001</v>
      </c>
      <c r="E156">
        <v>1.0462</v>
      </c>
      <c r="F156">
        <v>0.96879999999999999</v>
      </c>
      <c r="G156">
        <v>1.0348999999999999</v>
      </c>
      <c r="H156">
        <v>1.0339</v>
      </c>
      <c r="K156">
        <v>1.31</v>
      </c>
      <c r="L156">
        <v>1.35</v>
      </c>
      <c r="M156">
        <v>1.2948</v>
      </c>
      <c r="N156">
        <v>1.3527</v>
      </c>
      <c r="P156">
        <v>1.2072000000000001</v>
      </c>
      <c r="Q156">
        <v>1.2647999999999999</v>
      </c>
      <c r="R156">
        <v>1.3603000000000001</v>
      </c>
      <c r="S156">
        <v>1.3636999999999999</v>
      </c>
    </row>
    <row r="157" spans="1:19" x14ac:dyDescent="0.25">
      <c r="A157" s="470">
        <f t="shared" si="13"/>
        <v>43983</v>
      </c>
      <c r="B157">
        <v>1.0604</v>
      </c>
      <c r="D157">
        <v>1.0871999999999999</v>
      </c>
      <c r="E157">
        <v>1.0479000000000001</v>
      </c>
      <c r="F157">
        <v>0.97140000000000004</v>
      </c>
      <c r="G157">
        <v>1.038</v>
      </c>
      <c r="J157">
        <v>1.2549999999999999</v>
      </c>
      <c r="K157">
        <v>1.3090999999999999</v>
      </c>
      <c r="L157">
        <v>1.35</v>
      </c>
      <c r="M157">
        <v>1.2964</v>
      </c>
      <c r="O157">
        <v>1.363</v>
      </c>
      <c r="P157">
        <v>1.204</v>
      </c>
      <c r="Q157">
        <v>1.2639</v>
      </c>
      <c r="R157">
        <v>1.3482000000000001</v>
      </c>
    </row>
    <row r="158" spans="1:19" x14ac:dyDescent="0.25">
      <c r="A158" s="470">
        <f t="shared" si="13"/>
        <v>43984</v>
      </c>
      <c r="C158">
        <v>1.0013000000000001</v>
      </c>
      <c r="D158">
        <v>1.0827</v>
      </c>
      <c r="E158">
        <v>1.0404</v>
      </c>
      <c r="F158">
        <v>0.97929999999999995</v>
      </c>
      <c r="I158">
        <v>1.0894999999999999</v>
      </c>
      <c r="J158">
        <v>1.2423</v>
      </c>
      <c r="K158">
        <v>1.3080000000000001</v>
      </c>
      <c r="L158">
        <v>1.3504</v>
      </c>
      <c r="O158">
        <v>1.3514999999999999</v>
      </c>
      <c r="P158">
        <v>1.2052</v>
      </c>
      <c r="Q158">
        <v>1.2597</v>
      </c>
      <c r="R158">
        <v>1.3434999999999999</v>
      </c>
    </row>
    <row r="159" spans="1:19" x14ac:dyDescent="0.25">
      <c r="A159" s="470">
        <f t="shared" si="13"/>
        <v>43985</v>
      </c>
      <c r="C159">
        <v>1.0051000000000001</v>
      </c>
      <c r="D159">
        <v>1.0975999999999999</v>
      </c>
      <c r="E159">
        <v>1.0416000000000001</v>
      </c>
      <c r="F159">
        <v>0.97699999999999998</v>
      </c>
      <c r="H159">
        <v>1.0290999999999999</v>
      </c>
      <c r="I159">
        <v>1.0914999999999999</v>
      </c>
      <c r="J159">
        <v>1.2436</v>
      </c>
      <c r="K159">
        <v>1.2948</v>
      </c>
      <c r="N159">
        <v>1.347</v>
      </c>
      <c r="O159">
        <v>1.3504</v>
      </c>
      <c r="P159">
        <v>1.2102999999999999</v>
      </c>
      <c r="Q159">
        <v>1.2579</v>
      </c>
      <c r="S159">
        <v>1.3634999999999999</v>
      </c>
    </row>
    <row r="160" spans="1:19" x14ac:dyDescent="0.25">
      <c r="A160" s="470">
        <f t="shared" si="13"/>
        <v>43986</v>
      </c>
      <c r="B160">
        <v>1.0580000000000001</v>
      </c>
      <c r="C160">
        <v>1.0145</v>
      </c>
      <c r="D160">
        <v>1.0999000000000001</v>
      </c>
      <c r="E160">
        <v>1.0516000000000001</v>
      </c>
      <c r="G160">
        <v>1.0418000000000001</v>
      </c>
      <c r="H160">
        <v>1.0347999999999999</v>
      </c>
      <c r="I160">
        <v>1.0936999999999999</v>
      </c>
      <c r="J160">
        <v>1.2477</v>
      </c>
      <c r="M160">
        <v>1.2927999999999999</v>
      </c>
      <c r="N160">
        <v>1.3413999999999999</v>
      </c>
      <c r="O160">
        <v>1.3508</v>
      </c>
      <c r="P160">
        <v>1.2083999999999999</v>
      </c>
      <c r="S160">
        <v>1.3681000000000001</v>
      </c>
    </row>
    <row r="161" spans="1:19" x14ac:dyDescent="0.25">
      <c r="A161" s="470">
        <f t="shared" si="13"/>
        <v>43987</v>
      </c>
      <c r="B161">
        <v>1.0606</v>
      </c>
      <c r="C161">
        <v>1.0198</v>
      </c>
      <c r="D161">
        <v>1.1146</v>
      </c>
      <c r="G161">
        <v>1.0414000000000001</v>
      </c>
      <c r="H161">
        <v>1.0345</v>
      </c>
      <c r="I161">
        <v>1.0933999999999999</v>
      </c>
      <c r="J161">
        <v>1.2488999999999999</v>
      </c>
      <c r="L161">
        <v>1.3483000000000001</v>
      </c>
      <c r="M161">
        <v>1.2992999999999999</v>
      </c>
      <c r="N161">
        <v>1.3401000000000001</v>
      </c>
      <c r="O161">
        <v>1.3429</v>
      </c>
      <c r="R161">
        <v>1.3433999999999999</v>
      </c>
      <c r="S161">
        <v>1.3695999999999999</v>
      </c>
    </row>
    <row r="162" spans="1:19" x14ac:dyDescent="0.25">
      <c r="A162" s="470">
        <f t="shared" si="13"/>
        <v>43988</v>
      </c>
      <c r="B162">
        <v>1.0586</v>
      </c>
      <c r="C162">
        <v>1.0186999999999999</v>
      </c>
      <c r="F162">
        <v>0.97850000000000004</v>
      </c>
      <c r="G162">
        <v>1.0297000000000001</v>
      </c>
      <c r="H162">
        <v>1.0238</v>
      </c>
      <c r="I162">
        <v>1.0935999999999999</v>
      </c>
      <c r="K162">
        <v>1.2856000000000001</v>
      </c>
      <c r="L162">
        <v>1.3461000000000001</v>
      </c>
      <c r="M162">
        <v>1.2912999999999999</v>
      </c>
      <c r="N162">
        <v>1.3378000000000001</v>
      </c>
      <c r="Q162">
        <v>1.2564</v>
      </c>
      <c r="R162">
        <v>1.3419000000000001</v>
      </c>
      <c r="S162">
        <v>1.3686</v>
      </c>
    </row>
    <row r="163" spans="1:19" x14ac:dyDescent="0.25">
      <c r="A163" s="470">
        <f t="shared" si="13"/>
        <v>43989</v>
      </c>
      <c r="B163">
        <v>1.0612999999999999</v>
      </c>
      <c r="E163">
        <v>1.054</v>
      </c>
      <c r="F163">
        <v>0.97450000000000003</v>
      </c>
      <c r="G163">
        <v>1.0244</v>
      </c>
      <c r="H163">
        <v>1.0209999999999999</v>
      </c>
      <c r="K163">
        <v>1.2788999999999999</v>
      </c>
      <c r="L163">
        <v>1.3492</v>
      </c>
      <c r="M163">
        <v>1.2971999999999999</v>
      </c>
      <c r="N163">
        <v>1.3283</v>
      </c>
      <c r="P163">
        <v>1.2073</v>
      </c>
      <c r="Q163">
        <v>1.2555000000000001</v>
      </c>
      <c r="R163">
        <v>1.3375999999999999</v>
      </c>
      <c r="S163">
        <v>1.3740000000000001</v>
      </c>
    </row>
    <row r="164" spans="1:19" x14ac:dyDescent="0.25">
      <c r="A164" s="470">
        <f t="shared" si="13"/>
        <v>43990</v>
      </c>
      <c r="B164">
        <v>1.0622</v>
      </c>
      <c r="D164">
        <v>1.123</v>
      </c>
      <c r="E164">
        <v>1.0518000000000001</v>
      </c>
      <c r="F164">
        <v>0.97799999999999998</v>
      </c>
      <c r="G164">
        <v>1.0331999999999999</v>
      </c>
      <c r="J164">
        <v>1.2435</v>
      </c>
      <c r="K164">
        <v>1.2695000000000001</v>
      </c>
      <c r="L164">
        <v>1.3503000000000001</v>
      </c>
      <c r="M164">
        <v>1.2962</v>
      </c>
      <c r="O164">
        <v>1.3383</v>
      </c>
      <c r="P164">
        <v>1.2097</v>
      </c>
      <c r="Q164">
        <v>1.254</v>
      </c>
      <c r="R164">
        <v>1.3358000000000001</v>
      </c>
    </row>
    <row r="165" spans="1:19" x14ac:dyDescent="0.25">
      <c r="A165" s="470">
        <f t="shared" si="13"/>
        <v>43991</v>
      </c>
      <c r="C165">
        <v>1.0225</v>
      </c>
      <c r="D165">
        <v>1.1041000000000001</v>
      </c>
      <c r="E165">
        <v>1.0395000000000001</v>
      </c>
      <c r="F165">
        <v>0.97319999999999995</v>
      </c>
      <c r="I165">
        <v>1.091</v>
      </c>
      <c r="J165">
        <v>1.2317</v>
      </c>
      <c r="K165">
        <v>1.2730999999999999</v>
      </c>
      <c r="L165">
        <v>1.3452999999999999</v>
      </c>
      <c r="O165">
        <v>1.3423</v>
      </c>
      <c r="P165">
        <v>1.2095</v>
      </c>
      <c r="Q165">
        <v>1.2644</v>
      </c>
      <c r="R165">
        <v>1.3341000000000001</v>
      </c>
    </row>
    <row r="166" spans="1:19" x14ac:dyDescent="0.25">
      <c r="A166" s="470">
        <f t="shared" si="13"/>
        <v>43992</v>
      </c>
      <c r="C166">
        <v>1.0243</v>
      </c>
      <c r="D166">
        <v>1.1101000000000001</v>
      </c>
      <c r="E166">
        <v>1.0337000000000001</v>
      </c>
      <c r="F166">
        <v>0.9768</v>
      </c>
      <c r="H166">
        <v>1.0186999999999999</v>
      </c>
      <c r="I166">
        <v>1.0914999999999999</v>
      </c>
      <c r="J166">
        <v>1.2266999999999999</v>
      </c>
      <c r="K166">
        <v>1.2736000000000001</v>
      </c>
      <c r="N166">
        <v>1.3267</v>
      </c>
      <c r="O166">
        <v>1.339</v>
      </c>
      <c r="P166">
        <v>1.2094</v>
      </c>
      <c r="Q166">
        <v>1.2777000000000001</v>
      </c>
      <c r="S166">
        <v>1.3765000000000001</v>
      </c>
    </row>
    <row r="167" spans="1:19" x14ac:dyDescent="0.25">
      <c r="A167" s="470">
        <f t="shared" si="13"/>
        <v>43993</v>
      </c>
      <c r="B167">
        <v>1.0613999999999999</v>
      </c>
      <c r="C167">
        <v>1.0174000000000001</v>
      </c>
      <c r="D167">
        <v>1.0982000000000001</v>
      </c>
      <c r="E167">
        <v>1.0333000000000001</v>
      </c>
      <c r="G167">
        <v>1.0283</v>
      </c>
      <c r="H167">
        <v>1.0189999999999999</v>
      </c>
      <c r="I167">
        <v>1.0867</v>
      </c>
      <c r="J167">
        <v>1.2314000000000001</v>
      </c>
      <c r="M167">
        <v>1.2992999999999999</v>
      </c>
      <c r="N167">
        <v>1.3278000000000001</v>
      </c>
      <c r="O167">
        <v>1.3552999999999999</v>
      </c>
      <c r="P167">
        <v>1.2148000000000001</v>
      </c>
      <c r="S167">
        <v>1.3767</v>
      </c>
    </row>
    <row r="168" spans="1:19" x14ac:dyDescent="0.25">
      <c r="A168" s="470">
        <f t="shared" si="13"/>
        <v>43994</v>
      </c>
      <c r="B168">
        <v>1.0634999999999999</v>
      </c>
      <c r="C168">
        <v>1.0232000000000001</v>
      </c>
      <c r="D168">
        <v>1.1176999999999999</v>
      </c>
      <c r="G168">
        <v>1.0267999999999999</v>
      </c>
      <c r="H168">
        <v>1.0202</v>
      </c>
      <c r="I168">
        <v>1.0851</v>
      </c>
      <c r="J168">
        <v>1.2303999999999999</v>
      </c>
      <c r="L168">
        <v>1.3414999999999999</v>
      </c>
      <c r="M168">
        <v>1.3004</v>
      </c>
      <c r="N168">
        <v>1.3303</v>
      </c>
      <c r="O168">
        <v>1.3595999999999999</v>
      </c>
      <c r="R168">
        <v>1.3366</v>
      </c>
      <c r="S168">
        <v>1.37</v>
      </c>
    </row>
    <row r="169" spans="1:19" x14ac:dyDescent="0.25">
      <c r="A169" s="470">
        <f t="shared" si="13"/>
        <v>43995</v>
      </c>
      <c r="B169">
        <v>1.0667</v>
      </c>
      <c r="C169">
        <v>1.0282</v>
      </c>
      <c r="F169">
        <v>0.97789999999999999</v>
      </c>
      <c r="G169">
        <v>1.0269999999999999</v>
      </c>
      <c r="H169">
        <v>1.0169999999999999</v>
      </c>
      <c r="I169">
        <v>1.0868</v>
      </c>
      <c r="K169">
        <v>1.2791999999999999</v>
      </c>
      <c r="L169">
        <v>1.3238000000000001</v>
      </c>
      <c r="M169">
        <v>1.2988</v>
      </c>
      <c r="N169">
        <v>1.3324</v>
      </c>
      <c r="Q169">
        <v>1.2859</v>
      </c>
      <c r="R169">
        <v>1.331</v>
      </c>
      <c r="S169">
        <v>1.3746</v>
      </c>
    </row>
    <row r="170" spans="1:19" x14ac:dyDescent="0.25">
      <c r="A170" s="470">
        <f t="shared" si="13"/>
        <v>43996</v>
      </c>
      <c r="B170">
        <v>1.0684</v>
      </c>
      <c r="E170">
        <v>1.0253000000000001</v>
      </c>
      <c r="F170">
        <v>0.96860000000000002</v>
      </c>
      <c r="G170">
        <v>1.0246999999999999</v>
      </c>
      <c r="H170">
        <v>1.0177</v>
      </c>
      <c r="K170">
        <v>1.2835000000000001</v>
      </c>
      <c r="L170">
        <v>1.3209</v>
      </c>
      <c r="M170">
        <v>1.3051999999999999</v>
      </c>
      <c r="N170">
        <v>1.3385</v>
      </c>
      <c r="P170">
        <v>1.2141999999999999</v>
      </c>
      <c r="Q170">
        <v>1.294</v>
      </c>
      <c r="R170">
        <v>1.3297000000000001</v>
      </c>
      <c r="S170">
        <v>1.3751</v>
      </c>
    </row>
    <row r="171" spans="1:19" x14ac:dyDescent="0.25">
      <c r="A171" s="470">
        <f t="shared" si="13"/>
        <v>43997</v>
      </c>
      <c r="B171">
        <v>1.0679000000000001</v>
      </c>
      <c r="D171">
        <v>1.1341000000000001</v>
      </c>
      <c r="E171">
        <v>1.0287999999999999</v>
      </c>
      <c r="F171">
        <v>0.97799999999999998</v>
      </c>
      <c r="G171">
        <v>1.0244</v>
      </c>
      <c r="J171">
        <v>1.2323</v>
      </c>
      <c r="K171">
        <v>1.2914000000000001</v>
      </c>
      <c r="L171">
        <v>1.3283</v>
      </c>
      <c r="M171">
        <v>1.3177000000000001</v>
      </c>
      <c r="O171">
        <v>1.3604000000000001</v>
      </c>
      <c r="P171">
        <v>1.2188000000000001</v>
      </c>
      <c r="Q171">
        <v>1.2948</v>
      </c>
      <c r="R171">
        <v>1.3251999999999999</v>
      </c>
    </row>
    <row r="172" spans="1:19" x14ac:dyDescent="0.25">
      <c r="A172" s="470">
        <f t="shared" si="13"/>
        <v>43998</v>
      </c>
      <c r="C172">
        <v>1.0210999999999999</v>
      </c>
      <c r="D172">
        <v>1.1327</v>
      </c>
      <c r="E172">
        <v>1.0236000000000001</v>
      </c>
      <c r="F172">
        <v>0.98429999999999995</v>
      </c>
      <c r="I172">
        <v>1.085</v>
      </c>
      <c r="J172">
        <v>1.2330000000000001</v>
      </c>
      <c r="K172">
        <v>1.3041</v>
      </c>
      <c r="L172">
        <v>1.3231999999999999</v>
      </c>
      <c r="O172">
        <v>1.3557999999999999</v>
      </c>
      <c r="P172">
        <v>1.2191000000000001</v>
      </c>
      <c r="Q172">
        <v>1.2927999999999999</v>
      </c>
      <c r="R172">
        <v>1.3198000000000001</v>
      </c>
    </row>
    <row r="173" spans="1:19" x14ac:dyDescent="0.25">
      <c r="A173" s="470">
        <f t="shared" si="13"/>
        <v>43999</v>
      </c>
      <c r="C173">
        <v>1.0199</v>
      </c>
      <c r="D173">
        <v>1.1371</v>
      </c>
      <c r="E173">
        <v>1.0284</v>
      </c>
      <c r="F173">
        <v>0.97970000000000002</v>
      </c>
      <c r="H173">
        <v>1.0176000000000001</v>
      </c>
      <c r="I173">
        <v>1.0851999999999999</v>
      </c>
      <c r="J173">
        <v>1.2307999999999999</v>
      </c>
      <c r="K173">
        <v>1.2878000000000001</v>
      </c>
      <c r="N173">
        <v>1.3407</v>
      </c>
      <c r="O173">
        <v>1.3554999999999999</v>
      </c>
      <c r="P173">
        <v>1.2341</v>
      </c>
      <c r="Q173">
        <v>1.3035000000000001</v>
      </c>
      <c r="S173">
        <v>1.3743000000000001</v>
      </c>
    </row>
    <row r="174" spans="1:19" x14ac:dyDescent="0.25">
      <c r="A174" s="470">
        <f t="shared" si="13"/>
        <v>44000</v>
      </c>
      <c r="B174">
        <v>1.0721000000000001</v>
      </c>
      <c r="C174">
        <v>1.0185999999999999</v>
      </c>
      <c r="D174">
        <v>1.1273</v>
      </c>
      <c r="E174">
        <v>1.0238</v>
      </c>
      <c r="G174">
        <v>1.0266</v>
      </c>
      <c r="H174">
        <v>1.0208999999999999</v>
      </c>
      <c r="I174">
        <v>1.087</v>
      </c>
      <c r="J174">
        <v>1.2209000000000001</v>
      </c>
      <c r="M174">
        <v>1.3208</v>
      </c>
      <c r="N174">
        <v>1.3393999999999999</v>
      </c>
      <c r="O174">
        <v>1.3589</v>
      </c>
      <c r="P174">
        <v>1.2419</v>
      </c>
      <c r="S174">
        <v>1.3723000000000001</v>
      </c>
    </row>
    <row r="175" spans="1:19" x14ac:dyDescent="0.25">
      <c r="A175" s="470">
        <f t="shared" si="13"/>
        <v>44001</v>
      </c>
      <c r="B175">
        <v>1.0639000000000001</v>
      </c>
      <c r="C175">
        <v>1.0132000000000001</v>
      </c>
      <c r="D175">
        <v>1.1287</v>
      </c>
      <c r="G175">
        <v>1.0178</v>
      </c>
      <c r="H175">
        <v>1.0186999999999999</v>
      </c>
      <c r="I175">
        <v>1.0828</v>
      </c>
      <c r="J175">
        <v>1.2279</v>
      </c>
      <c r="L175">
        <v>1.3220000000000001</v>
      </c>
      <c r="M175">
        <v>1.3275999999999999</v>
      </c>
      <c r="N175">
        <v>1.3343</v>
      </c>
      <c r="O175">
        <v>1.3587</v>
      </c>
      <c r="R175">
        <v>1.3206</v>
      </c>
      <c r="S175">
        <v>1.3709</v>
      </c>
    </row>
    <row r="176" spans="1:19" x14ac:dyDescent="0.25">
      <c r="A176" s="470">
        <f t="shared" si="13"/>
        <v>44002</v>
      </c>
      <c r="B176">
        <v>1.0646</v>
      </c>
      <c r="C176">
        <v>1.0172000000000001</v>
      </c>
      <c r="F176">
        <v>0.97850000000000004</v>
      </c>
      <c r="G176">
        <v>1.0194000000000001</v>
      </c>
      <c r="H176">
        <v>1.0387</v>
      </c>
      <c r="I176">
        <v>1.0766</v>
      </c>
      <c r="K176">
        <v>1.2806999999999999</v>
      </c>
      <c r="L176">
        <v>1.3267</v>
      </c>
      <c r="M176">
        <v>1.3301000000000001</v>
      </c>
      <c r="N176">
        <v>1.3190999999999999</v>
      </c>
      <c r="Q176">
        <v>1.2994000000000001</v>
      </c>
      <c r="R176">
        <v>1.3241000000000001</v>
      </c>
      <c r="S176">
        <v>1.3697999999999999</v>
      </c>
    </row>
    <row r="177" spans="1:19" x14ac:dyDescent="0.25">
      <c r="A177" s="470">
        <f t="shared" si="13"/>
        <v>44003</v>
      </c>
      <c r="B177">
        <v>1.073</v>
      </c>
      <c r="E177">
        <v>1.0199</v>
      </c>
      <c r="F177">
        <v>0.97240000000000004</v>
      </c>
      <c r="G177">
        <v>1.0250999999999999</v>
      </c>
      <c r="H177">
        <v>1.0469999999999999</v>
      </c>
      <c r="K177">
        <v>1.2818000000000001</v>
      </c>
      <c r="L177">
        <v>1.331</v>
      </c>
      <c r="M177">
        <v>1.331</v>
      </c>
      <c r="N177">
        <v>1.3211999999999999</v>
      </c>
      <c r="P177">
        <v>1.2377</v>
      </c>
      <c r="Q177">
        <v>1.2928999999999999</v>
      </c>
      <c r="R177">
        <v>1.3183</v>
      </c>
      <c r="S177">
        <v>1.3702000000000001</v>
      </c>
    </row>
    <row r="178" spans="1:19" x14ac:dyDescent="0.25">
      <c r="A178" s="470">
        <f t="shared" si="13"/>
        <v>44004</v>
      </c>
      <c r="B178">
        <v>1.0676000000000001</v>
      </c>
      <c r="D178">
        <v>1.1547000000000001</v>
      </c>
      <c r="E178">
        <v>1.0201</v>
      </c>
      <c r="F178">
        <v>0.97260000000000002</v>
      </c>
      <c r="G178">
        <v>1.026</v>
      </c>
      <c r="J178">
        <v>1.2287999999999999</v>
      </c>
      <c r="K178">
        <v>1.282</v>
      </c>
      <c r="L178">
        <v>1.3241000000000001</v>
      </c>
      <c r="M178">
        <v>1.3308</v>
      </c>
      <c r="O178">
        <v>1.3545</v>
      </c>
      <c r="P178">
        <v>1.2356</v>
      </c>
      <c r="Q178">
        <v>1.2942</v>
      </c>
      <c r="R178">
        <v>1.3160000000000001</v>
      </c>
    </row>
    <row r="179" spans="1:19" x14ac:dyDescent="0.25">
      <c r="A179" s="470">
        <f t="shared" si="13"/>
        <v>44005</v>
      </c>
      <c r="C179">
        <v>1.0163</v>
      </c>
      <c r="D179">
        <v>1.1559999999999999</v>
      </c>
      <c r="E179">
        <v>1.0434000000000001</v>
      </c>
      <c r="F179">
        <v>0.97989999999999999</v>
      </c>
      <c r="I179">
        <v>1.0730999999999999</v>
      </c>
      <c r="J179">
        <v>1.2326999999999999</v>
      </c>
      <c r="K179">
        <v>1.2751999999999999</v>
      </c>
      <c r="L179">
        <v>1.3268</v>
      </c>
      <c r="O179">
        <v>1.3515999999999999</v>
      </c>
      <c r="P179">
        <v>1.2286999999999999</v>
      </c>
      <c r="Q179">
        <v>1.2982</v>
      </c>
      <c r="R179">
        <v>1.3199000000000001</v>
      </c>
    </row>
    <row r="180" spans="1:19" x14ac:dyDescent="0.25">
      <c r="A180" s="470">
        <f t="shared" si="13"/>
        <v>44006</v>
      </c>
      <c r="C180">
        <v>1.0136000000000001</v>
      </c>
      <c r="D180">
        <v>1.1460999999999999</v>
      </c>
      <c r="E180">
        <v>1.0431999999999999</v>
      </c>
      <c r="F180">
        <v>0.9849</v>
      </c>
      <c r="H180">
        <v>1.0531999999999999</v>
      </c>
      <c r="I180">
        <v>1.0740000000000001</v>
      </c>
      <c r="J180">
        <v>1.2415</v>
      </c>
      <c r="K180">
        <v>1.2951999999999999</v>
      </c>
      <c r="N180">
        <v>1.3193999999999999</v>
      </c>
      <c r="O180">
        <v>1.3591</v>
      </c>
      <c r="P180">
        <v>1.2316</v>
      </c>
      <c r="Q180">
        <v>1.2932999999999999</v>
      </c>
      <c r="S180">
        <v>1.3663000000000001</v>
      </c>
    </row>
    <row r="181" spans="1:19" x14ac:dyDescent="0.25">
      <c r="A181" s="470">
        <f t="shared" si="13"/>
        <v>44007</v>
      </c>
      <c r="B181">
        <v>1.0712999999999999</v>
      </c>
      <c r="C181">
        <v>1.0135000000000001</v>
      </c>
      <c r="D181">
        <v>1.1579999999999999</v>
      </c>
      <c r="E181">
        <v>1.0369999999999999</v>
      </c>
      <c r="G181">
        <v>1.0303</v>
      </c>
      <c r="H181">
        <v>1.0512999999999999</v>
      </c>
      <c r="I181">
        <v>1.0721000000000001</v>
      </c>
      <c r="J181">
        <v>1.2346999999999999</v>
      </c>
      <c r="M181">
        <v>1.3303</v>
      </c>
      <c r="N181">
        <v>1.3173999999999999</v>
      </c>
      <c r="O181">
        <v>1.3645</v>
      </c>
      <c r="P181">
        <v>1.2294</v>
      </c>
      <c r="S181">
        <v>1.3658999999999999</v>
      </c>
    </row>
    <row r="182" spans="1:19" x14ac:dyDescent="0.25">
      <c r="A182" s="470">
        <f t="shared" si="13"/>
        <v>44008</v>
      </c>
      <c r="B182">
        <v>1.0692999999999999</v>
      </c>
      <c r="C182">
        <v>1.0121</v>
      </c>
      <c r="D182">
        <v>1.1531</v>
      </c>
      <c r="G182">
        <v>1.0265</v>
      </c>
      <c r="H182">
        <v>1.0468999999999999</v>
      </c>
      <c r="I182">
        <v>1.0707</v>
      </c>
      <c r="J182">
        <v>1.2359</v>
      </c>
      <c r="L182">
        <v>1.3238000000000001</v>
      </c>
      <c r="M182">
        <v>1.3306</v>
      </c>
      <c r="N182">
        <v>1.3129999999999999</v>
      </c>
      <c r="O182">
        <v>1.3675999999999999</v>
      </c>
      <c r="R182">
        <v>1.3150999999999999</v>
      </c>
      <c r="S182">
        <v>1.3695999999999999</v>
      </c>
    </row>
    <row r="183" spans="1:19" x14ac:dyDescent="0.25">
      <c r="A183" s="470">
        <f t="shared" si="13"/>
        <v>44009</v>
      </c>
      <c r="B183">
        <v>1.0716000000000001</v>
      </c>
      <c r="C183">
        <v>1.0123</v>
      </c>
      <c r="F183">
        <v>0.98609999999999998</v>
      </c>
      <c r="G183">
        <v>1.0257000000000001</v>
      </c>
      <c r="H183">
        <v>1.048</v>
      </c>
      <c r="I183">
        <v>1.0676000000000001</v>
      </c>
      <c r="K183">
        <v>1.3078000000000001</v>
      </c>
      <c r="L183">
        <v>1.3188</v>
      </c>
      <c r="M183">
        <v>1.3307</v>
      </c>
      <c r="N183">
        <v>1.3110999999999999</v>
      </c>
      <c r="Q183">
        <v>1.2887</v>
      </c>
      <c r="R183">
        <v>1.3174999999999999</v>
      </c>
      <c r="S183">
        <v>1.369</v>
      </c>
    </row>
    <row r="184" spans="1:19" x14ac:dyDescent="0.25">
      <c r="A184" s="470">
        <f t="shared" si="13"/>
        <v>44010</v>
      </c>
      <c r="B184">
        <v>1.0627</v>
      </c>
      <c r="E184">
        <v>1.0337000000000001</v>
      </c>
      <c r="F184">
        <v>0.98209999999999997</v>
      </c>
      <c r="G184">
        <v>1.0333000000000001</v>
      </c>
      <c r="H184">
        <v>1.0511999999999999</v>
      </c>
      <c r="K184">
        <v>1.3089999999999999</v>
      </c>
      <c r="L184">
        <v>1.306</v>
      </c>
      <c r="M184">
        <v>1.3267</v>
      </c>
      <c r="N184">
        <v>1.3087</v>
      </c>
      <c r="P184">
        <v>1.2335</v>
      </c>
      <c r="Q184">
        <v>1.2864</v>
      </c>
      <c r="R184">
        <v>1.3253999999999999</v>
      </c>
      <c r="S184">
        <v>1.3687</v>
      </c>
    </row>
    <row r="185" spans="1:19" x14ac:dyDescent="0.25">
      <c r="A185" s="470">
        <f t="shared" si="13"/>
        <v>44011</v>
      </c>
      <c r="B185">
        <v>1.0633999999999999</v>
      </c>
      <c r="D185">
        <v>1.1583000000000001</v>
      </c>
      <c r="E185">
        <v>1.0528999999999999</v>
      </c>
      <c r="F185">
        <v>0.97050000000000003</v>
      </c>
      <c r="G185">
        <v>1.0190999999999999</v>
      </c>
      <c r="J185">
        <v>1.2382</v>
      </c>
      <c r="K185">
        <v>1.2990999999999999</v>
      </c>
      <c r="L185">
        <v>1.3015000000000001</v>
      </c>
      <c r="M185">
        <v>1.3168</v>
      </c>
      <c r="O185">
        <v>1.3682000000000001</v>
      </c>
      <c r="P185">
        <v>1.2383999999999999</v>
      </c>
      <c r="Q185">
        <v>1.2878000000000001</v>
      </c>
      <c r="R185">
        <v>1.3254999999999999</v>
      </c>
    </row>
    <row r="186" spans="1:19" x14ac:dyDescent="0.25">
      <c r="A186" s="470">
        <f t="shared" si="13"/>
        <v>44012</v>
      </c>
      <c r="C186">
        <v>1.0185999999999999</v>
      </c>
      <c r="D186">
        <v>1.1625000000000001</v>
      </c>
      <c r="E186">
        <v>1.0606</v>
      </c>
      <c r="F186">
        <v>0.96430000000000005</v>
      </c>
      <c r="I186">
        <v>1.0676000000000001</v>
      </c>
      <c r="J186">
        <v>1.2474000000000001</v>
      </c>
      <c r="K186">
        <v>1.3008999999999999</v>
      </c>
      <c r="L186">
        <v>1.2977000000000001</v>
      </c>
      <c r="O186">
        <v>1.3628</v>
      </c>
      <c r="P186">
        <v>1.2394000000000001</v>
      </c>
      <c r="Q186">
        <v>1.2886</v>
      </c>
      <c r="R186">
        <v>1.3240000000000001</v>
      </c>
    </row>
    <row r="187" spans="1:19" x14ac:dyDescent="0.25">
      <c r="A187" s="468">
        <f t="shared" si="13"/>
        <v>44013</v>
      </c>
      <c r="C187" s="161"/>
      <c r="D187" s="161"/>
      <c r="E187" s="161"/>
      <c r="F187" s="161"/>
      <c r="H187" s="161"/>
      <c r="I187" s="161"/>
      <c r="J187" s="161"/>
      <c r="K187" s="161"/>
      <c r="N187" s="161"/>
      <c r="O187" s="161"/>
      <c r="P187" s="161"/>
      <c r="Q187" s="161"/>
      <c r="S187" s="161"/>
    </row>
    <row r="188" spans="1:19" x14ac:dyDescent="0.25">
      <c r="A188" s="468">
        <f t="shared" si="13"/>
        <v>44014</v>
      </c>
      <c r="B188" s="161"/>
      <c r="C188">
        <v>1.0128999999999999</v>
      </c>
      <c r="D188">
        <v>1.1604000000000001</v>
      </c>
      <c r="E188">
        <v>1.0649</v>
      </c>
      <c r="G188" s="161"/>
      <c r="H188">
        <v>1.0529999999999999</v>
      </c>
      <c r="I188">
        <v>1.0667</v>
      </c>
      <c r="J188">
        <v>1.2565999999999999</v>
      </c>
      <c r="M188" s="161"/>
      <c r="N188">
        <v>1.3113999999999999</v>
      </c>
      <c r="O188">
        <v>1.3586</v>
      </c>
      <c r="P188">
        <v>1.2353000000000001</v>
      </c>
      <c r="S188">
        <v>1.3696999999999999</v>
      </c>
    </row>
    <row r="189" spans="1:19" x14ac:dyDescent="0.25">
      <c r="A189" s="468">
        <f t="shared" si="13"/>
        <v>44015</v>
      </c>
      <c r="B189">
        <v>1.0596000000000001</v>
      </c>
      <c r="C189">
        <v>1.0206</v>
      </c>
      <c r="D189">
        <v>1.1620999999999999</v>
      </c>
      <c r="G189">
        <v>1.0123</v>
      </c>
      <c r="H189">
        <v>1.0523</v>
      </c>
      <c r="I189">
        <v>1.0633999999999999</v>
      </c>
      <c r="J189">
        <v>1.2571000000000001</v>
      </c>
      <c r="L189" s="161"/>
      <c r="M189">
        <v>1.3153999999999999</v>
      </c>
      <c r="N189">
        <v>1.3072999999999999</v>
      </c>
      <c r="O189">
        <v>1.3565</v>
      </c>
      <c r="R189" s="161"/>
      <c r="S189">
        <v>1.3636999999999999</v>
      </c>
    </row>
    <row r="190" spans="1:19" x14ac:dyDescent="0.25">
      <c r="A190" s="470">
        <f t="shared" si="13"/>
        <v>44016</v>
      </c>
      <c r="B190">
        <v>1.0569999999999999</v>
      </c>
      <c r="C190">
        <v>1.0155000000000001</v>
      </c>
      <c r="F190">
        <v>0.95979999999999999</v>
      </c>
      <c r="G190">
        <v>1.0127999999999999</v>
      </c>
      <c r="H190">
        <v>1.0512999999999999</v>
      </c>
      <c r="I190">
        <v>1.0639000000000001</v>
      </c>
      <c r="K190">
        <v>1.2844</v>
      </c>
      <c r="L190">
        <v>1.2941</v>
      </c>
      <c r="M190">
        <v>1.3143</v>
      </c>
      <c r="N190">
        <v>1.3059000000000001</v>
      </c>
      <c r="Q190">
        <v>1.2867</v>
      </c>
      <c r="R190">
        <v>1.3219000000000001</v>
      </c>
      <c r="S190">
        <v>1.3613</v>
      </c>
    </row>
    <row r="191" spans="1:19" x14ac:dyDescent="0.25">
      <c r="A191" s="470">
        <f t="shared" si="13"/>
        <v>44017</v>
      </c>
      <c r="B191">
        <v>1.0566</v>
      </c>
      <c r="E191">
        <v>1.0660000000000001</v>
      </c>
      <c r="F191">
        <v>0.96079999999999999</v>
      </c>
      <c r="G191">
        <v>1.0130999999999999</v>
      </c>
      <c r="H191">
        <v>1.0568</v>
      </c>
      <c r="K191">
        <v>1.2948999999999999</v>
      </c>
      <c r="L191">
        <v>1.2982</v>
      </c>
      <c r="M191">
        <v>1.3129</v>
      </c>
      <c r="N191">
        <v>1.3099000000000001</v>
      </c>
      <c r="P191">
        <v>1.2343</v>
      </c>
      <c r="Q191">
        <v>1.3038000000000001</v>
      </c>
      <c r="R191">
        <v>1.3272999999999999</v>
      </c>
      <c r="S191">
        <v>1.3633</v>
      </c>
    </row>
    <row r="192" spans="1:19" x14ac:dyDescent="0.25">
      <c r="A192" s="470">
        <f t="shared" si="13"/>
        <v>44018</v>
      </c>
      <c r="B192">
        <v>1.048</v>
      </c>
      <c r="D192">
        <v>1.1612</v>
      </c>
      <c r="E192">
        <v>1.0498000000000001</v>
      </c>
      <c r="F192">
        <v>0.9657</v>
      </c>
      <c r="G192">
        <v>1.0199</v>
      </c>
      <c r="J192">
        <v>1.2625999999999999</v>
      </c>
      <c r="K192">
        <v>1.3005</v>
      </c>
      <c r="L192">
        <v>1.2946</v>
      </c>
      <c r="M192">
        <v>1.3105</v>
      </c>
      <c r="O192">
        <v>1.3543000000000001</v>
      </c>
      <c r="P192">
        <v>1.2445999999999999</v>
      </c>
      <c r="Q192">
        <v>1.3047</v>
      </c>
      <c r="R192">
        <v>1.3348</v>
      </c>
    </row>
    <row r="193" spans="1:19" x14ac:dyDescent="0.25">
      <c r="A193" s="470">
        <f t="shared" si="13"/>
        <v>44019</v>
      </c>
      <c r="C193">
        <v>1.0173000000000001</v>
      </c>
      <c r="D193">
        <v>1.1631</v>
      </c>
      <c r="E193">
        <v>1.0527</v>
      </c>
      <c r="F193">
        <v>0.95860000000000001</v>
      </c>
      <c r="I193">
        <v>1.0662</v>
      </c>
      <c r="J193">
        <v>1.274</v>
      </c>
      <c r="K193">
        <v>1.2984</v>
      </c>
      <c r="L193">
        <v>1.2887</v>
      </c>
      <c r="O193">
        <v>1.3583000000000001</v>
      </c>
      <c r="P193">
        <v>1.2475000000000001</v>
      </c>
      <c r="Q193">
        <v>1.2986</v>
      </c>
      <c r="R193">
        <v>1.3292999999999999</v>
      </c>
    </row>
    <row r="194" spans="1:19" x14ac:dyDescent="0.25">
      <c r="A194" s="470">
        <f t="shared" si="13"/>
        <v>44020</v>
      </c>
      <c r="C194">
        <v>1.0206999999999999</v>
      </c>
      <c r="D194">
        <v>1.1655</v>
      </c>
      <c r="E194">
        <v>1.0446</v>
      </c>
      <c r="F194">
        <v>0.9627</v>
      </c>
      <c r="H194">
        <v>1.0576000000000001</v>
      </c>
      <c r="I194">
        <v>1.0673999999999999</v>
      </c>
      <c r="J194">
        <v>1.2722</v>
      </c>
      <c r="K194">
        <v>1.3072999999999999</v>
      </c>
      <c r="N194">
        <v>1.3081</v>
      </c>
      <c r="O194">
        <v>1.3537999999999999</v>
      </c>
      <c r="P194">
        <v>1.254</v>
      </c>
      <c r="Q194">
        <v>1.2968</v>
      </c>
      <c r="S194">
        <v>1.3633999999999999</v>
      </c>
    </row>
    <row r="195" spans="1:19" x14ac:dyDescent="0.25">
      <c r="A195" s="470">
        <f t="shared" si="13"/>
        <v>44021</v>
      </c>
      <c r="B195">
        <v>1.0479000000000001</v>
      </c>
      <c r="C195">
        <v>1.0107999999999999</v>
      </c>
      <c r="D195">
        <v>1.1621999999999999</v>
      </c>
      <c r="E195">
        <v>1.0327999999999999</v>
      </c>
      <c r="G195">
        <v>1.0212000000000001</v>
      </c>
      <c r="H195">
        <v>1.0529999999999999</v>
      </c>
      <c r="I195">
        <v>1.0649999999999999</v>
      </c>
      <c r="J195">
        <v>1.2728999999999999</v>
      </c>
      <c r="M195">
        <v>1.3097000000000001</v>
      </c>
      <c r="N195">
        <v>1.3127</v>
      </c>
      <c r="O195">
        <v>1.3554999999999999</v>
      </c>
      <c r="P195">
        <v>1.2476</v>
      </c>
      <c r="S195">
        <v>1.3637999999999999</v>
      </c>
    </row>
    <row r="196" spans="1:19" x14ac:dyDescent="0.25">
      <c r="A196" s="470">
        <f t="shared" si="13"/>
        <v>44022</v>
      </c>
      <c r="B196">
        <v>1.0521</v>
      </c>
      <c r="C196">
        <v>1.0102</v>
      </c>
      <c r="D196">
        <v>1.165</v>
      </c>
      <c r="G196">
        <v>1.0203</v>
      </c>
      <c r="H196">
        <v>1.0510999999999999</v>
      </c>
      <c r="I196">
        <v>1.0658000000000001</v>
      </c>
      <c r="J196">
        <v>1.2715000000000001</v>
      </c>
      <c r="L196">
        <v>1.2887999999999999</v>
      </c>
      <c r="M196">
        <v>1.3125</v>
      </c>
      <c r="N196">
        <v>1.3091999999999999</v>
      </c>
      <c r="O196">
        <v>1.3593999999999999</v>
      </c>
      <c r="R196">
        <v>1.3284</v>
      </c>
      <c r="S196">
        <v>1.3620000000000001</v>
      </c>
    </row>
    <row r="197" spans="1:19" x14ac:dyDescent="0.25">
      <c r="A197" s="470">
        <f t="shared" si="13"/>
        <v>44023</v>
      </c>
      <c r="B197">
        <v>1.0558000000000001</v>
      </c>
      <c r="C197">
        <v>1.0092000000000001</v>
      </c>
      <c r="F197">
        <v>0.96660000000000001</v>
      </c>
      <c r="G197">
        <v>1.0195000000000001</v>
      </c>
      <c r="H197">
        <v>1.0388999999999999</v>
      </c>
      <c r="I197">
        <v>1.0720000000000001</v>
      </c>
      <c r="K197">
        <v>1.3127</v>
      </c>
      <c r="L197">
        <v>1.292</v>
      </c>
      <c r="M197">
        <v>1.3150999999999999</v>
      </c>
      <c r="N197">
        <v>1.3070999999999999</v>
      </c>
      <c r="Q197">
        <v>1.3</v>
      </c>
      <c r="R197">
        <v>1.3260000000000001</v>
      </c>
      <c r="S197">
        <v>1.3624000000000001</v>
      </c>
    </row>
    <row r="198" spans="1:19" x14ac:dyDescent="0.25">
      <c r="A198" s="470">
        <f t="shared" ref="A198:A261" si="14">A197+1</f>
        <v>44024</v>
      </c>
      <c r="B198">
        <v>1.0468999999999999</v>
      </c>
      <c r="E198">
        <v>1.0379</v>
      </c>
      <c r="F198">
        <v>0.96679999999999999</v>
      </c>
      <c r="G198">
        <v>1.0214000000000001</v>
      </c>
      <c r="H198">
        <v>1.0391999999999999</v>
      </c>
      <c r="K198">
        <v>1.3016000000000001</v>
      </c>
      <c r="L198">
        <v>1.2794000000000001</v>
      </c>
      <c r="M198">
        <v>1.3166</v>
      </c>
      <c r="N198">
        <v>1.3038000000000001</v>
      </c>
      <c r="P198">
        <v>1.2471000000000001</v>
      </c>
      <c r="Q198">
        <v>1.3015000000000001</v>
      </c>
      <c r="R198">
        <v>1.3188</v>
      </c>
      <c r="S198">
        <v>1.3628</v>
      </c>
    </row>
    <row r="199" spans="1:19" x14ac:dyDescent="0.25">
      <c r="A199" s="470">
        <f t="shared" si="14"/>
        <v>44025</v>
      </c>
      <c r="B199">
        <v>1.0477000000000001</v>
      </c>
      <c r="D199">
        <v>1.1538999999999999</v>
      </c>
      <c r="E199">
        <v>1.0284</v>
      </c>
      <c r="F199">
        <v>0.95820000000000005</v>
      </c>
      <c r="G199">
        <v>1.0150999999999999</v>
      </c>
      <c r="J199">
        <v>1.2762</v>
      </c>
      <c r="K199">
        <v>1.2965</v>
      </c>
      <c r="L199">
        <v>1.2743</v>
      </c>
      <c r="M199">
        <v>1.3170999999999999</v>
      </c>
      <c r="O199">
        <v>1.3567</v>
      </c>
      <c r="P199">
        <v>1.2514000000000001</v>
      </c>
      <c r="Q199">
        <v>1.2976000000000001</v>
      </c>
      <c r="R199">
        <v>1.3128</v>
      </c>
    </row>
    <row r="200" spans="1:19" x14ac:dyDescent="0.25">
      <c r="A200" s="470">
        <f t="shared" si="14"/>
        <v>44026</v>
      </c>
      <c r="C200">
        <v>1.0061</v>
      </c>
      <c r="D200">
        <v>1.1368</v>
      </c>
      <c r="E200">
        <v>1.0306</v>
      </c>
      <c r="F200">
        <v>0.95850000000000002</v>
      </c>
      <c r="I200">
        <v>1.0722</v>
      </c>
      <c r="J200">
        <v>1.2747999999999999</v>
      </c>
      <c r="K200">
        <v>1.2915000000000001</v>
      </c>
      <c r="L200">
        <v>1.2672000000000001</v>
      </c>
      <c r="O200">
        <v>1.3615999999999999</v>
      </c>
      <c r="P200">
        <v>1.2497</v>
      </c>
      <c r="Q200">
        <v>1.3138000000000001</v>
      </c>
      <c r="R200">
        <v>1.3183</v>
      </c>
    </row>
    <row r="201" spans="1:19" x14ac:dyDescent="0.25">
      <c r="A201" s="470">
        <f t="shared" si="14"/>
        <v>44027</v>
      </c>
      <c r="C201">
        <v>1.002</v>
      </c>
      <c r="D201">
        <v>1.1194</v>
      </c>
      <c r="E201">
        <v>1.0403</v>
      </c>
      <c r="F201">
        <v>0.9536</v>
      </c>
      <c r="H201">
        <v>1.0412999999999999</v>
      </c>
      <c r="I201">
        <v>1.0766</v>
      </c>
      <c r="J201">
        <v>1.2937000000000001</v>
      </c>
      <c r="K201">
        <v>1.2975000000000001</v>
      </c>
      <c r="N201">
        <v>1.3039000000000001</v>
      </c>
      <c r="O201">
        <v>1.3533999999999999</v>
      </c>
      <c r="P201">
        <v>1.2572000000000001</v>
      </c>
      <c r="Q201">
        <v>1.3038000000000001</v>
      </c>
      <c r="S201">
        <v>1.3664000000000001</v>
      </c>
    </row>
    <row r="202" spans="1:19" x14ac:dyDescent="0.25">
      <c r="A202" s="470">
        <f t="shared" si="14"/>
        <v>44028</v>
      </c>
      <c r="B202">
        <v>1.0429999999999999</v>
      </c>
      <c r="C202">
        <v>1.0017</v>
      </c>
      <c r="D202">
        <v>1.1171</v>
      </c>
      <c r="E202">
        <v>1.0537000000000001</v>
      </c>
      <c r="G202">
        <v>1.0157</v>
      </c>
      <c r="H202">
        <v>1.0387999999999999</v>
      </c>
      <c r="I202">
        <v>1.075</v>
      </c>
      <c r="J202">
        <v>1.2939000000000001</v>
      </c>
      <c r="M202">
        <v>1.3137000000000001</v>
      </c>
      <c r="N202">
        <v>1.3051999999999999</v>
      </c>
      <c r="O202">
        <v>1.3543000000000001</v>
      </c>
      <c r="P202">
        <v>1.2593000000000001</v>
      </c>
      <c r="S202">
        <v>1.3686</v>
      </c>
    </row>
    <row r="203" spans="1:19" x14ac:dyDescent="0.25">
      <c r="A203" s="470">
        <f t="shared" si="14"/>
        <v>44029</v>
      </c>
      <c r="B203">
        <v>1.0436000000000001</v>
      </c>
      <c r="C203">
        <v>1.0016</v>
      </c>
      <c r="D203">
        <v>1.1168</v>
      </c>
      <c r="G203">
        <v>1.0141</v>
      </c>
      <c r="H203">
        <v>1.0425</v>
      </c>
      <c r="I203">
        <v>1.0752999999999999</v>
      </c>
      <c r="J203">
        <v>1.2998000000000001</v>
      </c>
      <c r="L203">
        <v>1.2668999999999999</v>
      </c>
      <c r="M203">
        <v>1.3187</v>
      </c>
      <c r="N203">
        <v>1.3052999999999999</v>
      </c>
      <c r="O203">
        <v>1.3573999999999999</v>
      </c>
      <c r="R203">
        <v>1.3187</v>
      </c>
      <c r="S203">
        <v>1.3685</v>
      </c>
    </row>
    <row r="204" spans="1:19" x14ac:dyDescent="0.25">
      <c r="A204" s="470">
        <f t="shared" si="14"/>
        <v>44030</v>
      </c>
      <c r="B204">
        <v>1.0437000000000001</v>
      </c>
      <c r="C204">
        <v>1.0053000000000001</v>
      </c>
      <c r="F204">
        <v>0.96150000000000002</v>
      </c>
      <c r="G204">
        <v>1.0112000000000001</v>
      </c>
      <c r="H204">
        <v>1.0396000000000001</v>
      </c>
      <c r="I204">
        <v>1.0737000000000001</v>
      </c>
      <c r="K204">
        <v>1.2984</v>
      </c>
      <c r="L204">
        <v>1.2627999999999999</v>
      </c>
      <c r="M204">
        <v>1.3204</v>
      </c>
      <c r="N204">
        <v>1.3069</v>
      </c>
      <c r="Q204">
        <v>1.2948</v>
      </c>
      <c r="R204">
        <v>1.319</v>
      </c>
      <c r="S204">
        <v>1.3695999999999999</v>
      </c>
    </row>
    <row r="205" spans="1:19" x14ac:dyDescent="0.25">
      <c r="A205" s="470">
        <f t="shared" si="14"/>
        <v>44031</v>
      </c>
      <c r="B205">
        <v>1.0426</v>
      </c>
      <c r="E205">
        <v>1.0559000000000001</v>
      </c>
      <c r="F205">
        <v>0.9506</v>
      </c>
      <c r="G205">
        <v>1.0077</v>
      </c>
      <c r="H205">
        <v>1.0363</v>
      </c>
      <c r="K205">
        <v>1.3028999999999999</v>
      </c>
      <c r="L205">
        <v>1.2595000000000001</v>
      </c>
      <c r="M205">
        <v>1.3254999999999999</v>
      </c>
      <c r="N205">
        <v>1.3070999999999999</v>
      </c>
      <c r="P205">
        <v>1.2759</v>
      </c>
      <c r="Q205">
        <v>1.2904</v>
      </c>
      <c r="R205">
        <v>1.3169999999999999</v>
      </c>
      <c r="S205">
        <v>1.3727</v>
      </c>
    </row>
    <row r="206" spans="1:19" x14ac:dyDescent="0.25">
      <c r="A206" s="470">
        <f t="shared" si="14"/>
        <v>44032</v>
      </c>
      <c r="B206">
        <v>1.044</v>
      </c>
      <c r="D206">
        <v>1.1067</v>
      </c>
      <c r="E206">
        <v>1.0526</v>
      </c>
      <c r="F206">
        <v>0.94789999999999996</v>
      </c>
      <c r="G206">
        <v>1.0114000000000001</v>
      </c>
      <c r="J206">
        <v>1.2982</v>
      </c>
      <c r="K206">
        <v>1.304</v>
      </c>
      <c r="L206">
        <v>1.2585</v>
      </c>
      <c r="M206">
        <v>1.3142</v>
      </c>
      <c r="O206">
        <v>1.3543000000000001</v>
      </c>
      <c r="P206">
        <v>1.2729999999999999</v>
      </c>
      <c r="Q206">
        <v>1.2884</v>
      </c>
      <c r="R206">
        <v>1.3170999999999999</v>
      </c>
    </row>
    <row r="207" spans="1:19" x14ac:dyDescent="0.25">
      <c r="A207" s="470">
        <f t="shared" si="14"/>
        <v>44033</v>
      </c>
      <c r="C207">
        <v>1.0021</v>
      </c>
      <c r="D207">
        <v>1.1077999999999999</v>
      </c>
      <c r="E207">
        <v>1.0427</v>
      </c>
      <c r="F207">
        <v>0.94510000000000005</v>
      </c>
      <c r="I207">
        <v>1.0737000000000001</v>
      </c>
      <c r="J207">
        <v>1.2961</v>
      </c>
      <c r="K207">
        <v>1.3057000000000001</v>
      </c>
      <c r="L207">
        <v>1.2548999999999999</v>
      </c>
      <c r="O207">
        <v>1.3446</v>
      </c>
      <c r="P207">
        <v>1.2588999999999999</v>
      </c>
      <c r="Q207">
        <v>1.2895000000000001</v>
      </c>
      <c r="R207">
        <v>1.3211999999999999</v>
      </c>
    </row>
    <row r="208" spans="1:19" x14ac:dyDescent="0.25">
      <c r="A208" s="470">
        <f t="shared" si="14"/>
        <v>44034</v>
      </c>
      <c r="C208">
        <v>1.0085</v>
      </c>
      <c r="D208">
        <v>1.0981000000000001</v>
      </c>
      <c r="E208">
        <v>1.0376000000000001</v>
      </c>
      <c r="F208">
        <v>0.95020000000000004</v>
      </c>
      <c r="H208">
        <v>1.0337000000000001</v>
      </c>
      <c r="I208">
        <v>1.0745</v>
      </c>
      <c r="J208">
        <v>1.3026</v>
      </c>
      <c r="K208">
        <v>1.3178000000000001</v>
      </c>
      <c r="N208">
        <v>1.3103</v>
      </c>
      <c r="O208">
        <v>1.3420000000000001</v>
      </c>
      <c r="P208">
        <v>1.2566999999999999</v>
      </c>
      <c r="Q208">
        <v>1.2876000000000001</v>
      </c>
      <c r="S208">
        <v>1.3754999999999999</v>
      </c>
    </row>
    <row r="209" spans="1:19" x14ac:dyDescent="0.25">
      <c r="A209" s="470">
        <f t="shared" si="14"/>
        <v>44035</v>
      </c>
      <c r="B209">
        <v>1.0450999999999999</v>
      </c>
      <c r="C209">
        <v>1.0087999999999999</v>
      </c>
      <c r="D209">
        <v>1.0867</v>
      </c>
      <c r="E209">
        <v>1.0373000000000001</v>
      </c>
      <c r="G209">
        <v>1.0172000000000001</v>
      </c>
      <c r="H209">
        <v>1.0304</v>
      </c>
      <c r="I209">
        <v>1.0741000000000001</v>
      </c>
      <c r="J209">
        <v>1.3029999999999999</v>
      </c>
      <c r="M209">
        <v>1.3156000000000001</v>
      </c>
      <c r="N209">
        <v>1.3142</v>
      </c>
      <c r="O209">
        <v>1.3391999999999999</v>
      </c>
      <c r="P209">
        <v>1.2575000000000001</v>
      </c>
      <c r="S209">
        <v>1.3768</v>
      </c>
    </row>
    <row r="210" spans="1:19" x14ac:dyDescent="0.25">
      <c r="A210" s="470">
        <f t="shared" si="14"/>
        <v>44036</v>
      </c>
      <c r="B210">
        <v>1.0371999999999999</v>
      </c>
      <c r="C210">
        <v>1.0114000000000001</v>
      </c>
      <c r="D210">
        <v>1.0842000000000001</v>
      </c>
      <c r="G210">
        <v>1.0207999999999999</v>
      </c>
      <c r="H210">
        <v>1.0298</v>
      </c>
      <c r="I210">
        <v>1.0742</v>
      </c>
      <c r="J210">
        <v>1.306</v>
      </c>
      <c r="L210">
        <v>1.2512000000000001</v>
      </c>
      <c r="M210">
        <v>1.3157000000000001</v>
      </c>
      <c r="N210">
        <v>1.3137000000000001</v>
      </c>
      <c r="O210">
        <v>1.3421000000000001</v>
      </c>
      <c r="R210">
        <v>1.3171999999999999</v>
      </c>
      <c r="S210">
        <v>1.3794</v>
      </c>
    </row>
    <row r="211" spans="1:19" x14ac:dyDescent="0.25">
      <c r="A211" s="470">
        <f t="shared" si="14"/>
        <v>44037</v>
      </c>
      <c r="B211">
        <v>1.0425</v>
      </c>
      <c r="C211">
        <v>1.0164</v>
      </c>
      <c r="F211">
        <v>0.94489999999999996</v>
      </c>
      <c r="G211">
        <v>1.0181</v>
      </c>
      <c r="H211">
        <v>1.0283</v>
      </c>
      <c r="I211">
        <v>1.0813999999999999</v>
      </c>
      <c r="K211">
        <v>1.3225</v>
      </c>
      <c r="L211">
        <v>1.2506999999999999</v>
      </c>
      <c r="M211">
        <v>1.3088</v>
      </c>
      <c r="N211">
        <v>1.3146</v>
      </c>
      <c r="Q211">
        <v>1.2851999999999999</v>
      </c>
      <c r="R211">
        <v>1.3184</v>
      </c>
      <c r="S211">
        <v>1.3818999999999999</v>
      </c>
    </row>
    <row r="212" spans="1:19" x14ac:dyDescent="0.25">
      <c r="A212" s="470">
        <f t="shared" si="14"/>
        <v>44038</v>
      </c>
      <c r="B212">
        <v>1.0505</v>
      </c>
      <c r="E212">
        <v>1.0311999999999999</v>
      </c>
      <c r="F212">
        <v>0.94489999999999996</v>
      </c>
      <c r="G212">
        <v>1.0101</v>
      </c>
      <c r="H212">
        <v>1.0290999999999999</v>
      </c>
      <c r="K212">
        <v>1.3209</v>
      </c>
      <c r="L212">
        <v>1.2504999999999999</v>
      </c>
      <c r="M212">
        <v>1.3065</v>
      </c>
      <c r="N212">
        <v>1.3182</v>
      </c>
      <c r="P212">
        <v>1.2548999999999999</v>
      </c>
      <c r="Q212">
        <v>1.2883</v>
      </c>
      <c r="R212">
        <v>1.3220000000000001</v>
      </c>
      <c r="S212">
        <v>1.383</v>
      </c>
    </row>
    <row r="213" spans="1:19" x14ac:dyDescent="0.25">
      <c r="A213" s="470">
        <f t="shared" si="14"/>
        <v>44039</v>
      </c>
      <c r="B213">
        <v>1.0589999999999999</v>
      </c>
      <c r="D213">
        <v>1.0834999999999999</v>
      </c>
      <c r="E213">
        <v>1.0357000000000001</v>
      </c>
      <c r="F213">
        <v>0.94740000000000002</v>
      </c>
      <c r="G213">
        <v>1.006</v>
      </c>
      <c r="J213">
        <v>1.3008999999999999</v>
      </c>
      <c r="K213">
        <v>1.3220000000000001</v>
      </c>
      <c r="L213">
        <v>1.252</v>
      </c>
      <c r="M213">
        <v>1.3062</v>
      </c>
      <c r="O213">
        <v>1.3378000000000001</v>
      </c>
      <c r="P213">
        <v>1.2578</v>
      </c>
      <c r="Q213">
        <v>1.2871999999999999</v>
      </c>
      <c r="R213">
        <v>1.3201000000000001</v>
      </c>
    </row>
    <row r="214" spans="1:19" x14ac:dyDescent="0.25">
      <c r="A214" s="470">
        <f t="shared" si="14"/>
        <v>44040</v>
      </c>
      <c r="C214">
        <v>1.0222</v>
      </c>
      <c r="D214">
        <v>1.0880000000000001</v>
      </c>
      <c r="E214">
        <v>1.0357000000000001</v>
      </c>
      <c r="F214">
        <v>0.94840000000000002</v>
      </c>
      <c r="I214">
        <v>1.0801000000000001</v>
      </c>
      <c r="J214">
        <v>1.2934000000000001</v>
      </c>
      <c r="K214">
        <v>1.3169999999999999</v>
      </c>
      <c r="L214">
        <v>1.2446999999999999</v>
      </c>
      <c r="O214">
        <v>1.3372999999999999</v>
      </c>
      <c r="P214">
        <v>1.2565999999999999</v>
      </c>
      <c r="Q214">
        <v>1.2835000000000001</v>
      </c>
      <c r="R214">
        <v>1.3231999999999999</v>
      </c>
    </row>
    <row r="215" spans="1:19" x14ac:dyDescent="0.25">
      <c r="A215" s="470">
        <f t="shared" si="14"/>
        <v>44041</v>
      </c>
      <c r="C215">
        <v>1.0261</v>
      </c>
      <c r="D215">
        <v>1.0889</v>
      </c>
      <c r="E215">
        <v>1.0369999999999999</v>
      </c>
      <c r="F215">
        <v>0.95379999999999998</v>
      </c>
      <c r="H215">
        <v>1.0261</v>
      </c>
      <c r="I215">
        <v>1.0851</v>
      </c>
      <c r="J215">
        <v>1.2892999999999999</v>
      </c>
      <c r="K215">
        <v>1.3041</v>
      </c>
      <c r="N215">
        <v>1.3159000000000001</v>
      </c>
      <c r="O215">
        <v>1.3360000000000001</v>
      </c>
      <c r="P215">
        <v>1.2450000000000001</v>
      </c>
      <c r="Q215">
        <v>1.2824</v>
      </c>
      <c r="S215">
        <v>1.3852</v>
      </c>
    </row>
    <row r="216" spans="1:19" x14ac:dyDescent="0.25">
      <c r="A216" s="470">
        <f t="shared" si="14"/>
        <v>44042</v>
      </c>
      <c r="B216">
        <v>1.0686</v>
      </c>
      <c r="C216">
        <v>1.0242</v>
      </c>
      <c r="D216">
        <v>1.0814999999999999</v>
      </c>
      <c r="E216">
        <v>1.0289999999999999</v>
      </c>
      <c r="G216">
        <v>1.0033000000000001</v>
      </c>
      <c r="H216">
        <v>1.0293000000000001</v>
      </c>
      <c r="I216">
        <v>1.0909</v>
      </c>
      <c r="J216">
        <v>1.3026</v>
      </c>
      <c r="M216">
        <v>1.3021</v>
      </c>
      <c r="N216">
        <v>1.3168</v>
      </c>
      <c r="O216">
        <v>1.3431999999999999</v>
      </c>
      <c r="P216">
        <v>1.2462</v>
      </c>
      <c r="S216">
        <v>1.3851</v>
      </c>
    </row>
    <row r="217" spans="1:19" x14ac:dyDescent="0.25">
      <c r="A217" s="470">
        <f t="shared" si="14"/>
        <v>44043</v>
      </c>
      <c r="B217">
        <v>1.0657000000000001</v>
      </c>
      <c r="C217">
        <v>1.0257000000000001</v>
      </c>
      <c r="D217">
        <v>1.079</v>
      </c>
      <c r="G217">
        <v>1.0014000000000001</v>
      </c>
      <c r="H217">
        <v>1.0286999999999999</v>
      </c>
      <c r="I217">
        <v>1.089</v>
      </c>
      <c r="J217">
        <v>1.3047</v>
      </c>
      <c r="L217">
        <v>1.2484999999999999</v>
      </c>
      <c r="M217">
        <v>1.3017000000000001</v>
      </c>
      <c r="N217">
        <v>1.3148</v>
      </c>
      <c r="O217">
        <v>1.3404</v>
      </c>
      <c r="R217">
        <v>1.3177000000000001</v>
      </c>
      <c r="S217">
        <v>1.3809</v>
      </c>
    </row>
    <row r="218" spans="1:19" x14ac:dyDescent="0.25">
      <c r="A218" s="468">
        <f t="shared" si="14"/>
        <v>44044</v>
      </c>
      <c r="B218">
        <v>1.0569</v>
      </c>
      <c r="C218">
        <v>1.0253000000000001</v>
      </c>
      <c r="F218" s="161"/>
      <c r="G218">
        <v>1.0017</v>
      </c>
      <c r="H218">
        <v>1.0338000000000001</v>
      </c>
      <c r="I218">
        <v>1.0919000000000001</v>
      </c>
      <c r="K218" s="161"/>
      <c r="L218">
        <v>1.2514000000000001</v>
      </c>
      <c r="M218">
        <v>1.3002</v>
      </c>
      <c r="N218">
        <v>1.3217000000000001</v>
      </c>
      <c r="Q218" s="161"/>
      <c r="R218">
        <v>1.3290999999999999</v>
      </c>
      <c r="S218">
        <v>1.3846000000000001</v>
      </c>
    </row>
    <row r="219" spans="1:19" x14ac:dyDescent="0.25">
      <c r="A219" s="468">
        <f t="shared" si="14"/>
        <v>44045</v>
      </c>
      <c r="B219">
        <v>1.0527</v>
      </c>
      <c r="E219" s="161"/>
      <c r="F219">
        <v>0.95799999999999996</v>
      </c>
      <c r="G219">
        <v>1.0062</v>
      </c>
      <c r="H219">
        <v>1.0382</v>
      </c>
      <c r="K219">
        <v>1.3089</v>
      </c>
      <c r="L219">
        <v>1.256</v>
      </c>
      <c r="M219">
        <v>1.3013999999999999</v>
      </c>
      <c r="N219">
        <v>1.3225</v>
      </c>
      <c r="P219" s="161"/>
      <c r="Q219">
        <v>1.2856000000000001</v>
      </c>
      <c r="R219">
        <v>1.3334999999999999</v>
      </c>
      <c r="S219">
        <v>1.3857999999999999</v>
      </c>
    </row>
    <row r="220" spans="1:19" x14ac:dyDescent="0.25">
      <c r="A220" s="468">
        <f t="shared" si="14"/>
        <v>44046</v>
      </c>
      <c r="B220">
        <v>1.0528</v>
      </c>
      <c r="D220" s="161"/>
      <c r="E220">
        <v>1.0225</v>
      </c>
      <c r="F220">
        <v>0.96340000000000003</v>
      </c>
      <c r="G220">
        <v>0.99860000000000004</v>
      </c>
      <c r="J220" s="161"/>
      <c r="K220">
        <v>1.3080000000000001</v>
      </c>
      <c r="L220">
        <v>1.2578</v>
      </c>
      <c r="M220">
        <v>1.2983</v>
      </c>
      <c r="O220" s="161"/>
      <c r="P220">
        <v>1.2544999999999999</v>
      </c>
      <c r="Q220">
        <v>1.2853000000000001</v>
      </c>
      <c r="R220">
        <v>1.3351</v>
      </c>
    </row>
    <row r="221" spans="1:19" x14ac:dyDescent="0.25">
      <c r="A221" s="468">
        <f t="shared" si="14"/>
        <v>44047</v>
      </c>
      <c r="C221" s="161"/>
      <c r="D221">
        <v>1.0686</v>
      </c>
      <c r="E221">
        <v>1.0185</v>
      </c>
      <c r="F221">
        <v>0.97670000000000001</v>
      </c>
      <c r="I221" s="161"/>
      <c r="J221">
        <v>1.3125</v>
      </c>
      <c r="K221">
        <v>1.3025</v>
      </c>
      <c r="L221">
        <v>1.2638</v>
      </c>
      <c r="O221">
        <v>1.3371999999999999</v>
      </c>
      <c r="P221">
        <v>1.2544999999999999</v>
      </c>
      <c r="Q221">
        <v>1.2854000000000001</v>
      </c>
      <c r="R221">
        <v>1.3354999999999999</v>
      </c>
    </row>
    <row r="222" spans="1:19" x14ac:dyDescent="0.25">
      <c r="A222" s="468">
        <f t="shared" si="14"/>
        <v>44048</v>
      </c>
      <c r="C222">
        <v>1.0426</v>
      </c>
      <c r="D222">
        <v>1.0720000000000001</v>
      </c>
      <c r="E222">
        <v>1.0158</v>
      </c>
      <c r="F222">
        <v>0.98429999999999995</v>
      </c>
      <c r="H222" s="161"/>
      <c r="I222">
        <v>1.097</v>
      </c>
      <c r="J222">
        <v>1.3183</v>
      </c>
      <c r="K222">
        <v>1.3180000000000001</v>
      </c>
      <c r="N222" s="161"/>
      <c r="O222">
        <v>1.3262</v>
      </c>
      <c r="P222">
        <v>1.2497</v>
      </c>
      <c r="Q222">
        <v>1.2934000000000001</v>
      </c>
    </row>
    <row r="223" spans="1:19" x14ac:dyDescent="0.25">
      <c r="A223" s="468">
        <f t="shared" si="14"/>
        <v>44049</v>
      </c>
      <c r="B223" s="161"/>
      <c r="C223">
        <v>1.0469999999999999</v>
      </c>
      <c r="D223">
        <v>1.0759000000000001</v>
      </c>
      <c r="E223">
        <v>1.0273000000000001</v>
      </c>
      <c r="G223" s="161"/>
      <c r="H223">
        <v>1.0379</v>
      </c>
      <c r="I223">
        <v>1.0926</v>
      </c>
      <c r="J223">
        <v>1.3151999999999999</v>
      </c>
      <c r="M223" s="161"/>
      <c r="N223">
        <v>1.3252999999999999</v>
      </c>
      <c r="O223">
        <v>1.3291999999999999</v>
      </c>
      <c r="P223">
        <v>1.2549999999999999</v>
      </c>
      <c r="S223">
        <v>1.3794</v>
      </c>
    </row>
    <row r="224" spans="1:19" x14ac:dyDescent="0.25">
      <c r="A224" s="468">
        <f t="shared" si="14"/>
        <v>44050</v>
      </c>
      <c r="B224">
        <v>1.0552999999999999</v>
      </c>
      <c r="C224">
        <v>1.0510999999999999</v>
      </c>
      <c r="D224">
        <v>1.0837000000000001</v>
      </c>
      <c r="G224">
        <v>0.99639999999999995</v>
      </c>
      <c r="H224">
        <v>1.0416000000000001</v>
      </c>
      <c r="I224">
        <v>1.0922000000000001</v>
      </c>
      <c r="J224">
        <v>1.3122</v>
      </c>
      <c r="L224" s="161"/>
      <c r="M224">
        <v>1.3023</v>
      </c>
      <c r="N224">
        <v>1.3322000000000001</v>
      </c>
      <c r="O224">
        <v>1.3376999999999999</v>
      </c>
      <c r="R224" s="161"/>
      <c r="S224">
        <v>1.3738999999999999</v>
      </c>
    </row>
    <row r="225" spans="1:19" x14ac:dyDescent="0.25">
      <c r="A225" s="470">
        <f t="shared" si="14"/>
        <v>44051</v>
      </c>
      <c r="B225">
        <v>1.0499000000000001</v>
      </c>
      <c r="C225">
        <v>1.0678000000000001</v>
      </c>
      <c r="F225">
        <v>0.98899999999999999</v>
      </c>
      <c r="G225">
        <v>0.99470000000000003</v>
      </c>
      <c r="H225">
        <v>1.0347999999999999</v>
      </c>
      <c r="I225">
        <v>1.0982000000000001</v>
      </c>
      <c r="K225">
        <v>1.3164</v>
      </c>
      <c r="L225">
        <v>1.2672000000000001</v>
      </c>
      <c r="M225">
        <v>1.3051999999999999</v>
      </c>
      <c r="N225">
        <v>1.3257000000000001</v>
      </c>
      <c r="Q225">
        <v>1.2857000000000001</v>
      </c>
      <c r="R225">
        <v>1.3455999999999999</v>
      </c>
      <c r="S225">
        <v>1.3743000000000001</v>
      </c>
    </row>
    <row r="226" spans="1:19" x14ac:dyDescent="0.25">
      <c r="A226" s="470">
        <f t="shared" si="14"/>
        <v>44052</v>
      </c>
      <c r="B226">
        <v>1.0565</v>
      </c>
      <c r="E226">
        <v>1.0266</v>
      </c>
      <c r="F226">
        <v>0.98929999999999996</v>
      </c>
      <c r="G226">
        <v>0.99239999999999995</v>
      </c>
      <c r="H226">
        <v>1.0303</v>
      </c>
      <c r="K226">
        <v>1.3117000000000001</v>
      </c>
      <c r="L226">
        <v>1.2705</v>
      </c>
      <c r="M226">
        <v>1.304</v>
      </c>
      <c r="N226">
        <v>1.3221000000000001</v>
      </c>
      <c r="P226">
        <v>1.2565</v>
      </c>
      <c r="Q226">
        <v>1.288</v>
      </c>
      <c r="R226">
        <v>1.3431</v>
      </c>
      <c r="S226">
        <v>1.3732</v>
      </c>
    </row>
    <row r="227" spans="1:19" x14ac:dyDescent="0.25">
      <c r="A227" s="470">
        <f t="shared" si="14"/>
        <v>44053</v>
      </c>
      <c r="B227">
        <v>1.0536000000000001</v>
      </c>
      <c r="D227">
        <v>1.0848</v>
      </c>
      <c r="E227">
        <v>1.0347999999999999</v>
      </c>
      <c r="F227">
        <v>0.99099999999999999</v>
      </c>
      <c r="G227">
        <v>0.99160000000000004</v>
      </c>
      <c r="J227">
        <v>1.3056000000000001</v>
      </c>
      <c r="K227">
        <v>1.306</v>
      </c>
      <c r="L227">
        <v>1.2710999999999999</v>
      </c>
      <c r="M227">
        <v>1.3112999999999999</v>
      </c>
      <c r="O227">
        <v>1.3353999999999999</v>
      </c>
      <c r="P227">
        <v>1.254</v>
      </c>
      <c r="Q227">
        <v>1.2788999999999999</v>
      </c>
      <c r="R227">
        <v>1.3409</v>
      </c>
    </row>
    <row r="228" spans="1:19" x14ac:dyDescent="0.25">
      <c r="A228" s="470">
        <f t="shared" si="14"/>
        <v>44054</v>
      </c>
      <c r="C228">
        <v>1.0676000000000001</v>
      </c>
      <c r="D228">
        <v>1.0988</v>
      </c>
      <c r="E228">
        <v>1.0456000000000001</v>
      </c>
      <c r="F228">
        <v>0.98919999999999997</v>
      </c>
      <c r="I228">
        <v>1.0934999999999999</v>
      </c>
      <c r="J228">
        <v>1.3148</v>
      </c>
      <c r="K228">
        <v>1.3007</v>
      </c>
      <c r="L228">
        <v>1.2685</v>
      </c>
      <c r="O228">
        <v>1.3290999999999999</v>
      </c>
      <c r="P228">
        <v>1.2505999999999999</v>
      </c>
      <c r="Q228">
        <v>1.2753000000000001</v>
      </c>
      <c r="R228">
        <v>1.3443000000000001</v>
      </c>
    </row>
    <row r="229" spans="1:19" x14ac:dyDescent="0.25">
      <c r="A229" s="470">
        <f t="shared" si="14"/>
        <v>44055</v>
      </c>
      <c r="C229">
        <v>1.0640000000000001</v>
      </c>
      <c r="D229">
        <v>1.0874999999999999</v>
      </c>
      <c r="E229">
        <v>1.0434000000000001</v>
      </c>
      <c r="F229">
        <v>0.9879</v>
      </c>
      <c r="H229">
        <v>1.0297000000000001</v>
      </c>
      <c r="I229">
        <v>1.0944</v>
      </c>
      <c r="J229">
        <v>1.2972999999999999</v>
      </c>
      <c r="K229">
        <v>1.2945</v>
      </c>
      <c r="N229">
        <v>1.3233999999999999</v>
      </c>
      <c r="O229">
        <v>1.3253999999999999</v>
      </c>
      <c r="P229">
        <v>1.252</v>
      </c>
      <c r="Q229">
        <v>1.2783</v>
      </c>
      <c r="S229">
        <v>1.3737999999999999</v>
      </c>
    </row>
    <row r="230" spans="1:19" x14ac:dyDescent="0.25">
      <c r="A230" s="470">
        <f t="shared" si="14"/>
        <v>44056</v>
      </c>
      <c r="B230">
        <v>1.0508999999999999</v>
      </c>
      <c r="C230">
        <v>1.0657000000000001</v>
      </c>
      <c r="D230">
        <v>1.0851999999999999</v>
      </c>
      <c r="E230">
        <v>1.0402</v>
      </c>
      <c r="G230">
        <v>0.99329999999999996</v>
      </c>
      <c r="H230">
        <v>1.0345</v>
      </c>
      <c r="I230">
        <v>1.0929</v>
      </c>
      <c r="J230">
        <v>1.3078000000000001</v>
      </c>
      <c r="M230">
        <v>1.3136000000000001</v>
      </c>
      <c r="N230">
        <v>1.3236000000000001</v>
      </c>
      <c r="O230">
        <v>1.3217000000000001</v>
      </c>
      <c r="P230">
        <v>1.2514000000000001</v>
      </c>
      <c r="S230">
        <v>1.3723000000000001</v>
      </c>
    </row>
    <row r="231" spans="1:19" x14ac:dyDescent="0.25">
      <c r="A231" s="470">
        <f t="shared" si="14"/>
        <v>44057</v>
      </c>
      <c r="B231">
        <v>1.0636000000000001</v>
      </c>
      <c r="C231">
        <v>1.0620000000000001</v>
      </c>
      <c r="D231">
        <v>1.0971</v>
      </c>
      <c r="G231">
        <v>0.99139999999999995</v>
      </c>
      <c r="H231">
        <v>1.0322</v>
      </c>
      <c r="I231">
        <v>1.0911</v>
      </c>
      <c r="J231">
        <v>1.3078000000000001</v>
      </c>
      <c r="L231">
        <v>1.2705</v>
      </c>
      <c r="M231">
        <v>1.3087</v>
      </c>
      <c r="N231">
        <v>1.3310999999999999</v>
      </c>
      <c r="O231">
        <v>1.325</v>
      </c>
      <c r="R231">
        <v>1.3461000000000001</v>
      </c>
      <c r="S231">
        <v>1.3711</v>
      </c>
    </row>
    <row r="232" spans="1:19" x14ac:dyDescent="0.25">
      <c r="A232" s="470">
        <f t="shared" si="14"/>
        <v>44058</v>
      </c>
      <c r="B232">
        <v>1.0746</v>
      </c>
      <c r="C232">
        <v>1.0609</v>
      </c>
      <c r="F232">
        <v>0.98380000000000001</v>
      </c>
      <c r="G232">
        <v>0.98909999999999998</v>
      </c>
      <c r="H232">
        <v>1.034</v>
      </c>
      <c r="I232">
        <v>1.091</v>
      </c>
      <c r="K232">
        <v>1.2922</v>
      </c>
      <c r="L232">
        <v>1.2755000000000001</v>
      </c>
      <c r="M232">
        <v>1.3138000000000001</v>
      </c>
      <c r="N232">
        <v>1.3325</v>
      </c>
      <c r="Q232">
        <v>1.2907999999999999</v>
      </c>
      <c r="R232">
        <v>1.3482000000000001</v>
      </c>
      <c r="S232">
        <v>1.3714999999999999</v>
      </c>
    </row>
    <row r="233" spans="1:19" x14ac:dyDescent="0.25">
      <c r="A233" s="470">
        <f t="shared" si="14"/>
        <v>44059</v>
      </c>
      <c r="B233">
        <v>1.0754999999999999</v>
      </c>
      <c r="E233">
        <v>1.0431999999999999</v>
      </c>
      <c r="F233">
        <v>0.98170000000000002</v>
      </c>
      <c r="G233">
        <v>0.98809999999999998</v>
      </c>
      <c r="H233">
        <v>1.0345</v>
      </c>
      <c r="K233">
        <v>1.2862</v>
      </c>
      <c r="L233">
        <v>1.2699</v>
      </c>
      <c r="M233">
        <v>1.3151999999999999</v>
      </c>
      <c r="N233">
        <v>1.3286</v>
      </c>
      <c r="P233">
        <v>1.2568999999999999</v>
      </c>
      <c r="Q233">
        <v>1.2867</v>
      </c>
      <c r="R233">
        <v>1.3517999999999999</v>
      </c>
      <c r="S233">
        <v>1.3707</v>
      </c>
    </row>
    <row r="234" spans="1:19" x14ac:dyDescent="0.25">
      <c r="A234" s="470">
        <f t="shared" si="14"/>
        <v>44060</v>
      </c>
      <c r="B234">
        <v>1.0634999999999999</v>
      </c>
      <c r="D234">
        <v>1.1079000000000001</v>
      </c>
      <c r="E234">
        <v>1.0311999999999999</v>
      </c>
      <c r="F234">
        <v>0.98199999999999998</v>
      </c>
      <c r="G234">
        <v>0.98850000000000005</v>
      </c>
      <c r="J234">
        <v>1.3090999999999999</v>
      </c>
      <c r="K234">
        <v>1.2885</v>
      </c>
      <c r="L234">
        <v>1.2646999999999999</v>
      </c>
      <c r="M234">
        <v>1.3081</v>
      </c>
      <c r="O234">
        <v>1.3207</v>
      </c>
      <c r="P234">
        <v>1.2623</v>
      </c>
      <c r="Q234">
        <v>1.2911999999999999</v>
      </c>
      <c r="R234">
        <v>1.3524</v>
      </c>
    </row>
    <row r="235" spans="1:19" x14ac:dyDescent="0.25">
      <c r="A235" s="470">
        <f t="shared" si="14"/>
        <v>44061</v>
      </c>
      <c r="C235">
        <v>1.0605</v>
      </c>
      <c r="D235">
        <v>1.1035999999999999</v>
      </c>
      <c r="E235">
        <v>1.0288999999999999</v>
      </c>
      <c r="F235">
        <v>0.99009999999999998</v>
      </c>
      <c r="I235">
        <v>1.0889</v>
      </c>
      <c r="J235">
        <v>1.3072999999999999</v>
      </c>
      <c r="K235">
        <v>1.2775000000000001</v>
      </c>
      <c r="L235">
        <v>1.2585999999999999</v>
      </c>
      <c r="O235">
        <v>1.3169999999999999</v>
      </c>
      <c r="P235">
        <v>1.2629999999999999</v>
      </c>
      <c r="Q235">
        <v>1.2927999999999999</v>
      </c>
      <c r="R235">
        <v>1.3552</v>
      </c>
    </row>
    <row r="236" spans="1:19" x14ac:dyDescent="0.25">
      <c r="A236" s="470">
        <f t="shared" si="14"/>
        <v>44062</v>
      </c>
      <c r="C236">
        <v>1.0607</v>
      </c>
      <c r="D236">
        <v>1.0969</v>
      </c>
      <c r="E236">
        <v>1.0399</v>
      </c>
      <c r="F236">
        <v>0.9849</v>
      </c>
      <c r="H236">
        <v>1.0334000000000001</v>
      </c>
      <c r="I236">
        <v>1.0929</v>
      </c>
      <c r="J236">
        <v>1.3165</v>
      </c>
      <c r="K236">
        <v>1.2878000000000001</v>
      </c>
      <c r="N236">
        <v>1.3298000000000001</v>
      </c>
      <c r="O236">
        <v>1.3170999999999999</v>
      </c>
      <c r="P236">
        <v>1.2791999999999999</v>
      </c>
      <c r="Q236">
        <v>1.2990999999999999</v>
      </c>
      <c r="S236">
        <v>1.3651</v>
      </c>
    </row>
    <row r="237" spans="1:19" x14ac:dyDescent="0.25">
      <c r="A237" s="470">
        <f t="shared" si="14"/>
        <v>44063</v>
      </c>
      <c r="B237">
        <v>1.0582</v>
      </c>
      <c r="C237">
        <v>1.0628</v>
      </c>
      <c r="D237">
        <v>1.0902000000000001</v>
      </c>
      <c r="E237">
        <v>1.05</v>
      </c>
      <c r="G237">
        <v>0.98899999999999999</v>
      </c>
      <c r="H237">
        <v>1.0376000000000001</v>
      </c>
      <c r="I237">
        <v>1.0944</v>
      </c>
      <c r="J237">
        <v>1.3080000000000001</v>
      </c>
      <c r="M237">
        <v>1.3065</v>
      </c>
      <c r="N237">
        <v>1.3323</v>
      </c>
      <c r="O237">
        <v>1.3194999999999999</v>
      </c>
      <c r="P237">
        <v>1.2856000000000001</v>
      </c>
      <c r="S237">
        <v>1.3627</v>
      </c>
    </row>
    <row r="238" spans="1:19" x14ac:dyDescent="0.25">
      <c r="A238" s="470">
        <f t="shared" si="14"/>
        <v>44064</v>
      </c>
      <c r="B238">
        <v>1.0601</v>
      </c>
      <c r="C238">
        <v>1.0456000000000001</v>
      </c>
      <c r="D238">
        <v>1.0799000000000001</v>
      </c>
      <c r="G238">
        <v>0.98640000000000005</v>
      </c>
      <c r="H238">
        <v>1.0443</v>
      </c>
      <c r="I238">
        <v>1.0948</v>
      </c>
      <c r="J238">
        <v>1.3149</v>
      </c>
      <c r="L238">
        <v>1.2575000000000001</v>
      </c>
      <c r="M238">
        <v>1.3036000000000001</v>
      </c>
      <c r="N238">
        <v>1.3278000000000001</v>
      </c>
      <c r="O238">
        <v>1.3205</v>
      </c>
      <c r="R238">
        <v>1.3543000000000001</v>
      </c>
      <c r="S238">
        <v>1.3592</v>
      </c>
    </row>
    <row r="239" spans="1:19" x14ac:dyDescent="0.25">
      <c r="A239" s="470">
        <f t="shared" si="14"/>
        <v>44065</v>
      </c>
      <c r="B239">
        <v>1.0621</v>
      </c>
      <c r="C239">
        <v>1.0458000000000001</v>
      </c>
      <c r="F239">
        <v>0.99009999999999998</v>
      </c>
      <c r="G239">
        <v>0.9929</v>
      </c>
      <c r="H239">
        <v>1.0511999999999999</v>
      </c>
      <c r="I239">
        <v>1.095</v>
      </c>
      <c r="K239">
        <v>1.2942</v>
      </c>
      <c r="L239">
        <v>1.2552000000000001</v>
      </c>
      <c r="M239">
        <v>1.3016000000000001</v>
      </c>
      <c r="N239">
        <v>1.3292999999999999</v>
      </c>
      <c r="Q239">
        <v>1.3035000000000001</v>
      </c>
      <c r="R239">
        <v>1.3549</v>
      </c>
      <c r="S239">
        <v>1.3602000000000001</v>
      </c>
    </row>
    <row r="240" spans="1:19" x14ac:dyDescent="0.25">
      <c r="A240" s="470">
        <f t="shared" si="14"/>
        <v>44066</v>
      </c>
      <c r="B240">
        <v>1.0568</v>
      </c>
      <c r="E240">
        <v>1.0513999999999999</v>
      </c>
      <c r="F240">
        <v>0.98770000000000002</v>
      </c>
      <c r="G240">
        <v>0.99280000000000002</v>
      </c>
      <c r="H240">
        <v>1.0515000000000001</v>
      </c>
      <c r="K240">
        <v>1.2902</v>
      </c>
      <c r="L240">
        <v>1.2564</v>
      </c>
      <c r="M240">
        <v>1.3063</v>
      </c>
      <c r="N240">
        <v>1.331</v>
      </c>
      <c r="P240">
        <v>1.2682</v>
      </c>
      <c r="Q240">
        <v>1.2971999999999999</v>
      </c>
      <c r="R240">
        <v>1.3552</v>
      </c>
      <c r="S240">
        <v>1.3529</v>
      </c>
    </row>
    <row r="241" spans="1:19" x14ac:dyDescent="0.25">
      <c r="A241" s="470">
        <f t="shared" si="14"/>
        <v>44067</v>
      </c>
      <c r="B241">
        <v>1.0525</v>
      </c>
      <c r="D241">
        <v>1.0742</v>
      </c>
      <c r="E241">
        <v>1.0563</v>
      </c>
      <c r="F241">
        <v>0.98799999999999999</v>
      </c>
      <c r="G241">
        <v>0.99199999999999999</v>
      </c>
      <c r="J241">
        <v>1.3212999999999999</v>
      </c>
      <c r="K241">
        <v>1.294</v>
      </c>
      <c r="L241">
        <v>1.2528999999999999</v>
      </c>
      <c r="M241">
        <v>1.3036000000000001</v>
      </c>
      <c r="O241">
        <v>1.3207</v>
      </c>
      <c r="P241">
        <v>1.2607999999999999</v>
      </c>
      <c r="Q241">
        <v>1.2983</v>
      </c>
      <c r="R241">
        <v>1.3565</v>
      </c>
    </row>
    <row r="242" spans="1:19" x14ac:dyDescent="0.25">
      <c r="A242" s="470">
        <f t="shared" si="14"/>
        <v>44068</v>
      </c>
      <c r="C242">
        <v>1.0464</v>
      </c>
      <c r="D242">
        <v>1.0782</v>
      </c>
      <c r="E242">
        <v>1.0642</v>
      </c>
      <c r="F242">
        <v>0.98429999999999995</v>
      </c>
      <c r="I242">
        <v>1.0980000000000001</v>
      </c>
      <c r="J242">
        <v>1.3295999999999999</v>
      </c>
      <c r="K242">
        <v>1.2937000000000001</v>
      </c>
      <c r="L242">
        <v>1.2492000000000001</v>
      </c>
      <c r="O242">
        <v>1.3193999999999999</v>
      </c>
      <c r="P242">
        <v>1.2619</v>
      </c>
      <c r="Q242">
        <v>1.2937000000000001</v>
      </c>
      <c r="R242">
        <v>1.3606</v>
      </c>
    </row>
    <row r="243" spans="1:19" x14ac:dyDescent="0.25">
      <c r="A243" s="470">
        <f t="shared" si="14"/>
        <v>44069</v>
      </c>
      <c r="C243">
        <v>1.0483</v>
      </c>
      <c r="D243">
        <v>1.0991</v>
      </c>
      <c r="E243">
        <v>1.0546</v>
      </c>
      <c r="F243">
        <v>0.98529999999999995</v>
      </c>
      <c r="H243">
        <v>1.0513999999999999</v>
      </c>
      <c r="I243">
        <v>1.0951</v>
      </c>
      <c r="J243">
        <v>1.3303</v>
      </c>
      <c r="K243">
        <v>1.2947</v>
      </c>
      <c r="N243">
        <v>1.3279000000000001</v>
      </c>
      <c r="O243">
        <v>1.3154999999999999</v>
      </c>
      <c r="P243">
        <v>1.2650999999999999</v>
      </c>
      <c r="Q243">
        <v>1.2988999999999999</v>
      </c>
      <c r="S243">
        <v>1.3481000000000001</v>
      </c>
    </row>
    <row r="244" spans="1:19" x14ac:dyDescent="0.25">
      <c r="A244" s="470">
        <f t="shared" si="14"/>
        <v>44070</v>
      </c>
      <c r="B244">
        <v>1.0516000000000001</v>
      </c>
      <c r="C244">
        <v>1.0486</v>
      </c>
      <c r="D244">
        <v>1.0960000000000001</v>
      </c>
      <c r="E244">
        <v>1.0546</v>
      </c>
      <c r="G244">
        <v>0.98919999999999997</v>
      </c>
      <c r="H244">
        <v>1.0503</v>
      </c>
      <c r="I244">
        <v>1.0891</v>
      </c>
      <c r="J244">
        <v>1.3197000000000001</v>
      </c>
      <c r="M244">
        <v>1.2986</v>
      </c>
      <c r="N244">
        <v>1.3267</v>
      </c>
      <c r="O244">
        <v>1.3129</v>
      </c>
      <c r="P244">
        <v>1.2635000000000001</v>
      </c>
      <c r="S244">
        <v>1.3460000000000001</v>
      </c>
    </row>
    <row r="245" spans="1:19" x14ac:dyDescent="0.25">
      <c r="A245" s="470">
        <f t="shared" si="14"/>
        <v>44071</v>
      </c>
      <c r="B245">
        <v>1.0615000000000001</v>
      </c>
      <c r="C245">
        <v>1.0526</v>
      </c>
      <c r="D245">
        <v>1.0879000000000001</v>
      </c>
      <c r="G245">
        <v>0.98640000000000005</v>
      </c>
      <c r="H245">
        <v>1.0489999999999999</v>
      </c>
      <c r="I245">
        <v>1.0857000000000001</v>
      </c>
      <c r="J245">
        <v>1.3269</v>
      </c>
      <c r="L245">
        <v>1.2482</v>
      </c>
      <c r="M245">
        <v>1.2917000000000001</v>
      </c>
      <c r="N245">
        <v>1.3301000000000001</v>
      </c>
      <c r="O245">
        <v>1.3097000000000001</v>
      </c>
      <c r="R245">
        <v>1.3595999999999999</v>
      </c>
      <c r="S245">
        <v>1.3471</v>
      </c>
    </row>
    <row r="246" spans="1:19" x14ac:dyDescent="0.25">
      <c r="A246" s="470">
        <f t="shared" si="14"/>
        <v>44072</v>
      </c>
      <c r="B246">
        <v>1.0591999999999999</v>
      </c>
      <c r="C246">
        <v>1.0626</v>
      </c>
      <c r="F246">
        <v>0.97799999999999998</v>
      </c>
      <c r="G246">
        <v>0.98750000000000004</v>
      </c>
      <c r="H246">
        <v>1.0526</v>
      </c>
      <c r="I246">
        <v>1.0858000000000001</v>
      </c>
      <c r="K246">
        <v>1.3019000000000001</v>
      </c>
      <c r="L246">
        <v>1.2515000000000001</v>
      </c>
      <c r="M246">
        <v>1.2930999999999999</v>
      </c>
      <c r="N246">
        <v>1.3295999999999999</v>
      </c>
      <c r="Q246">
        <v>1.3008999999999999</v>
      </c>
      <c r="R246">
        <v>1.3593</v>
      </c>
      <c r="S246">
        <v>1.3473999999999999</v>
      </c>
    </row>
    <row r="247" spans="1:19" x14ac:dyDescent="0.25">
      <c r="A247" s="470">
        <f t="shared" si="14"/>
        <v>44073</v>
      </c>
      <c r="B247">
        <v>1.0567</v>
      </c>
      <c r="E247">
        <v>1.0562</v>
      </c>
      <c r="F247">
        <v>0.97929999999999995</v>
      </c>
      <c r="G247">
        <v>0.99260000000000004</v>
      </c>
      <c r="H247">
        <v>1.0552999999999999</v>
      </c>
      <c r="K247">
        <v>1.3076000000000001</v>
      </c>
      <c r="L247">
        <v>1.2605</v>
      </c>
      <c r="M247">
        <v>1.298</v>
      </c>
      <c r="N247">
        <v>1.3294999999999999</v>
      </c>
      <c r="P247">
        <v>1.2603</v>
      </c>
      <c r="Q247">
        <v>1.3076000000000001</v>
      </c>
      <c r="R247">
        <v>1.3534999999999999</v>
      </c>
      <c r="S247">
        <v>1.3491</v>
      </c>
    </row>
    <row r="248" spans="1:19" x14ac:dyDescent="0.25">
      <c r="A248" s="470">
        <f t="shared" si="14"/>
        <v>44074</v>
      </c>
      <c r="B248">
        <v>1.0564</v>
      </c>
      <c r="D248">
        <v>1.0967</v>
      </c>
      <c r="E248">
        <v>1.0639000000000001</v>
      </c>
      <c r="F248">
        <v>0.97840000000000005</v>
      </c>
      <c r="G248">
        <v>0.98629999999999995</v>
      </c>
      <c r="J248">
        <v>1.3223</v>
      </c>
      <c r="K248">
        <v>1.3124</v>
      </c>
      <c r="L248">
        <v>1.2536</v>
      </c>
      <c r="M248">
        <v>1.3055000000000001</v>
      </c>
      <c r="O248">
        <v>1.3042</v>
      </c>
      <c r="P248">
        <v>1.2617</v>
      </c>
      <c r="Q248">
        <v>1.3110999999999999</v>
      </c>
      <c r="R248">
        <v>1.3531</v>
      </c>
    </row>
    <row r="249" spans="1:19" x14ac:dyDescent="0.25">
      <c r="A249" s="468">
        <f t="shared" si="14"/>
        <v>44075</v>
      </c>
      <c r="C249" s="161"/>
      <c r="D249">
        <v>1.1031</v>
      </c>
      <c r="E249">
        <v>1.0497000000000001</v>
      </c>
      <c r="F249">
        <v>0.97519999999999996</v>
      </c>
      <c r="I249" s="161"/>
      <c r="J249">
        <v>1.3179000000000001</v>
      </c>
      <c r="K249">
        <v>1.3107</v>
      </c>
      <c r="L249">
        <v>1.2390000000000001</v>
      </c>
      <c r="O249">
        <v>1.3055000000000001</v>
      </c>
      <c r="P249">
        <v>1.2606999999999999</v>
      </c>
      <c r="Q249">
        <v>1.3166</v>
      </c>
      <c r="R249">
        <v>1.3580000000000001</v>
      </c>
    </row>
    <row r="250" spans="1:19" x14ac:dyDescent="0.25">
      <c r="A250" s="468">
        <f t="shared" si="14"/>
        <v>44076</v>
      </c>
      <c r="C250">
        <v>1.0701000000000001</v>
      </c>
      <c r="D250">
        <v>1.1065</v>
      </c>
      <c r="E250">
        <v>1.052</v>
      </c>
      <c r="F250">
        <v>0.98150000000000004</v>
      </c>
      <c r="H250" s="161"/>
      <c r="I250">
        <v>1.0925</v>
      </c>
      <c r="J250">
        <v>1.3310999999999999</v>
      </c>
      <c r="K250">
        <v>1.2999000000000001</v>
      </c>
      <c r="N250" s="161"/>
      <c r="O250">
        <v>1.3067</v>
      </c>
      <c r="P250">
        <v>1.2573000000000001</v>
      </c>
      <c r="Q250">
        <v>1.3121</v>
      </c>
      <c r="S250" s="161"/>
    </row>
    <row r="251" spans="1:19" x14ac:dyDescent="0.25">
      <c r="A251" s="468">
        <f t="shared" si="14"/>
        <v>44077</v>
      </c>
      <c r="B251" s="161"/>
      <c r="C251">
        <v>1.0607</v>
      </c>
      <c r="D251">
        <v>1.1033999999999999</v>
      </c>
      <c r="E251">
        <v>1.0410999999999999</v>
      </c>
      <c r="G251" s="161"/>
      <c r="H251">
        <v>1.0532999999999999</v>
      </c>
      <c r="I251">
        <v>1.0872999999999999</v>
      </c>
      <c r="J251">
        <v>1.3199000000000001</v>
      </c>
      <c r="M251" s="161"/>
      <c r="N251">
        <v>1.3343</v>
      </c>
      <c r="O251">
        <v>1.3123</v>
      </c>
      <c r="P251">
        <v>1.2518</v>
      </c>
      <c r="S251">
        <v>1.3548</v>
      </c>
    </row>
    <row r="252" spans="1:19" x14ac:dyDescent="0.25">
      <c r="A252" s="468">
        <f t="shared" si="14"/>
        <v>44078</v>
      </c>
      <c r="B252">
        <v>1.0496000000000001</v>
      </c>
      <c r="C252">
        <v>1.0642</v>
      </c>
      <c r="D252">
        <v>1.0889</v>
      </c>
      <c r="G252">
        <v>0.98629999999999995</v>
      </c>
      <c r="H252">
        <v>1.0482</v>
      </c>
      <c r="I252">
        <v>1.0863</v>
      </c>
      <c r="J252">
        <v>1.3272999999999999</v>
      </c>
      <c r="L252" s="161"/>
      <c r="M252">
        <v>1.3182</v>
      </c>
      <c r="N252">
        <v>1.3263</v>
      </c>
      <c r="O252">
        <v>1.3089</v>
      </c>
      <c r="R252" s="161"/>
      <c r="S252">
        <v>1.3525</v>
      </c>
    </row>
    <row r="253" spans="1:19" x14ac:dyDescent="0.25">
      <c r="A253" s="468">
        <f t="shared" si="14"/>
        <v>44079</v>
      </c>
      <c r="B253">
        <v>1.0508</v>
      </c>
      <c r="C253">
        <v>1.0641</v>
      </c>
      <c r="F253" s="161"/>
      <c r="G253">
        <v>0.99019999999999997</v>
      </c>
      <c r="H253">
        <v>1.05</v>
      </c>
      <c r="I253">
        <v>1.089</v>
      </c>
      <c r="K253" s="161"/>
      <c r="L253">
        <v>1.2371000000000001</v>
      </c>
      <c r="M253">
        <v>1.3185</v>
      </c>
      <c r="N253">
        <v>1.3228</v>
      </c>
      <c r="Q253" s="161"/>
      <c r="R253">
        <v>1.3627</v>
      </c>
      <c r="S253">
        <v>1.3513999999999999</v>
      </c>
    </row>
    <row r="254" spans="1:19" x14ac:dyDescent="0.25">
      <c r="A254" s="468">
        <f t="shared" si="14"/>
        <v>44080</v>
      </c>
      <c r="B254">
        <v>1.0532999999999999</v>
      </c>
      <c r="E254" s="161"/>
      <c r="F254">
        <v>0.99099999999999999</v>
      </c>
      <c r="G254">
        <v>0.98250000000000004</v>
      </c>
      <c r="H254">
        <v>1.0389999999999999</v>
      </c>
      <c r="K254">
        <v>1.2843</v>
      </c>
      <c r="L254">
        <v>1.2263999999999999</v>
      </c>
      <c r="M254">
        <v>1.3188</v>
      </c>
      <c r="N254">
        <v>1.3173999999999999</v>
      </c>
      <c r="P254" s="161"/>
      <c r="Q254">
        <v>1.3139000000000001</v>
      </c>
      <c r="R254">
        <v>1.3653999999999999</v>
      </c>
      <c r="S254">
        <v>1.3545</v>
      </c>
    </row>
    <row r="255" spans="1:19" x14ac:dyDescent="0.25">
      <c r="A255" s="468">
        <f t="shared" si="14"/>
        <v>44081</v>
      </c>
      <c r="B255">
        <v>1.0546</v>
      </c>
      <c r="D255" s="161"/>
      <c r="E255">
        <v>1.0427</v>
      </c>
      <c r="F255">
        <v>0.98829999999999996</v>
      </c>
      <c r="G255">
        <v>0.9778</v>
      </c>
      <c r="J255" s="161"/>
      <c r="K255">
        <v>1.2895000000000001</v>
      </c>
      <c r="L255">
        <v>1.2148000000000001</v>
      </c>
      <c r="M255">
        <v>1.3164</v>
      </c>
      <c r="O255" s="161"/>
      <c r="P255">
        <v>1.2621</v>
      </c>
      <c r="Q255">
        <v>1.3164</v>
      </c>
      <c r="R255">
        <v>1.3673999999999999</v>
      </c>
    </row>
    <row r="256" spans="1:19" x14ac:dyDescent="0.25">
      <c r="A256" s="470">
        <f t="shared" si="14"/>
        <v>44082</v>
      </c>
      <c r="C256">
        <v>1.0696000000000001</v>
      </c>
      <c r="D256">
        <v>1.0764</v>
      </c>
      <c r="E256">
        <v>1.0359</v>
      </c>
      <c r="F256">
        <v>0.9859</v>
      </c>
      <c r="I256">
        <v>1.0932999999999999</v>
      </c>
      <c r="J256">
        <v>1.3194999999999999</v>
      </c>
      <c r="K256">
        <v>1.2908999999999999</v>
      </c>
      <c r="L256">
        <v>1.2132000000000001</v>
      </c>
      <c r="O256">
        <v>1.3190999999999999</v>
      </c>
      <c r="P256">
        <v>1.2676000000000001</v>
      </c>
      <c r="Q256">
        <v>1.3116000000000001</v>
      </c>
      <c r="R256">
        <v>1.3632</v>
      </c>
    </row>
    <row r="257" spans="1:19" x14ac:dyDescent="0.25">
      <c r="A257" s="470">
        <f t="shared" si="14"/>
        <v>44083</v>
      </c>
      <c r="C257">
        <v>1.0679000000000001</v>
      </c>
      <c r="D257">
        <v>1.0787</v>
      </c>
      <c r="E257">
        <v>1.0327999999999999</v>
      </c>
      <c r="F257">
        <v>0.99709999999999999</v>
      </c>
      <c r="H257">
        <v>1.0366</v>
      </c>
      <c r="I257">
        <v>1.1012</v>
      </c>
      <c r="J257">
        <v>1.3223</v>
      </c>
      <c r="K257">
        <v>1.3032999999999999</v>
      </c>
      <c r="N257">
        <v>1.3154999999999999</v>
      </c>
      <c r="O257">
        <v>1.3172999999999999</v>
      </c>
      <c r="P257">
        <v>1.2654000000000001</v>
      </c>
      <c r="Q257">
        <v>1.3035000000000001</v>
      </c>
      <c r="S257">
        <v>1.3561000000000001</v>
      </c>
    </row>
    <row r="258" spans="1:19" x14ac:dyDescent="0.25">
      <c r="A258" s="470">
        <f t="shared" si="14"/>
        <v>44084</v>
      </c>
      <c r="B258">
        <v>1.0532999999999999</v>
      </c>
      <c r="C258">
        <v>1.0738000000000001</v>
      </c>
      <c r="D258">
        <v>1.0811999999999999</v>
      </c>
      <c r="E258">
        <v>1.0358000000000001</v>
      </c>
      <c r="G258">
        <v>0.97619999999999996</v>
      </c>
      <c r="H258">
        <v>1.0357000000000001</v>
      </c>
      <c r="I258">
        <v>1.0954999999999999</v>
      </c>
      <c r="J258">
        <v>1.3219000000000001</v>
      </c>
      <c r="M258">
        <v>1.3163</v>
      </c>
      <c r="N258">
        <v>1.3152999999999999</v>
      </c>
      <c r="O258">
        <v>1.3162</v>
      </c>
      <c r="P258">
        <v>1.2630999999999999</v>
      </c>
      <c r="S258">
        <v>1.3599000000000001</v>
      </c>
    </row>
    <row r="259" spans="1:19" x14ac:dyDescent="0.25">
      <c r="A259" s="470">
        <f t="shared" si="14"/>
        <v>44085</v>
      </c>
      <c r="B259">
        <v>1.0430999999999999</v>
      </c>
      <c r="C259">
        <v>1.0795999999999999</v>
      </c>
      <c r="D259">
        <v>1.0746</v>
      </c>
      <c r="G259">
        <v>0.97240000000000004</v>
      </c>
      <c r="H259">
        <v>1.0337000000000001</v>
      </c>
      <c r="I259">
        <v>1.1032</v>
      </c>
      <c r="J259">
        <v>1.3275999999999999</v>
      </c>
      <c r="L259">
        <v>1.2128000000000001</v>
      </c>
      <c r="M259">
        <v>1.3141</v>
      </c>
      <c r="N259">
        <v>1.3181</v>
      </c>
      <c r="O259">
        <v>1.3186</v>
      </c>
      <c r="R259">
        <v>1.3581000000000001</v>
      </c>
      <c r="S259">
        <v>1.3589</v>
      </c>
    </row>
    <row r="260" spans="1:19" x14ac:dyDescent="0.25">
      <c r="A260" s="470">
        <f t="shared" si="14"/>
        <v>44086</v>
      </c>
      <c r="B260">
        <v>1.0370999999999999</v>
      </c>
      <c r="C260">
        <v>1.0609</v>
      </c>
      <c r="F260">
        <v>0.99570000000000003</v>
      </c>
      <c r="G260">
        <v>0.97570000000000001</v>
      </c>
      <c r="H260">
        <v>1.032</v>
      </c>
      <c r="I260">
        <v>1.1075999999999999</v>
      </c>
      <c r="K260">
        <v>1.3077000000000001</v>
      </c>
      <c r="L260">
        <v>1.2159</v>
      </c>
      <c r="M260">
        <v>1.3013999999999999</v>
      </c>
      <c r="N260">
        <v>1.3205</v>
      </c>
      <c r="Q260">
        <v>1.298</v>
      </c>
      <c r="R260">
        <v>1.3560000000000001</v>
      </c>
      <c r="S260">
        <v>1.3591</v>
      </c>
    </row>
    <row r="261" spans="1:19" x14ac:dyDescent="0.25">
      <c r="A261" s="470">
        <f t="shared" si="14"/>
        <v>44087</v>
      </c>
      <c r="B261">
        <v>1.0326</v>
      </c>
      <c r="E261">
        <v>1.0279</v>
      </c>
      <c r="F261">
        <v>0.99019999999999997</v>
      </c>
      <c r="G261">
        <v>0.97529999999999994</v>
      </c>
      <c r="H261">
        <v>1.0341</v>
      </c>
      <c r="K261">
        <v>1.3167</v>
      </c>
      <c r="L261">
        <v>1.2186999999999999</v>
      </c>
      <c r="M261">
        <v>1.2997000000000001</v>
      </c>
      <c r="N261">
        <v>1.3257000000000001</v>
      </c>
      <c r="P261">
        <v>1.2662</v>
      </c>
      <c r="Q261">
        <v>1.3109999999999999</v>
      </c>
      <c r="R261">
        <v>1.3551</v>
      </c>
      <c r="S261">
        <v>1.3586</v>
      </c>
    </row>
    <row r="262" spans="1:19" x14ac:dyDescent="0.25">
      <c r="A262" s="470">
        <f t="shared" ref="A262:A325" si="15">A261+1</f>
        <v>44088</v>
      </c>
      <c r="B262">
        <v>1.0293000000000001</v>
      </c>
      <c r="D262">
        <v>1.0857000000000001</v>
      </c>
      <c r="E262">
        <v>1.0222</v>
      </c>
      <c r="F262">
        <v>0.99129999999999996</v>
      </c>
      <c r="G262">
        <v>0.97099999999999997</v>
      </c>
      <c r="J262">
        <v>1.327</v>
      </c>
      <c r="K262">
        <v>1.3189</v>
      </c>
      <c r="L262">
        <v>1.2198</v>
      </c>
      <c r="M262">
        <v>1.3032999999999999</v>
      </c>
      <c r="O262">
        <v>1.3174999999999999</v>
      </c>
      <c r="P262">
        <v>1.2661</v>
      </c>
      <c r="Q262">
        <v>1.3166</v>
      </c>
      <c r="R262">
        <v>1.3514999999999999</v>
      </c>
    </row>
    <row r="263" spans="1:19" x14ac:dyDescent="0.25">
      <c r="A263" s="470">
        <f t="shared" si="15"/>
        <v>44089</v>
      </c>
      <c r="C263">
        <v>1.0677000000000001</v>
      </c>
      <c r="D263">
        <v>1.0763</v>
      </c>
      <c r="E263">
        <v>1.0282</v>
      </c>
      <c r="F263">
        <v>0.9869</v>
      </c>
      <c r="I263">
        <v>1.1051</v>
      </c>
      <c r="J263">
        <v>1.3263</v>
      </c>
      <c r="K263">
        <v>1.3146</v>
      </c>
      <c r="L263">
        <v>1.2181999999999999</v>
      </c>
      <c r="O263">
        <v>1.3176000000000001</v>
      </c>
      <c r="P263">
        <v>1.2650999999999999</v>
      </c>
      <c r="Q263">
        <v>1.32</v>
      </c>
      <c r="R263">
        <v>1.3526</v>
      </c>
    </row>
    <row r="264" spans="1:19" x14ac:dyDescent="0.25">
      <c r="A264" s="470">
        <f t="shared" si="15"/>
        <v>44090</v>
      </c>
      <c r="C264">
        <v>1.0733999999999999</v>
      </c>
      <c r="D264">
        <v>1.0663</v>
      </c>
      <c r="E264">
        <v>1.0274000000000001</v>
      </c>
      <c r="F264">
        <v>0.98140000000000005</v>
      </c>
      <c r="H264">
        <v>1.0316000000000001</v>
      </c>
      <c r="I264">
        <v>1.099</v>
      </c>
      <c r="J264">
        <v>1.3178000000000001</v>
      </c>
      <c r="K264">
        <v>1.3212999999999999</v>
      </c>
      <c r="N264">
        <v>1.3248</v>
      </c>
      <c r="O264">
        <v>1.3168</v>
      </c>
      <c r="P264">
        <v>1.2674000000000001</v>
      </c>
      <c r="Q264">
        <v>1.3285</v>
      </c>
      <c r="S264">
        <v>1.3593</v>
      </c>
    </row>
    <row r="265" spans="1:19" x14ac:dyDescent="0.25">
      <c r="A265" s="470">
        <f t="shared" si="15"/>
        <v>44091</v>
      </c>
      <c r="B265">
        <v>1.0307999999999999</v>
      </c>
      <c r="C265">
        <v>1.0783</v>
      </c>
      <c r="D265">
        <v>1.0612999999999999</v>
      </c>
      <c r="E265">
        <v>1.0330999999999999</v>
      </c>
      <c r="G265">
        <v>0.97230000000000005</v>
      </c>
      <c r="H265">
        <v>1.0290999999999999</v>
      </c>
      <c r="I265">
        <v>1.0952</v>
      </c>
      <c r="J265">
        <v>1.3186</v>
      </c>
      <c r="M265">
        <v>1.3019000000000001</v>
      </c>
      <c r="N265">
        <v>1.3257000000000001</v>
      </c>
      <c r="O265">
        <v>1.32</v>
      </c>
      <c r="P265">
        <v>1.2721</v>
      </c>
      <c r="S265">
        <v>1.3595999999999999</v>
      </c>
    </row>
    <row r="266" spans="1:19" x14ac:dyDescent="0.25">
      <c r="A266" s="470">
        <f t="shared" si="15"/>
        <v>44092</v>
      </c>
      <c r="B266">
        <v>1.0236000000000001</v>
      </c>
      <c r="C266">
        <v>1.0701000000000001</v>
      </c>
      <c r="D266">
        <v>1.0724</v>
      </c>
      <c r="G266">
        <v>0.97419999999999995</v>
      </c>
      <c r="H266">
        <v>1.0311999999999999</v>
      </c>
      <c r="I266">
        <v>1.0946</v>
      </c>
      <c r="J266">
        <v>1.3147</v>
      </c>
      <c r="L266">
        <v>1.2238</v>
      </c>
      <c r="M266">
        <v>1.2991999999999999</v>
      </c>
      <c r="N266">
        <v>1.3270999999999999</v>
      </c>
      <c r="O266">
        <v>1.3186</v>
      </c>
      <c r="R266">
        <v>1.3491</v>
      </c>
      <c r="S266">
        <v>1.359</v>
      </c>
    </row>
    <row r="267" spans="1:19" x14ac:dyDescent="0.25">
      <c r="A267" s="470">
        <f t="shared" si="15"/>
        <v>44093</v>
      </c>
      <c r="B267">
        <v>1.0146999999999999</v>
      </c>
      <c r="C267">
        <v>1.0469999999999999</v>
      </c>
      <c r="F267">
        <v>0.98980000000000001</v>
      </c>
      <c r="G267">
        <v>0.97450000000000003</v>
      </c>
      <c r="H267">
        <v>1.0237000000000001</v>
      </c>
      <c r="I267">
        <v>1.0969</v>
      </c>
      <c r="K267">
        <v>1.3181</v>
      </c>
      <c r="L267">
        <v>1.2277</v>
      </c>
      <c r="M267">
        <v>1.2947</v>
      </c>
      <c r="N267">
        <v>1.3259000000000001</v>
      </c>
      <c r="Q267">
        <v>1.3288</v>
      </c>
      <c r="R267">
        <v>1.3426</v>
      </c>
      <c r="S267">
        <v>1.3563000000000001</v>
      </c>
    </row>
    <row r="268" spans="1:19" x14ac:dyDescent="0.25">
      <c r="A268" s="470">
        <f t="shared" si="15"/>
        <v>44094</v>
      </c>
      <c r="B268">
        <v>1.0016</v>
      </c>
      <c r="E268">
        <v>1.0281</v>
      </c>
      <c r="F268">
        <v>0.99239999999999995</v>
      </c>
      <c r="G268">
        <v>0.97740000000000005</v>
      </c>
      <c r="H268">
        <v>1.0286999999999999</v>
      </c>
      <c r="K268">
        <v>1.3228</v>
      </c>
      <c r="L268">
        <v>1.2273000000000001</v>
      </c>
      <c r="M268">
        <v>1.2905</v>
      </c>
      <c r="N268">
        <v>1.3274999999999999</v>
      </c>
      <c r="P268">
        <v>1.2827999999999999</v>
      </c>
      <c r="Q268">
        <v>1.3345</v>
      </c>
      <c r="R268">
        <v>1.3423</v>
      </c>
      <c r="S268">
        <v>1.3565</v>
      </c>
    </row>
    <row r="269" spans="1:19" x14ac:dyDescent="0.25">
      <c r="A269" s="470">
        <f t="shared" si="15"/>
        <v>44095</v>
      </c>
      <c r="B269">
        <v>1.0008999999999999</v>
      </c>
      <c r="D269">
        <v>1.0777000000000001</v>
      </c>
      <c r="E269">
        <v>1.0315000000000001</v>
      </c>
      <c r="F269">
        <v>0.99860000000000004</v>
      </c>
      <c r="G269">
        <v>0.97540000000000004</v>
      </c>
      <c r="J269">
        <v>1.325</v>
      </c>
      <c r="K269">
        <v>1.3186</v>
      </c>
      <c r="L269">
        <v>1.2339</v>
      </c>
      <c r="M269">
        <v>1.2916000000000001</v>
      </c>
      <c r="O269">
        <v>1.3292999999999999</v>
      </c>
      <c r="P269">
        <v>1.2801</v>
      </c>
      <c r="Q269">
        <v>1.3396999999999999</v>
      </c>
      <c r="R269">
        <v>1.3486</v>
      </c>
    </row>
    <row r="270" spans="1:19" x14ac:dyDescent="0.25">
      <c r="A270" s="470">
        <f t="shared" si="15"/>
        <v>44096</v>
      </c>
      <c r="C270">
        <v>1.0382</v>
      </c>
      <c r="D270">
        <v>1.0683</v>
      </c>
      <c r="E270">
        <v>1.0327</v>
      </c>
      <c r="F270">
        <v>1.0328999999999999</v>
      </c>
      <c r="I270">
        <v>1.1008</v>
      </c>
      <c r="J270">
        <v>1.3278000000000001</v>
      </c>
      <c r="K270">
        <v>1.3039000000000001</v>
      </c>
      <c r="L270">
        <v>1.2317</v>
      </c>
      <c r="O270">
        <v>1.331</v>
      </c>
      <c r="P270">
        <v>1.2756000000000001</v>
      </c>
      <c r="Q270">
        <v>1.3480000000000001</v>
      </c>
      <c r="R270">
        <v>1.3464</v>
      </c>
    </row>
    <row r="271" spans="1:19" x14ac:dyDescent="0.25">
      <c r="A271" s="470">
        <f t="shared" si="15"/>
        <v>44097</v>
      </c>
      <c r="C271">
        <v>1.0355000000000001</v>
      </c>
      <c r="D271">
        <v>1.0724</v>
      </c>
      <c r="E271">
        <v>1.0309999999999999</v>
      </c>
      <c r="F271">
        <v>1.0282</v>
      </c>
      <c r="H271">
        <v>1.0283</v>
      </c>
      <c r="I271">
        <v>1.1060000000000001</v>
      </c>
      <c r="J271">
        <v>1.3314999999999999</v>
      </c>
      <c r="K271">
        <v>1.3165</v>
      </c>
      <c r="N271">
        <v>1.327</v>
      </c>
      <c r="O271">
        <v>1.3358000000000001</v>
      </c>
      <c r="P271">
        <v>1.2653000000000001</v>
      </c>
      <c r="Q271">
        <v>1.357</v>
      </c>
      <c r="S271">
        <v>1.351</v>
      </c>
    </row>
    <row r="272" spans="1:19" x14ac:dyDescent="0.25">
      <c r="A272" s="470">
        <f t="shared" si="15"/>
        <v>44098</v>
      </c>
      <c r="B272">
        <v>1.0012000000000001</v>
      </c>
      <c r="C272">
        <v>1.0350999999999999</v>
      </c>
      <c r="D272">
        <v>1.0869</v>
      </c>
      <c r="E272">
        <v>1.0263</v>
      </c>
      <c r="G272">
        <v>0.98009999999999997</v>
      </c>
      <c r="H272">
        <v>1.0295000000000001</v>
      </c>
      <c r="I272">
        <v>1.109</v>
      </c>
      <c r="J272">
        <v>1.3351</v>
      </c>
      <c r="M272">
        <v>1.2935000000000001</v>
      </c>
      <c r="N272">
        <v>1.3249</v>
      </c>
      <c r="O272">
        <v>1.3373999999999999</v>
      </c>
      <c r="P272">
        <v>1.268</v>
      </c>
      <c r="S272">
        <v>1.3468</v>
      </c>
    </row>
    <row r="273" spans="1:19" x14ac:dyDescent="0.25">
      <c r="A273" s="470">
        <f t="shared" si="15"/>
        <v>44099</v>
      </c>
      <c r="B273">
        <v>1.0009999999999999</v>
      </c>
      <c r="C273">
        <v>1.0338000000000001</v>
      </c>
      <c r="D273">
        <v>1.0914999999999999</v>
      </c>
      <c r="G273">
        <v>0.97699999999999998</v>
      </c>
      <c r="H273">
        <v>1.0295000000000001</v>
      </c>
      <c r="I273">
        <v>1.1106</v>
      </c>
      <c r="J273">
        <v>1.3325</v>
      </c>
      <c r="L273">
        <v>1.2341</v>
      </c>
      <c r="M273">
        <v>1.2948</v>
      </c>
      <c r="N273">
        <v>1.327</v>
      </c>
      <c r="O273">
        <v>1.3395999999999999</v>
      </c>
      <c r="R273">
        <v>1.3471</v>
      </c>
      <c r="S273">
        <v>1.3462000000000001</v>
      </c>
    </row>
    <row r="274" spans="1:19" x14ac:dyDescent="0.25">
      <c r="A274" s="470">
        <f t="shared" si="15"/>
        <v>44100</v>
      </c>
      <c r="B274">
        <v>1.0047999999999999</v>
      </c>
      <c r="C274">
        <v>1.0348999999999999</v>
      </c>
      <c r="F274">
        <v>1.0339</v>
      </c>
      <c r="G274">
        <v>0.98419999999999996</v>
      </c>
      <c r="H274">
        <v>1.0321</v>
      </c>
      <c r="I274">
        <v>1.1164000000000001</v>
      </c>
      <c r="K274">
        <v>1.3197000000000001</v>
      </c>
      <c r="L274">
        <v>1.2370000000000001</v>
      </c>
      <c r="M274">
        <v>1.2975000000000001</v>
      </c>
      <c r="N274">
        <v>1.3260000000000001</v>
      </c>
      <c r="Q274">
        <v>1.3715999999999999</v>
      </c>
      <c r="R274">
        <v>1.3509</v>
      </c>
      <c r="S274">
        <v>1.3473999999999999</v>
      </c>
    </row>
    <row r="275" spans="1:19" x14ac:dyDescent="0.25">
      <c r="A275" s="470">
        <f t="shared" si="15"/>
        <v>44101</v>
      </c>
      <c r="B275">
        <v>1.0031000000000001</v>
      </c>
      <c r="E275">
        <v>1.026</v>
      </c>
      <c r="F275">
        <v>1.0190999999999999</v>
      </c>
      <c r="G275">
        <v>0.98140000000000005</v>
      </c>
      <c r="H275">
        <v>1.03</v>
      </c>
      <c r="K275">
        <v>1.3248</v>
      </c>
      <c r="L275">
        <v>1.2412000000000001</v>
      </c>
      <c r="M275">
        <v>1.3045</v>
      </c>
      <c r="N275">
        <v>1.3249</v>
      </c>
      <c r="P275">
        <v>1.2637</v>
      </c>
      <c r="Q275">
        <v>1.3726</v>
      </c>
      <c r="R275">
        <v>1.3514999999999999</v>
      </c>
      <c r="S275">
        <v>1.3499000000000001</v>
      </c>
    </row>
    <row r="276" spans="1:19" x14ac:dyDescent="0.25">
      <c r="A276" s="470">
        <f t="shared" si="15"/>
        <v>44102</v>
      </c>
      <c r="B276">
        <v>0.99629999999999996</v>
      </c>
      <c r="D276">
        <v>1.0861000000000001</v>
      </c>
      <c r="E276">
        <v>1.0306</v>
      </c>
      <c r="F276">
        <v>1.0225</v>
      </c>
      <c r="G276">
        <v>0.98370000000000002</v>
      </c>
      <c r="J276">
        <v>1.3361000000000001</v>
      </c>
      <c r="K276">
        <v>1.3242</v>
      </c>
      <c r="L276">
        <v>1.2450000000000001</v>
      </c>
      <c r="M276">
        <v>1.2945</v>
      </c>
      <c r="O276">
        <v>1.3378000000000001</v>
      </c>
      <c r="P276">
        <v>1.268</v>
      </c>
      <c r="Q276">
        <v>1.3660000000000001</v>
      </c>
      <c r="R276">
        <v>1.3492999999999999</v>
      </c>
    </row>
    <row r="277" spans="1:19" x14ac:dyDescent="0.25">
      <c r="A277" s="470">
        <f t="shared" si="15"/>
        <v>44103</v>
      </c>
      <c r="C277">
        <v>1.0394000000000001</v>
      </c>
      <c r="D277">
        <v>1.0871</v>
      </c>
      <c r="E277">
        <v>1.03</v>
      </c>
      <c r="F277">
        <v>1.0338000000000001</v>
      </c>
      <c r="I277">
        <v>1.1145</v>
      </c>
      <c r="J277">
        <v>1.3412999999999999</v>
      </c>
      <c r="K277">
        <v>1.3101</v>
      </c>
      <c r="L277">
        <v>1.248</v>
      </c>
      <c r="O277">
        <v>1.3391</v>
      </c>
      <c r="P277">
        <v>1.2741</v>
      </c>
      <c r="Q277">
        <v>1.3707</v>
      </c>
      <c r="R277">
        <v>1.3520000000000001</v>
      </c>
    </row>
    <row r="278" spans="1:19" x14ac:dyDescent="0.25">
      <c r="A278" s="470">
        <f t="shared" si="15"/>
        <v>44104</v>
      </c>
      <c r="C278">
        <v>1.0599000000000001</v>
      </c>
      <c r="D278">
        <v>1.0722</v>
      </c>
      <c r="E278">
        <v>1.0298</v>
      </c>
      <c r="F278">
        <v>1.0388999999999999</v>
      </c>
      <c r="H278">
        <v>1.0285</v>
      </c>
      <c r="I278">
        <v>1.1208</v>
      </c>
      <c r="J278">
        <v>1.3393999999999999</v>
      </c>
      <c r="K278">
        <v>1.3117000000000001</v>
      </c>
      <c r="N278">
        <v>1.3243</v>
      </c>
      <c r="O278">
        <v>1.3339000000000001</v>
      </c>
      <c r="P278" s="161"/>
      <c r="Q278" s="161"/>
      <c r="R278" s="161"/>
      <c r="S278" s="161"/>
    </row>
    <row r="279" spans="1:19" x14ac:dyDescent="0.25">
      <c r="A279" s="470">
        <f t="shared" si="15"/>
        <v>44105</v>
      </c>
      <c r="B279">
        <v>0.99309999999999998</v>
      </c>
      <c r="C279">
        <v>1.0609</v>
      </c>
      <c r="D279">
        <v>1.0773999999999999</v>
      </c>
      <c r="E279">
        <v>1.0215000000000001</v>
      </c>
      <c r="G279">
        <v>0.98270000000000002</v>
      </c>
      <c r="H279">
        <v>1.0333000000000001</v>
      </c>
      <c r="I279">
        <v>1.1171</v>
      </c>
      <c r="J279">
        <v>1.3242</v>
      </c>
      <c r="M279">
        <v>1.2803</v>
      </c>
      <c r="N279">
        <v>1.3244</v>
      </c>
      <c r="O279">
        <v>1.3291999999999999</v>
      </c>
      <c r="P279">
        <v>1.2654000000000001</v>
      </c>
      <c r="S279">
        <v>1.3504</v>
      </c>
    </row>
    <row r="280" spans="1:19" x14ac:dyDescent="0.25">
      <c r="A280" s="470">
        <f t="shared" si="15"/>
        <v>44106</v>
      </c>
      <c r="B280">
        <v>1.0004</v>
      </c>
      <c r="C280">
        <v>1.0769</v>
      </c>
      <c r="D280">
        <v>1.0845</v>
      </c>
      <c r="G280">
        <v>0.9829</v>
      </c>
      <c r="H280">
        <v>1.0331999999999999</v>
      </c>
      <c r="I280">
        <v>1.1151</v>
      </c>
      <c r="J280">
        <v>1.3213999999999999</v>
      </c>
      <c r="L280">
        <v>1.2504999999999999</v>
      </c>
      <c r="M280">
        <v>1.2817000000000001</v>
      </c>
      <c r="N280">
        <v>1.3293999999999999</v>
      </c>
      <c r="O280">
        <v>1.331</v>
      </c>
      <c r="S280">
        <v>1.3491</v>
      </c>
    </row>
    <row r="281" spans="1:19" x14ac:dyDescent="0.25">
      <c r="A281" s="470">
        <f t="shared" si="15"/>
        <v>44107</v>
      </c>
      <c r="B281">
        <v>0.99609999999999999</v>
      </c>
      <c r="C281">
        <v>1.0811999999999999</v>
      </c>
      <c r="F281">
        <v>1.044</v>
      </c>
      <c r="G281">
        <v>0.98699999999999999</v>
      </c>
      <c r="H281">
        <v>1.0323</v>
      </c>
      <c r="I281">
        <v>1.1255999999999999</v>
      </c>
      <c r="K281">
        <v>1.3137000000000001</v>
      </c>
      <c r="L281">
        <v>1.25</v>
      </c>
      <c r="M281">
        <v>1.2831999999999999</v>
      </c>
      <c r="N281">
        <v>1.333</v>
      </c>
      <c r="Q281">
        <v>1.3662000000000001</v>
      </c>
      <c r="R281">
        <v>1.3711</v>
      </c>
      <c r="S281">
        <v>1.3540000000000001</v>
      </c>
    </row>
    <row r="282" spans="1:19" x14ac:dyDescent="0.25">
      <c r="A282" s="470">
        <f t="shared" si="15"/>
        <v>44108</v>
      </c>
      <c r="B282">
        <v>0.99829999999999997</v>
      </c>
      <c r="E282">
        <v>1.0234000000000001</v>
      </c>
      <c r="F282">
        <v>1.0604</v>
      </c>
      <c r="G282">
        <v>0.98219999999999996</v>
      </c>
      <c r="H282">
        <v>1.0306</v>
      </c>
      <c r="K282">
        <v>1.3169999999999999</v>
      </c>
      <c r="L282">
        <v>1.2479</v>
      </c>
      <c r="M282">
        <v>1.29</v>
      </c>
      <c r="N282">
        <v>1.3317000000000001</v>
      </c>
      <c r="P282">
        <v>1.2583</v>
      </c>
      <c r="Q282">
        <v>1.3573999999999999</v>
      </c>
      <c r="R282">
        <v>1.3743000000000001</v>
      </c>
      <c r="S282">
        <v>1.3576999999999999</v>
      </c>
    </row>
    <row r="283" spans="1:19" x14ac:dyDescent="0.25">
      <c r="A283" s="470">
        <f t="shared" si="15"/>
        <v>44109</v>
      </c>
      <c r="B283">
        <v>0.98119999999999996</v>
      </c>
      <c r="D283">
        <v>1.0757000000000001</v>
      </c>
      <c r="E283">
        <v>1.0167999999999999</v>
      </c>
      <c r="F283">
        <v>1.0448999999999999</v>
      </c>
      <c r="G283">
        <v>0.97629999999999995</v>
      </c>
      <c r="J283">
        <v>1.3085</v>
      </c>
      <c r="K283">
        <v>1.3178000000000001</v>
      </c>
      <c r="L283">
        <v>1.2547999999999999</v>
      </c>
      <c r="M283">
        <v>1.2936000000000001</v>
      </c>
      <c r="O283">
        <v>1.3269</v>
      </c>
      <c r="P283">
        <v>1.2575000000000001</v>
      </c>
      <c r="Q283">
        <v>1.3641000000000001</v>
      </c>
      <c r="R283">
        <v>1.3733</v>
      </c>
    </row>
    <row r="284" spans="1:19" x14ac:dyDescent="0.25">
      <c r="A284" s="470">
        <f t="shared" si="15"/>
        <v>44110</v>
      </c>
      <c r="C284">
        <v>1.1027</v>
      </c>
      <c r="D284">
        <v>1.0570999999999999</v>
      </c>
      <c r="E284">
        <v>1.0073000000000001</v>
      </c>
      <c r="F284">
        <v>1.0429999999999999</v>
      </c>
      <c r="I284">
        <v>1.1174999999999999</v>
      </c>
      <c r="J284">
        <v>1.3056000000000001</v>
      </c>
      <c r="K284">
        <v>1.321</v>
      </c>
      <c r="L284">
        <v>1.2548999999999999</v>
      </c>
      <c r="O284">
        <v>1.3271999999999999</v>
      </c>
      <c r="P284">
        <v>1.2613000000000001</v>
      </c>
      <c r="Q284">
        <v>1.3718999999999999</v>
      </c>
      <c r="R284">
        <v>1.3683000000000001</v>
      </c>
    </row>
    <row r="285" spans="1:19" x14ac:dyDescent="0.25">
      <c r="A285" s="470">
        <f t="shared" si="15"/>
        <v>44111</v>
      </c>
      <c r="C285">
        <v>1.1057999999999999</v>
      </c>
      <c r="D285">
        <v>1.0619000000000001</v>
      </c>
      <c r="E285">
        <v>1.0165999999999999</v>
      </c>
      <c r="F285">
        <v>1.0327999999999999</v>
      </c>
      <c r="H285">
        <v>1.0306</v>
      </c>
      <c r="I285">
        <v>1.1182000000000001</v>
      </c>
      <c r="J285">
        <v>1.3036000000000001</v>
      </c>
      <c r="K285">
        <v>1.3304</v>
      </c>
      <c r="N285">
        <v>1.3306</v>
      </c>
      <c r="O285">
        <v>1.3274999999999999</v>
      </c>
      <c r="P285">
        <v>1.2558</v>
      </c>
      <c r="Q285">
        <v>1.3712</v>
      </c>
      <c r="S285">
        <v>1.3609</v>
      </c>
    </row>
    <row r="286" spans="1:19" x14ac:dyDescent="0.25">
      <c r="A286" s="468">
        <f t="shared" si="15"/>
        <v>44112</v>
      </c>
      <c r="B286" s="161"/>
      <c r="C286">
        <v>1.1249</v>
      </c>
      <c r="D286">
        <v>1.0535000000000001</v>
      </c>
      <c r="E286">
        <v>1.0136000000000001</v>
      </c>
      <c r="G286" s="161"/>
      <c r="H286">
        <v>1.0330999999999999</v>
      </c>
      <c r="I286">
        <v>1.1182000000000001</v>
      </c>
      <c r="J286">
        <v>1.3018000000000001</v>
      </c>
      <c r="M286" s="161"/>
      <c r="N286">
        <v>1.3323</v>
      </c>
      <c r="O286">
        <v>1.3220000000000001</v>
      </c>
      <c r="P286">
        <v>1.2482</v>
      </c>
      <c r="S286">
        <v>1.3656999999999999</v>
      </c>
    </row>
    <row r="287" spans="1:19" x14ac:dyDescent="0.25">
      <c r="A287" s="468">
        <f t="shared" si="15"/>
        <v>44113</v>
      </c>
      <c r="B287">
        <v>0.98460000000000003</v>
      </c>
      <c r="C287">
        <v>1.1486000000000001</v>
      </c>
      <c r="D287">
        <v>1.0424</v>
      </c>
      <c r="G287">
        <v>0.9788</v>
      </c>
      <c r="H287">
        <v>1.0397000000000001</v>
      </c>
      <c r="I287">
        <v>1.1149</v>
      </c>
      <c r="J287">
        <v>1.2946</v>
      </c>
      <c r="L287" s="161"/>
      <c r="M287">
        <v>1.2965</v>
      </c>
      <c r="N287">
        <v>1.3324</v>
      </c>
      <c r="O287">
        <v>1.3136000000000001</v>
      </c>
      <c r="R287" s="161"/>
      <c r="S287">
        <v>1.369</v>
      </c>
    </row>
    <row r="288" spans="1:19" x14ac:dyDescent="0.25">
      <c r="A288" s="468">
        <f t="shared" si="15"/>
        <v>44114</v>
      </c>
      <c r="B288">
        <v>0.98140000000000005</v>
      </c>
      <c r="C288">
        <v>1.1907000000000001</v>
      </c>
      <c r="F288" s="161"/>
      <c r="G288">
        <v>0.97870000000000001</v>
      </c>
      <c r="H288">
        <v>1.0383</v>
      </c>
      <c r="I288">
        <v>1.1176999999999999</v>
      </c>
      <c r="K288" s="161"/>
      <c r="L288">
        <v>1.2501</v>
      </c>
      <c r="M288">
        <v>1.2991999999999999</v>
      </c>
      <c r="N288">
        <v>1.3293999999999999</v>
      </c>
      <c r="Q288" s="161"/>
      <c r="R288">
        <v>1.3591</v>
      </c>
      <c r="S288">
        <v>1.3754</v>
      </c>
    </row>
    <row r="289" spans="1:19" x14ac:dyDescent="0.25">
      <c r="A289" s="468">
        <f t="shared" si="15"/>
        <v>44115</v>
      </c>
      <c r="B289">
        <v>0.97430000000000005</v>
      </c>
      <c r="D289" s="470"/>
      <c r="E289" s="161"/>
      <c r="F289">
        <v>1.0286999999999999</v>
      </c>
      <c r="G289">
        <v>0.97819999999999996</v>
      </c>
      <c r="H289">
        <v>1.0385</v>
      </c>
      <c r="K289">
        <v>1.3239000000000001</v>
      </c>
      <c r="L289">
        <v>1.2498</v>
      </c>
      <c r="M289">
        <v>1.3038000000000001</v>
      </c>
      <c r="N289">
        <v>1.3198000000000001</v>
      </c>
      <c r="P289" s="161"/>
      <c r="Q289">
        <v>1.3774999999999999</v>
      </c>
      <c r="R289">
        <v>1.3603000000000001</v>
      </c>
      <c r="S289">
        <v>1.3761000000000001</v>
      </c>
    </row>
    <row r="290" spans="1:19" x14ac:dyDescent="0.25">
      <c r="A290" s="468">
        <f t="shared" si="15"/>
        <v>44116</v>
      </c>
      <c r="B290">
        <v>0.97389999999999999</v>
      </c>
      <c r="C290" s="470"/>
      <c r="D290" s="161"/>
      <c r="E290">
        <v>1.0109999999999999</v>
      </c>
      <c r="F290">
        <v>1.0164</v>
      </c>
      <c r="G290">
        <v>0.97989999999999999</v>
      </c>
      <c r="J290" s="161"/>
      <c r="K290">
        <v>1.3277000000000001</v>
      </c>
      <c r="L290">
        <v>1.2472000000000001</v>
      </c>
      <c r="M290">
        <v>1.3030999999999999</v>
      </c>
      <c r="O290" s="161"/>
      <c r="P290">
        <v>1.2461</v>
      </c>
      <c r="Q290">
        <v>1.3802000000000001</v>
      </c>
      <c r="R290">
        <v>1.3656999999999999</v>
      </c>
    </row>
    <row r="291" spans="1:19" x14ac:dyDescent="0.25">
      <c r="A291" s="468">
        <f t="shared" si="15"/>
        <v>44117</v>
      </c>
      <c r="C291" s="161"/>
      <c r="D291">
        <v>1.0298</v>
      </c>
      <c r="E291">
        <v>1.0029999999999999</v>
      </c>
      <c r="F291">
        <v>1.0238</v>
      </c>
      <c r="I291" s="161"/>
      <c r="J291">
        <v>1.2986</v>
      </c>
      <c r="K291">
        <v>1.3219000000000001</v>
      </c>
      <c r="L291">
        <v>1.2486999999999999</v>
      </c>
      <c r="O291">
        <v>1.3132999999999999</v>
      </c>
      <c r="P291">
        <v>1.2444999999999999</v>
      </c>
      <c r="Q291">
        <v>1.3806</v>
      </c>
      <c r="R291">
        <v>1.3661000000000001</v>
      </c>
    </row>
    <row r="292" spans="1:19" x14ac:dyDescent="0.25">
      <c r="A292" s="468">
        <f t="shared" si="15"/>
        <v>44118</v>
      </c>
      <c r="C292">
        <v>1.1601999999999999</v>
      </c>
      <c r="D292">
        <v>1.0291999999999999</v>
      </c>
      <c r="E292">
        <v>1.0036</v>
      </c>
      <c r="F292">
        <v>1.0146999999999999</v>
      </c>
      <c r="H292" s="161"/>
      <c r="I292">
        <v>1.1235999999999999</v>
      </c>
      <c r="J292">
        <v>1.2982</v>
      </c>
      <c r="K292">
        <v>1.3168</v>
      </c>
      <c r="N292" s="161"/>
      <c r="O292">
        <v>1.3139000000000001</v>
      </c>
      <c r="P292">
        <v>1.2372000000000001</v>
      </c>
      <c r="Q292">
        <v>1.3855999999999999</v>
      </c>
    </row>
    <row r="293" spans="1:19" x14ac:dyDescent="0.25">
      <c r="A293" s="470">
        <f t="shared" si="15"/>
        <v>44119</v>
      </c>
      <c r="B293">
        <v>0.9758</v>
      </c>
      <c r="C293">
        <v>1.1801999999999999</v>
      </c>
      <c r="D293">
        <v>1.0303</v>
      </c>
      <c r="E293">
        <v>1.0107999999999999</v>
      </c>
      <c r="G293">
        <v>0.97840000000000005</v>
      </c>
      <c r="H293">
        <v>1.0370999999999999</v>
      </c>
      <c r="I293">
        <v>1.1289</v>
      </c>
      <c r="J293">
        <v>1.2904</v>
      </c>
      <c r="M293">
        <v>1.2992999999999999</v>
      </c>
      <c r="N293">
        <v>1.3210999999999999</v>
      </c>
      <c r="O293">
        <v>1.323</v>
      </c>
      <c r="P293">
        <v>1.2379</v>
      </c>
      <c r="S293">
        <v>1.3805000000000001</v>
      </c>
    </row>
    <row r="294" spans="1:19" x14ac:dyDescent="0.25">
      <c r="A294" s="470">
        <f t="shared" si="15"/>
        <v>44120</v>
      </c>
      <c r="B294">
        <v>0.97789999999999999</v>
      </c>
      <c r="C294">
        <v>1.1952</v>
      </c>
      <c r="D294">
        <v>1.0388999999999999</v>
      </c>
      <c r="G294">
        <v>0.98540000000000005</v>
      </c>
      <c r="H294">
        <v>1.0345</v>
      </c>
      <c r="I294">
        <v>1.1266</v>
      </c>
      <c r="J294">
        <v>1.2932999999999999</v>
      </c>
      <c r="L294">
        <v>1.2528999999999999</v>
      </c>
      <c r="M294">
        <v>1.2938000000000001</v>
      </c>
      <c r="N294">
        <v>1.3201000000000001</v>
      </c>
      <c r="O294">
        <v>1.3191999999999999</v>
      </c>
      <c r="R294">
        <v>1.3619000000000001</v>
      </c>
      <c r="S294">
        <v>1.3771</v>
      </c>
    </row>
    <row r="295" spans="1:19" x14ac:dyDescent="0.25">
      <c r="A295" s="470">
        <f t="shared" si="15"/>
        <v>44121</v>
      </c>
      <c r="B295">
        <v>0.97370000000000001</v>
      </c>
      <c r="C295">
        <v>1.1822999999999999</v>
      </c>
      <c r="D295" s="470"/>
      <c r="F295">
        <v>1.0152000000000001</v>
      </c>
      <c r="G295">
        <v>0.97960000000000003</v>
      </c>
      <c r="H295">
        <v>1.0285</v>
      </c>
      <c r="I295">
        <v>1.1248</v>
      </c>
      <c r="K295">
        <v>1.3138000000000001</v>
      </c>
      <c r="L295">
        <v>1.2547999999999999</v>
      </c>
      <c r="M295">
        <v>1.2994000000000001</v>
      </c>
      <c r="N295">
        <v>1.3143</v>
      </c>
      <c r="Q295">
        <v>1.373</v>
      </c>
      <c r="R295">
        <v>1.3647</v>
      </c>
      <c r="S295">
        <v>1.3789</v>
      </c>
    </row>
    <row r="296" spans="1:19" x14ac:dyDescent="0.25">
      <c r="A296" s="470">
        <f t="shared" si="15"/>
        <v>44122</v>
      </c>
      <c r="B296">
        <v>0.97340000000000004</v>
      </c>
      <c r="C296" s="470"/>
      <c r="D296" s="470"/>
      <c r="E296">
        <v>1.0148999999999999</v>
      </c>
      <c r="F296">
        <v>1.0163</v>
      </c>
      <c r="G296">
        <v>0.98080000000000001</v>
      </c>
      <c r="H296">
        <v>1.0286999999999999</v>
      </c>
      <c r="K296">
        <v>1.3104</v>
      </c>
      <c r="L296">
        <v>1.2485999999999999</v>
      </c>
      <c r="M296">
        <v>1.3057000000000001</v>
      </c>
      <c r="N296">
        <v>1.3131999999999999</v>
      </c>
      <c r="P296">
        <v>1.2375</v>
      </c>
      <c r="Q296">
        <v>1.3755999999999999</v>
      </c>
      <c r="R296">
        <v>1.3685</v>
      </c>
      <c r="S296">
        <v>1.3802000000000001</v>
      </c>
    </row>
    <row r="297" spans="1:19" x14ac:dyDescent="0.25">
      <c r="A297" s="470">
        <f t="shared" si="15"/>
        <v>44123</v>
      </c>
      <c r="B297">
        <v>0.96379999999999999</v>
      </c>
      <c r="C297" s="470"/>
      <c r="D297">
        <v>1.0307999999999999</v>
      </c>
      <c r="E297">
        <v>1.0298</v>
      </c>
      <c r="F297">
        <v>1.0136000000000001</v>
      </c>
      <c r="G297">
        <v>0.99319999999999997</v>
      </c>
      <c r="J297">
        <v>1.2998000000000001</v>
      </c>
      <c r="K297">
        <v>1.3107</v>
      </c>
      <c r="L297">
        <v>1.2478</v>
      </c>
      <c r="M297">
        <v>1.3104</v>
      </c>
      <c r="O297">
        <v>1.3165</v>
      </c>
      <c r="P297">
        <v>1.2357</v>
      </c>
      <c r="Q297">
        <v>1.3778999999999999</v>
      </c>
      <c r="R297">
        <v>1.3714999999999999</v>
      </c>
    </row>
    <row r="298" spans="1:19" x14ac:dyDescent="0.25">
      <c r="A298" s="470">
        <f t="shared" si="15"/>
        <v>44124</v>
      </c>
      <c r="C298">
        <v>1.1976</v>
      </c>
      <c r="D298">
        <v>1.05</v>
      </c>
      <c r="E298">
        <v>1.0245</v>
      </c>
      <c r="F298">
        <v>1.0218</v>
      </c>
      <c r="I298">
        <v>1.1276999999999999</v>
      </c>
      <c r="J298">
        <v>1.2974000000000001</v>
      </c>
      <c r="K298">
        <v>1.3198000000000001</v>
      </c>
      <c r="L298">
        <v>1.2601</v>
      </c>
      <c r="O298">
        <v>1.3138000000000001</v>
      </c>
      <c r="P298">
        <v>1.2329000000000001</v>
      </c>
      <c r="Q298">
        <v>1.3729</v>
      </c>
      <c r="R298">
        <v>1.3694999999999999</v>
      </c>
    </row>
    <row r="299" spans="1:19" x14ac:dyDescent="0.25">
      <c r="A299" s="470">
        <f t="shared" si="15"/>
        <v>44125</v>
      </c>
      <c r="C299">
        <v>1.2202</v>
      </c>
      <c r="D299">
        <v>1.0411999999999999</v>
      </c>
      <c r="E299">
        <v>1.0233000000000001</v>
      </c>
      <c r="F299">
        <v>1.0091000000000001</v>
      </c>
      <c r="H299">
        <v>1.0297000000000001</v>
      </c>
      <c r="I299">
        <v>1.1218999999999999</v>
      </c>
      <c r="J299">
        <v>1.3116000000000001</v>
      </c>
      <c r="K299">
        <v>1.3324</v>
      </c>
      <c r="N299">
        <v>1.3096000000000001</v>
      </c>
      <c r="O299">
        <v>1.3122</v>
      </c>
      <c r="P299">
        <v>1.2351000000000001</v>
      </c>
      <c r="Q299">
        <v>1.3713</v>
      </c>
      <c r="S299">
        <v>1.3835</v>
      </c>
    </row>
    <row r="300" spans="1:19" x14ac:dyDescent="0.25">
      <c r="A300" s="470">
        <f t="shared" si="15"/>
        <v>44126</v>
      </c>
      <c r="B300">
        <v>0.98109999999999997</v>
      </c>
      <c r="C300">
        <v>1.2499</v>
      </c>
      <c r="D300">
        <v>1.0485</v>
      </c>
      <c r="E300">
        <v>1.0263</v>
      </c>
      <c r="G300">
        <v>0.99380000000000002</v>
      </c>
      <c r="H300">
        <v>1.0284</v>
      </c>
      <c r="I300">
        <v>1.1218999999999999</v>
      </c>
      <c r="J300">
        <v>1.3088</v>
      </c>
      <c r="M300">
        <v>1.3105</v>
      </c>
      <c r="N300">
        <v>1.3093999999999999</v>
      </c>
      <c r="O300">
        <v>1.3142</v>
      </c>
      <c r="P300">
        <v>1.2357</v>
      </c>
      <c r="S300">
        <v>1.3825000000000001</v>
      </c>
    </row>
    <row r="301" spans="1:19" x14ac:dyDescent="0.25">
      <c r="A301" s="470">
        <f t="shared" si="15"/>
        <v>44127</v>
      </c>
      <c r="B301">
        <v>0.96740000000000004</v>
      </c>
      <c r="C301">
        <v>1.2573000000000001</v>
      </c>
      <c r="D301">
        <v>1.0508</v>
      </c>
      <c r="G301">
        <v>0.99339999999999995</v>
      </c>
      <c r="H301">
        <v>1.0385</v>
      </c>
      <c r="I301">
        <v>1.1236999999999999</v>
      </c>
      <c r="J301">
        <v>1.3171999999999999</v>
      </c>
      <c r="L301">
        <v>1.2644</v>
      </c>
      <c r="M301">
        <v>1.3098000000000001</v>
      </c>
      <c r="N301">
        <v>1.3086</v>
      </c>
      <c r="O301">
        <v>1.3140000000000001</v>
      </c>
      <c r="R301">
        <v>1.3693</v>
      </c>
      <c r="S301">
        <v>1.3843000000000001</v>
      </c>
    </row>
    <row r="302" spans="1:19" x14ac:dyDescent="0.25">
      <c r="A302" s="470">
        <f t="shared" si="15"/>
        <v>44128</v>
      </c>
      <c r="B302">
        <v>0.97119999999999995</v>
      </c>
      <c r="C302">
        <v>1.2732000000000001</v>
      </c>
      <c r="D302" s="470"/>
      <c r="F302">
        <v>1.0039</v>
      </c>
      <c r="G302">
        <v>0.99460000000000004</v>
      </c>
      <c r="H302">
        <v>1.0422</v>
      </c>
      <c r="I302">
        <v>1.1213</v>
      </c>
      <c r="K302">
        <v>1.3388</v>
      </c>
      <c r="L302">
        <v>1.2665999999999999</v>
      </c>
      <c r="M302">
        <v>1.3028999999999999</v>
      </c>
      <c r="N302">
        <v>1.3075000000000001</v>
      </c>
      <c r="Q302">
        <v>1.3722000000000001</v>
      </c>
      <c r="R302">
        <v>1.3731</v>
      </c>
      <c r="S302">
        <v>1.3845000000000001</v>
      </c>
    </row>
    <row r="303" spans="1:19" x14ac:dyDescent="0.25">
      <c r="A303" s="470">
        <f t="shared" si="15"/>
        <v>44129</v>
      </c>
      <c r="B303">
        <v>0.96740000000000004</v>
      </c>
      <c r="C303" s="470"/>
      <c r="D303" s="470"/>
      <c r="E303">
        <v>1.0198</v>
      </c>
      <c r="F303">
        <v>1.0144</v>
      </c>
      <c r="G303">
        <v>0.99419999999999997</v>
      </c>
      <c r="H303">
        <v>1.0449999999999999</v>
      </c>
      <c r="K303">
        <v>1.3333999999999999</v>
      </c>
      <c r="L303">
        <v>1.2770999999999999</v>
      </c>
      <c r="M303">
        <v>1.3076000000000001</v>
      </c>
      <c r="N303">
        <v>1.3064</v>
      </c>
      <c r="P303">
        <v>1.2379</v>
      </c>
      <c r="Q303">
        <v>1.3637999999999999</v>
      </c>
      <c r="R303">
        <v>1.3782000000000001</v>
      </c>
      <c r="S303">
        <v>1.3872</v>
      </c>
    </row>
    <row r="304" spans="1:19" x14ac:dyDescent="0.25">
      <c r="A304" s="470">
        <f t="shared" si="15"/>
        <v>44130</v>
      </c>
      <c r="B304">
        <v>0.96189999999999998</v>
      </c>
      <c r="C304" s="470"/>
      <c r="D304">
        <v>1.0616000000000001</v>
      </c>
      <c r="E304">
        <v>1.0223</v>
      </c>
      <c r="F304">
        <v>1.0101</v>
      </c>
      <c r="G304">
        <v>0.999</v>
      </c>
      <c r="J304">
        <v>1.3133999999999999</v>
      </c>
      <c r="K304">
        <v>1.3360000000000001</v>
      </c>
      <c r="L304">
        <v>1.2830999999999999</v>
      </c>
      <c r="M304">
        <v>1.3108</v>
      </c>
      <c r="O304">
        <v>1.3201000000000001</v>
      </c>
      <c r="P304">
        <v>1.2376</v>
      </c>
      <c r="Q304">
        <v>1.3565</v>
      </c>
      <c r="R304">
        <v>1.3825000000000001</v>
      </c>
    </row>
    <row r="305" spans="1:19" x14ac:dyDescent="0.25">
      <c r="A305" s="470">
        <f t="shared" si="15"/>
        <v>44131</v>
      </c>
      <c r="C305">
        <v>1.2929999999999999</v>
      </c>
      <c r="D305">
        <v>1.0648</v>
      </c>
      <c r="E305">
        <v>1.032</v>
      </c>
      <c r="F305">
        <v>0.99419999999999997</v>
      </c>
      <c r="I305">
        <v>1.1247</v>
      </c>
      <c r="J305">
        <v>1.3241000000000001</v>
      </c>
      <c r="K305">
        <v>1.3386</v>
      </c>
      <c r="L305">
        <v>1.2874000000000001</v>
      </c>
      <c r="O305">
        <v>1.3164</v>
      </c>
      <c r="P305">
        <v>1.2358</v>
      </c>
      <c r="Q305">
        <v>1.3547</v>
      </c>
      <c r="R305">
        <v>1.3856999999999999</v>
      </c>
    </row>
    <row r="306" spans="1:19" x14ac:dyDescent="0.25">
      <c r="A306" s="470">
        <f t="shared" si="15"/>
        <v>44132</v>
      </c>
      <c r="C306">
        <v>1.2943</v>
      </c>
      <c r="D306">
        <v>1.0755999999999999</v>
      </c>
      <c r="E306">
        <v>1.0202</v>
      </c>
      <c r="F306">
        <v>0.99570000000000003</v>
      </c>
      <c r="H306">
        <v>1.0445</v>
      </c>
      <c r="I306">
        <v>1.1177999999999999</v>
      </c>
      <c r="J306">
        <v>1.3148</v>
      </c>
      <c r="K306">
        <v>1.3385</v>
      </c>
      <c r="N306">
        <v>1.3056000000000001</v>
      </c>
      <c r="O306">
        <v>1.3302</v>
      </c>
      <c r="P306">
        <v>1.2349000000000001</v>
      </c>
      <c r="Q306">
        <v>1.3614999999999999</v>
      </c>
      <c r="S306">
        <v>1.3895</v>
      </c>
    </row>
    <row r="307" spans="1:19" x14ac:dyDescent="0.25">
      <c r="A307" s="470">
        <f t="shared" si="15"/>
        <v>44133</v>
      </c>
      <c r="B307">
        <v>0.95479999999999998</v>
      </c>
      <c r="C307">
        <v>1.2307999999999999</v>
      </c>
      <c r="D307">
        <v>1.0705</v>
      </c>
      <c r="E307">
        <v>1.0187999999999999</v>
      </c>
      <c r="G307">
        <v>1.0004</v>
      </c>
      <c r="H307">
        <v>1.0445</v>
      </c>
      <c r="I307">
        <v>1.1135999999999999</v>
      </c>
      <c r="J307">
        <v>1.3169999999999999</v>
      </c>
      <c r="M307">
        <v>1.3119000000000001</v>
      </c>
      <c r="N307">
        <v>1.3075000000000001</v>
      </c>
      <c r="O307">
        <v>1.3349</v>
      </c>
      <c r="P307">
        <v>1.2383999999999999</v>
      </c>
      <c r="S307">
        <v>1.3911</v>
      </c>
    </row>
    <row r="308" spans="1:19" x14ac:dyDescent="0.25">
      <c r="A308" s="470">
        <f t="shared" si="15"/>
        <v>44134</v>
      </c>
      <c r="B308">
        <v>0.95350000000000001</v>
      </c>
      <c r="C308">
        <v>1.2221</v>
      </c>
      <c r="D308">
        <v>1.0773999999999999</v>
      </c>
      <c r="G308">
        <v>0.99939999999999996</v>
      </c>
      <c r="H308">
        <v>1.0456000000000001</v>
      </c>
      <c r="I308">
        <v>1.1193</v>
      </c>
      <c r="J308">
        <v>1.3083</v>
      </c>
      <c r="L308">
        <v>1.2837000000000001</v>
      </c>
      <c r="M308">
        <v>1.3132999999999999</v>
      </c>
      <c r="N308">
        <v>1.3151999999999999</v>
      </c>
      <c r="O308">
        <v>1.3318000000000001</v>
      </c>
      <c r="R308">
        <v>1.3833</v>
      </c>
      <c r="S308">
        <v>1.3915</v>
      </c>
    </row>
    <row r="309" spans="1:19" x14ac:dyDescent="0.25">
      <c r="A309" s="470">
        <f t="shared" si="15"/>
        <v>44135</v>
      </c>
      <c r="B309">
        <v>0.94989999999999997</v>
      </c>
      <c r="C309">
        <v>1.2164999999999999</v>
      </c>
      <c r="F309">
        <v>0.99350000000000005</v>
      </c>
      <c r="G309">
        <v>0.99960000000000004</v>
      </c>
      <c r="H309">
        <v>1.0428999999999999</v>
      </c>
      <c r="I309">
        <v>1.1274999999999999</v>
      </c>
      <c r="K309">
        <v>1.3403</v>
      </c>
      <c r="L309">
        <v>1.2892999999999999</v>
      </c>
      <c r="M309">
        <v>1.3142</v>
      </c>
      <c r="N309">
        <v>1.3160000000000001</v>
      </c>
      <c r="Q309">
        <v>1.3649</v>
      </c>
      <c r="R309">
        <v>1.3871</v>
      </c>
      <c r="S309">
        <v>1.3915999999999999</v>
      </c>
    </row>
    <row r="310" spans="1:19" x14ac:dyDescent="0.25">
      <c r="A310" s="470">
        <f t="shared" si="15"/>
        <v>44136</v>
      </c>
      <c r="B310">
        <v>0.94989999999999997</v>
      </c>
      <c r="E310">
        <v>1.0136000000000001</v>
      </c>
      <c r="F310">
        <v>1.0198</v>
      </c>
      <c r="G310">
        <v>0.99729999999999996</v>
      </c>
      <c r="H310">
        <v>1.0443</v>
      </c>
      <c r="K310">
        <v>1.3379000000000001</v>
      </c>
      <c r="L310">
        <v>1.2885</v>
      </c>
      <c r="M310">
        <v>1.3088</v>
      </c>
      <c r="N310">
        <v>1.3157000000000001</v>
      </c>
      <c r="P310">
        <v>1.2367999999999999</v>
      </c>
      <c r="Q310">
        <v>1.3613999999999999</v>
      </c>
      <c r="R310">
        <v>1.3875</v>
      </c>
      <c r="S310">
        <v>1.3932</v>
      </c>
    </row>
    <row r="311" spans="1:19" x14ac:dyDescent="0.25">
      <c r="A311" s="470">
        <f t="shared" si="15"/>
        <v>44137</v>
      </c>
      <c r="B311">
        <v>0.93589999999999995</v>
      </c>
      <c r="D311">
        <v>1.0743</v>
      </c>
      <c r="E311">
        <v>1.0099</v>
      </c>
      <c r="F311">
        <v>1.0125999999999999</v>
      </c>
      <c r="G311">
        <v>0.99639999999999995</v>
      </c>
      <c r="J311">
        <v>1.3095000000000001</v>
      </c>
      <c r="K311">
        <v>1.339</v>
      </c>
      <c r="L311">
        <v>1.2822</v>
      </c>
      <c r="M311">
        <v>1.3105</v>
      </c>
      <c r="O311">
        <v>1.3257000000000001</v>
      </c>
      <c r="P311">
        <v>1.2403999999999999</v>
      </c>
      <c r="Q311">
        <v>1.363</v>
      </c>
      <c r="R311">
        <v>1.3777999999999999</v>
      </c>
    </row>
    <row r="312" spans="1:19" x14ac:dyDescent="0.25">
      <c r="A312" s="470">
        <f t="shared" si="15"/>
        <v>44138</v>
      </c>
      <c r="C312">
        <v>1.1875</v>
      </c>
      <c r="D312">
        <v>1.0704</v>
      </c>
      <c r="E312">
        <v>1.0092000000000001</v>
      </c>
      <c r="F312">
        <v>1.0126999999999999</v>
      </c>
      <c r="I312">
        <v>1.1319999999999999</v>
      </c>
      <c r="J312">
        <v>1.3106</v>
      </c>
      <c r="K312">
        <v>1.3386</v>
      </c>
      <c r="L312">
        <v>1.2764</v>
      </c>
      <c r="O312">
        <v>1.3145</v>
      </c>
      <c r="P312">
        <v>1.2417</v>
      </c>
      <c r="Q312">
        <v>1.3749</v>
      </c>
      <c r="R312">
        <v>1.3683000000000001</v>
      </c>
    </row>
    <row r="313" spans="1:19" x14ac:dyDescent="0.25">
      <c r="A313" s="470">
        <f t="shared" si="15"/>
        <v>44139</v>
      </c>
      <c r="C313">
        <v>1.1498999999999999</v>
      </c>
      <c r="D313">
        <v>1.0647</v>
      </c>
      <c r="E313">
        <v>1.0024</v>
      </c>
      <c r="F313">
        <v>1.018</v>
      </c>
      <c r="H313">
        <v>1.0415000000000001</v>
      </c>
      <c r="I313">
        <v>1.1396999999999999</v>
      </c>
      <c r="J313">
        <v>1.3164</v>
      </c>
      <c r="K313">
        <v>1.3411999999999999</v>
      </c>
      <c r="N313">
        <v>1.3148</v>
      </c>
      <c r="O313">
        <v>1.3138000000000001</v>
      </c>
      <c r="P313">
        <v>1.2448999999999999</v>
      </c>
      <c r="Q313">
        <v>1.3516999999999999</v>
      </c>
      <c r="S313">
        <v>1.3894</v>
      </c>
    </row>
    <row r="314" spans="1:19" x14ac:dyDescent="0.25">
      <c r="A314" s="470">
        <f t="shared" si="15"/>
        <v>44140</v>
      </c>
      <c r="B314">
        <v>0.93389999999999995</v>
      </c>
      <c r="C314">
        <v>1.1596</v>
      </c>
      <c r="D314">
        <v>1.0650999999999999</v>
      </c>
      <c r="E314">
        <v>1.0015000000000001</v>
      </c>
      <c r="G314">
        <v>0.99650000000000005</v>
      </c>
      <c r="H314">
        <v>1.0448</v>
      </c>
      <c r="I314">
        <v>1.1376999999999999</v>
      </c>
      <c r="J314">
        <v>1.3167</v>
      </c>
      <c r="M314">
        <v>1.3096000000000001</v>
      </c>
      <c r="N314">
        <v>1.3152999999999999</v>
      </c>
      <c r="O314">
        <v>1.3050999999999999</v>
      </c>
      <c r="P314">
        <v>1.2452000000000001</v>
      </c>
      <c r="S314">
        <v>1.3854</v>
      </c>
    </row>
    <row r="315" spans="1:19" x14ac:dyDescent="0.25">
      <c r="A315" s="470">
        <f t="shared" si="15"/>
        <v>44141</v>
      </c>
      <c r="B315">
        <v>0.92449999999999999</v>
      </c>
      <c r="C315">
        <v>1.1818</v>
      </c>
      <c r="D315">
        <v>1.0720000000000001</v>
      </c>
      <c r="G315">
        <v>0.99360000000000004</v>
      </c>
      <c r="H315">
        <v>1.0419</v>
      </c>
      <c r="I315">
        <v>1.1424000000000001</v>
      </c>
      <c r="J315">
        <v>1.3308</v>
      </c>
      <c r="L315">
        <v>1.2746</v>
      </c>
      <c r="M315">
        <v>1.3129999999999999</v>
      </c>
      <c r="N315">
        <v>1.3179000000000001</v>
      </c>
      <c r="O315">
        <v>1.3039000000000001</v>
      </c>
      <c r="R315">
        <v>1.3675999999999999</v>
      </c>
      <c r="S315">
        <v>1.3935</v>
      </c>
    </row>
    <row r="316" spans="1:19" x14ac:dyDescent="0.25">
      <c r="A316" s="470">
        <f t="shared" si="15"/>
        <v>44142</v>
      </c>
      <c r="B316">
        <v>0.91700000000000004</v>
      </c>
      <c r="C316">
        <v>1.1835</v>
      </c>
      <c r="F316">
        <v>1.0172000000000001</v>
      </c>
      <c r="G316">
        <v>0.99719999999999998</v>
      </c>
      <c r="H316">
        <v>1.0442</v>
      </c>
      <c r="I316">
        <v>1.1359999999999999</v>
      </c>
      <c r="K316">
        <v>1.3383</v>
      </c>
      <c r="L316">
        <v>1.2785</v>
      </c>
      <c r="M316">
        <v>1.3096000000000001</v>
      </c>
      <c r="N316">
        <v>1.3176000000000001</v>
      </c>
      <c r="Q316">
        <v>1.3492999999999999</v>
      </c>
      <c r="R316">
        <v>1.3759999999999999</v>
      </c>
      <c r="S316">
        <v>1.3866000000000001</v>
      </c>
    </row>
    <row r="317" spans="1:19" x14ac:dyDescent="0.25">
      <c r="A317" s="470">
        <f t="shared" si="15"/>
        <v>44143</v>
      </c>
      <c r="B317">
        <v>0.93059999999999998</v>
      </c>
      <c r="E317">
        <v>1.0022</v>
      </c>
      <c r="F317">
        <v>1.014</v>
      </c>
      <c r="G317">
        <v>0.99860000000000004</v>
      </c>
      <c r="H317">
        <v>1.0487</v>
      </c>
      <c r="K317">
        <v>1.3337000000000001</v>
      </c>
      <c r="L317">
        <v>1.2728999999999999</v>
      </c>
      <c r="M317">
        <v>1.3113999999999999</v>
      </c>
      <c r="N317">
        <v>1.3223</v>
      </c>
      <c r="P317">
        <v>1.2448999999999999</v>
      </c>
      <c r="Q317">
        <v>1.3441000000000001</v>
      </c>
      <c r="R317">
        <v>1.3796999999999999</v>
      </c>
      <c r="S317">
        <v>1.3913</v>
      </c>
    </row>
    <row r="318" spans="1:19" x14ac:dyDescent="0.25">
      <c r="A318" s="470">
        <f t="shared" si="15"/>
        <v>44144</v>
      </c>
      <c r="B318">
        <v>0.93910000000000005</v>
      </c>
      <c r="D318">
        <v>1.0566</v>
      </c>
      <c r="E318">
        <v>1.0013000000000001</v>
      </c>
      <c r="F318">
        <v>1.0173000000000001</v>
      </c>
      <c r="G318">
        <v>1.0005999999999999</v>
      </c>
      <c r="J318">
        <v>1.3274999999999999</v>
      </c>
      <c r="K318">
        <v>1.3408</v>
      </c>
      <c r="L318">
        <v>1.2692000000000001</v>
      </c>
      <c r="M318">
        <v>1.3206</v>
      </c>
      <c r="O318">
        <v>1.2969999999999999</v>
      </c>
      <c r="P318">
        <v>1.2447999999999999</v>
      </c>
      <c r="Q318">
        <v>1.3480000000000001</v>
      </c>
      <c r="R318">
        <v>1.3781000000000001</v>
      </c>
    </row>
    <row r="319" spans="1:19" x14ac:dyDescent="0.25">
      <c r="A319" s="470">
        <f t="shared" si="15"/>
        <v>44145</v>
      </c>
      <c r="C319">
        <v>1.1941999999999999</v>
      </c>
      <c r="D319">
        <v>1.0518000000000001</v>
      </c>
      <c r="E319">
        <v>1.0017</v>
      </c>
      <c r="F319">
        <v>1.0189999999999999</v>
      </c>
      <c r="I319">
        <v>1.1345000000000001</v>
      </c>
      <c r="J319">
        <v>1.3259000000000001</v>
      </c>
      <c r="K319">
        <v>1.3474999999999999</v>
      </c>
      <c r="L319">
        <v>1.2683</v>
      </c>
      <c r="O319">
        <v>1.3017000000000001</v>
      </c>
      <c r="P319">
        <v>1.2452000000000001</v>
      </c>
      <c r="Q319">
        <v>1.3378000000000001</v>
      </c>
      <c r="R319">
        <v>1.3818999999999999</v>
      </c>
    </row>
    <row r="320" spans="1:19" x14ac:dyDescent="0.25">
      <c r="A320" s="468">
        <f t="shared" si="15"/>
        <v>44146</v>
      </c>
      <c r="C320" s="161"/>
      <c r="D320" s="161"/>
      <c r="E320" s="161"/>
      <c r="F320" s="161"/>
      <c r="H320" s="161"/>
      <c r="I320" s="161"/>
      <c r="J320" s="161"/>
      <c r="K320" s="161"/>
      <c r="N320" s="161"/>
      <c r="O320" s="161"/>
      <c r="P320" s="161"/>
      <c r="Q320" s="161"/>
      <c r="S320" s="161"/>
    </row>
    <row r="321" spans="1:19" x14ac:dyDescent="0.25">
      <c r="A321" s="470">
        <f t="shared" si="15"/>
        <v>44147</v>
      </c>
      <c r="B321" s="161"/>
      <c r="C321">
        <v>1.2295</v>
      </c>
      <c r="D321">
        <v>1.0519000000000001</v>
      </c>
      <c r="E321">
        <v>1.008</v>
      </c>
      <c r="G321" s="161"/>
      <c r="H321">
        <v>1.0502</v>
      </c>
      <c r="I321">
        <v>1.1284000000000001</v>
      </c>
      <c r="J321">
        <v>1.3307</v>
      </c>
      <c r="M321" s="161"/>
      <c r="N321">
        <v>1.3228</v>
      </c>
      <c r="O321">
        <v>1.3123</v>
      </c>
      <c r="P321">
        <v>1.2565</v>
      </c>
      <c r="S321">
        <v>1.3944000000000001</v>
      </c>
    </row>
    <row r="322" spans="1:19" x14ac:dyDescent="0.25">
      <c r="A322" s="470">
        <f t="shared" si="15"/>
        <v>44148</v>
      </c>
      <c r="B322">
        <v>0.96430000000000005</v>
      </c>
      <c r="C322">
        <v>1.2315</v>
      </c>
      <c r="D322">
        <v>1.0508</v>
      </c>
      <c r="G322">
        <v>1.0016</v>
      </c>
      <c r="H322">
        <v>1.0468</v>
      </c>
      <c r="I322">
        <v>1.135</v>
      </c>
      <c r="J322">
        <v>1.3331999999999999</v>
      </c>
      <c r="L322" s="161"/>
      <c r="M322">
        <v>1.3241000000000001</v>
      </c>
      <c r="N322">
        <v>1.3249</v>
      </c>
      <c r="O322">
        <v>1.3147</v>
      </c>
      <c r="R322" s="161"/>
      <c r="S322">
        <v>1.3979999999999999</v>
      </c>
    </row>
    <row r="323" spans="1:19" x14ac:dyDescent="0.25">
      <c r="A323" s="470">
        <f t="shared" si="15"/>
        <v>44149</v>
      </c>
      <c r="B323">
        <v>0.9607</v>
      </c>
      <c r="C323">
        <v>1.2246999999999999</v>
      </c>
      <c r="F323">
        <v>1.0178</v>
      </c>
      <c r="G323">
        <v>1.0018</v>
      </c>
      <c r="H323">
        <v>1.0497000000000001</v>
      </c>
      <c r="I323">
        <v>1.1294</v>
      </c>
      <c r="K323">
        <v>1.3582000000000001</v>
      </c>
      <c r="L323">
        <v>1.2733000000000001</v>
      </c>
      <c r="M323">
        <v>1.3234999999999999</v>
      </c>
      <c r="N323">
        <v>1.3258000000000001</v>
      </c>
      <c r="Q323">
        <v>1.3288</v>
      </c>
      <c r="R323">
        <v>1.3725000000000001</v>
      </c>
      <c r="S323">
        <v>1.4027000000000001</v>
      </c>
    </row>
    <row r="324" spans="1:19" x14ac:dyDescent="0.25">
      <c r="A324" s="470">
        <f t="shared" si="15"/>
        <v>44150</v>
      </c>
      <c r="B324">
        <v>0.98080000000000001</v>
      </c>
      <c r="E324">
        <v>1.0065</v>
      </c>
      <c r="F324">
        <v>1.0235000000000001</v>
      </c>
      <c r="G324">
        <v>1.0024999999999999</v>
      </c>
      <c r="H324">
        <v>1.0458000000000001</v>
      </c>
      <c r="K324">
        <v>1.3468</v>
      </c>
      <c r="L324">
        <v>1.2773000000000001</v>
      </c>
      <c r="M324">
        <v>1.3202</v>
      </c>
      <c r="N324">
        <v>1.3230999999999999</v>
      </c>
      <c r="P324">
        <v>1.2517</v>
      </c>
      <c r="Q324">
        <v>1.329</v>
      </c>
      <c r="R324">
        <v>1.3674999999999999</v>
      </c>
      <c r="S324">
        <v>1.4078999999999999</v>
      </c>
    </row>
    <row r="325" spans="1:19" x14ac:dyDescent="0.25">
      <c r="A325" s="470">
        <f t="shared" si="15"/>
        <v>44151</v>
      </c>
      <c r="B325">
        <v>0.97289999999999999</v>
      </c>
      <c r="D325">
        <v>1.046</v>
      </c>
      <c r="E325">
        <v>1.0230999999999999</v>
      </c>
      <c r="F325">
        <v>1.0206</v>
      </c>
      <c r="G325">
        <v>1.0027999999999999</v>
      </c>
      <c r="J325">
        <v>1.3352999999999999</v>
      </c>
      <c r="K325">
        <v>1.3415999999999999</v>
      </c>
      <c r="L325">
        <v>1.2745</v>
      </c>
      <c r="M325">
        <v>1.3153999999999999</v>
      </c>
      <c r="O325">
        <v>1.3085</v>
      </c>
      <c r="P325">
        <v>1.2549999999999999</v>
      </c>
      <c r="Q325">
        <v>1.3310999999999999</v>
      </c>
      <c r="R325">
        <v>1.375</v>
      </c>
    </row>
    <row r="326" spans="1:19" x14ac:dyDescent="0.25">
      <c r="A326" s="470">
        <f t="shared" ref="A326:A370" si="16">A325+1</f>
        <v>44152</v>
      </c>
      <c r="C326">
        <v>1.2211000000000001</v>
      </c>
      <c r="D326">
        <v>1.0591999999999999</v>
      </c>
      <c r="E326">
        <v>1.0206999999999999</v>
      </c>
      <c r="F326">
        <v>1.0226</v>
      </c>
      <c r="I326">
        <v>1.1308</v>
      </c>
      <c r="J326">
        <v>1.3324</v>
      </c>
      <c r="K326">
        <v>1.3429</v>
      </c>
      <c r="L326">
        <v>1.2783</v>
      </c>
      <c r="O326">
        <v>1.3093999999999999</v>
      </c>
      <c r="P326">
        <v>1.2595000000000001</v>
      </c>
      <c r="Q326">
        <v>1.335</v>
      </c>
      <c r="R326">
        <v>1.3722000000000001</v>
      </c>
    </row>
    <row r="327" spans="1:19" x14ac:dyDescent="0.25">
      <c r="A327" s="470">
        <f t="shared" si="16"/>
        <v>44153</v>
      </c>
      <c r="C327">
        <v>1.2239</v>
      </c>
      <c r="D327">
        <v>1.05</v>
      </c>
      <c r="E327">
        <v>1.0174000000000001</v>
      </c>
      <c r="F327">
        <v>1.0262</v>
      </c>
      <c r="H327">
        <v>1.0427</v>
      </c>
      <c r="I327">
        <v>1.1305000000000001</v>
      </c>
      <c r="J327">
        <v>1.3352999999999999</v>
      </c>
      <c r="K327">
        <v>1.3519000000000001</v>
      </c>
      <c r="N327">
        <v>1.3213999999999999</v>
      </c>
      <c r="O327">
        <v>1.3063</v>
      </c>
      <c r="P327">
        <v>1.2615000000000001</v>
      </c>
      <c r="Q327">
        <v>1.3385</v>
      </c>
      <c r="S327">
        <v>1.4041999999999999</v>
      </c>
    </row>
    <row r="328" spans="1:19" x14ac:dyDescent="0.25">
      <c r="A328" s="470">
        <f t="shared" si="16"/>
        <v>44154</v>
      </c>
      <c r="B328">
        <v>0.98370000000000002</v>
      </c>
      <c r="C328">
        <v>1.2370000000000001</v>
      </c>
      <c r="D328">
        <v>1.0638000000000001</v>
      </c>
      <c r="E328">
        <v>1.0207999999999999</v>
      </c>
      <c r="G328">
        <v>0.99639999999999995</v>
      </c>
      <c r="H328">
        <v>1.0466</v>
      </c>
      <c r="I328">
        <v>1.135</v>
      </c>
      <c r="J328">
        <v>1.3267</v>
      </c>
      <c r="M328">
        <v>1.3182</v>
      </c>
      <c r="N328">
        <v>1.3237000000000001</v>
      </c>
      <c r="O328">
        <v>1.3083</v>
      </c>
      <c r="P328">
        <v>1.2639</v>
      </c>
      <c r="S328">
        <v>1.3980999999999999</v>
      </c>
    </row>
    <row r="329" spans="1:19" x14ac:dyDescent="0.25">
      <c r="A329" s="470">
        <f t="shared" si="16"/>
        <v>44155</v>
      </c>
      <c r="B329">
        <v>0.98499999999999999</v>
      </c>
      <c r="C329">
        <v>1.2855000000000001</v>
      </c>
      <c r="D329">
        <v>1.0696000000000001</v>
      </c>
      <c r="G329">
        <v>0.997</v>
      </c>
      <c r="H329">
        <v>1.0445</v>
      </c>
      <c r="I329">
        <v>1.1312</v>
      </c>
      <c r="J329">
        <v>1.3338000000000001</v>
      </c>
      <c r="L329">
        <v>1.2793000000000001</v>
      </c>
      <c r="M329">
        <v>1.3259000000000001</v>
      </c>
      <c r="N329">
        <v>1.3304</v>
      </c>
      <c r="O329">
        <v>1.3070999999999999</v>
      </c>
      <c r="R329">
        <v>1.3726</v>
      </c>
      <c r="S329">
        <v>1.3993</v>
      </c>
    </row>
    <row r="330" spans="1:19" x14ac:dyDescent="0.25">
      <c r="A330" s="470">
        <f t="shared" si="16"/>
        <v>44156</v>
      </c>
      <c r="B330">
        <v>0.98950000000000005</v>
      </c>
      <c r="C330">
        <v>1.2854000000000001</v>
      </c>
      <c r="F330">
        <v>1.0385</v>
      </c>
      <c r="G330">
        <v>0.998</v>
      </c>
      <c r="H330">
        <v>1.0506</v>
      </c>
      <c r="I330">
        <v>1.1237999999999999</v>
      </c>
      <c r="K330">
        <v>1.3436999999999999</v>
      </c>
      <c r="L330">
        <v>1.2778</v>
      </c>
      <c r="M330">
        <v>1.327</v>
      </c>
      <c r="N330">
        <v>1.3285</v>
      </c>
      <c r="Q330">
        <v>1.3452</v>
      </c>
      <c r="R330">
        <v>1.3697999999999999</v>
      </c>
      <c r="S330">
        <v>1.3959999999999999</v>
      </c>
    </row>
    <row r="331" spans="1:19" x14ac:dyDescent="0.25">
      <c r="A331" s="470">
        <f t="shared" si="16"/>
        <v>44157</v>
      </c>
      <c r="B331">
        <v>0.98460000000000003</v>
      </c>
      <c r="E331">
        <v>1.0186999999999999</v>
      </c>
      <c r="F331">
        <v>1.0367999999999999</v>
      </c>
      <c r="G331">
        <v>0.99739999999999995</v>
      </c>
      <c r="H331">
        <v>1.0535000000000001</v>
      </c>
      <c r="K331">
        <v>1.3444</v>
      </c>
      <c r="L331">
        <v>1.2728999999999999</v>
      </c>
      <c r="M331">
        <v>1.3205</v>
      </c>
      <c r="N331">
        <v>1.3287</v>
      </c>
      <c r="P331">
        <v>1.268</v>
      </c>
      <c r="Q331">
        <v>1.3395999999999999</v>
      </c>
      <c r="R331">
        <v>1.3723000000000001</v>
      </c>
      <c r="S331">
        <v>1.3978999999999999</v>
      </c>
    </row>
    <row r="332" spans="1:19" x14ac:dyDescent="0.25">
      <c r="A332" s="470">
        <f t="shared" si="16"/>
        <v>44158</v>
      </c>
      <c r="B332">
        <v>0.98839999999999995</v>
      </c>
      <c r="D332">
        <v>1.0550999999999999</v>
      </c>
      <c r="E332">
        <v>1.0245</v>
      </c>
      <c r="F332">
        <v>1.048</v>
      </c>
      <c r="G332">
        <v>0.99270000000000003</v>
      </c>
      <c r="J332">
        <v>1.3357000000000001</v>
      </c>
      <c r="K332">
        <v>1.347</v>
      </c>
      <c r="L332">
        <v>1.2715000000000001</v>
      </c>
      <c r="M332">
        <v>1.3228</v>
      </c>
      <c r="O332">
        <v>1.3082</v>
      </c>
      <c r="P332">
        <v>1.2706999999999999</v>
      </c>
      <c r="Q332">
        <v>1.3391999999999999</v>
      </c>
      <c r="R332">
        <v>1.3698999999999999</v>
      </c>
    </row>
    <row r="333" spans="1:19" x14ac:dyDescent="0.25">
      <c r="A333" s="470">
        <f t="shared" si="16"/>
        <v>44159</v>
      </c>
      <c r="C333">
        <v>1.2250000000000001</v>
      </c>
      <c r="D333">
        <v>1.0608</v>
      </c>
      <c r="E333">
        <v>1.0107999999999999</v>
      </c>
      <c r="F333">
        <v>1.0468999999999999</v>
      </c>
      <c r="I333">
        <v>1.1282000000000001</v>
      </c>
      <c r="J333">
        <v>1.3308</v>
      </c>
      <c r="K333">
        <v>1.3487</v>
      </c>
      <c r="L333">
        <v>1.2707999999999999</v>
      </c>
      <c r="O333">
        <v>1.3032999999999999</v>
      </c>
      <c r="P333">
        <v>1.2677</v>
      </c>
      <c r="Q333">
        <v>1.3338000000000001</v>
      </c>
      <c r="R333">
        <v>1.3623000000000001</v>
      </c>
    </row>
    <row r="334" spans="1:19" x14ac:dyDescent="0.25">
      <c r="A334" s="470">
        <f t="shared" si="16"/>
        <v>44160</v>
      </c>
      <c r="C334">
        <v>1.2209000000000001</v>
      </c>
      <c r="D334">
        <v>1.0501</v>
      </c>
      <c r="E334">
        <v>1.0083</v>
      </c>
      <c r="F334">
        <v>1.0487</v>
      </c>
      <c r="H334">
        <v>1.0553999999999999</v>
      </c>
      <c r="I334">
        <v>1.1261000000000001</v>
      </c>
      <c r="J334">
        <v>1.3301000000000001</v>
      </c>
      <c r="K334">
        <v>1.3513999999999999</v>
      </c>
      <c r="N334">
        <v>1.3307</v>
      </c>
      <c r="O334">
        <v>1.3003</v>
      </c>
      <c r="P334">
        <v>1.2654000000000001</v>
      </c>
      <c r="Q334">
        <v>1.3376999999999999</v>
      </c>
      <c r="S334">
        <v>1.3979999999999999</v>
      </c>
    </row>
    <row r="335" spans="1:19" x14ac:dyDescent="0.25">
      <c r="A335" s="470">
        <f t="shared" si="16"/>
        <v>44161</v>
      </c>
      <c r="B335">
        <v>0.98770000000000002</v>
      </c>
      <c r="C335">
        <v>1.2342</v>
      </c>
      <c r="D335">
        <v>1.0595000000000001</v>
      </c>
      <c r="E335">
        <v>1.0190999999999999</v>
      </c>
      <c r="G335">
        <v>0.99490000000000001</v>
      </c>
      <c r="H335">
        <v>1.0547</v>
      </c>
      <c r="I335">
        <v>1.1235999999999999</v>
      </c>
      <c r="J335">
        <v>1.33</v>
      </c>
      <c r="M335">
        <v>1.323</v>
      </c>
      <c r="N335">
        <v>1.3288</v>
      </c>
      <c r="O335">
        <v>1.3012999999999999</v>
      </c>
      <c r="P335">
        <v>1.2770999999999999</v>
      </c>
      <c r="S335">
        <v>1.4081999999999999</v>
      </c>
    </row>
    <row r="336" spans="1:19" x14ac:dyDescent="0.25">
      <c r="A336" s="470">
        <f t="shared" si="16"/>
        <v>44162</v>
      </c>
      <c r="B336">
        <v>0.99650000000000005</v>
      </c>
      <c r="C336">
        <v>1.2329000000000001</v>
      </c>
      <c r="D336">
        <v>1.0624</v>
      </c>
      <c r="G336">
        <v>0.99360000000000004</v>
      </c>
      <c r="H336">
        <v>1.0595000000000001</v>
      </c>
      <c r="I336">
        <v>1.1333</v>
      </c>
      <c r="J336">
        <v>1.3360000000000001</v>
      </c>
      <c r="L336">
        <v>1.2735000000000001</v>
      </c>
      <c r="M336">
        <v>1.3289</v>
      </c>
      <c r="N336">
        <v>1.3278000000000001</v>
      </c>
      <c r="O336">
        <v>1.2985</v>
      </c>
      <c r="R336">
        <v>1.3634999999999999</v>
      </c>
      <c r="S336">
        <v>1.4036</v>
      </c>
    </row>
    <row r="337" spans="1:19" x14ac:dyDescent="0.25">
      <c r="A337" s="470">
        <f t="shared" si="16"/>
        <v>44163</v>
      </c>
      <c r="B337">
        <v>0.99080000000000001</v>
      </c>
      <c r="C337">
        <v>1.2372000000000001</v>
      </c>
      <c r="F337">
        <v>1.0327</v>
      </c>
      <c r="G337">
        <v>0.9929</v>
      </c>
      <c r="H337">
        <v>1.0592999999999999</v>
      </c>
      <c r="I337">
        <v>1.1427</v>
      </c>
      <c r="K337">
        <v>1.3401000000000001</v>
      </c>
      <c r="L337">
        <v>1.2806999999999999</v>
      </c>
      <c r="M337">
        <v>1.3302</v>
      </c>
      <c r="N337">
        <v>1.3285</v>
      </c>
      <c r="Q337">
        <v>1.3452999999999999</v>
      </c>
      <c r="R337">
        <v>1.3581000000000001</v>
      </c>
      <c r="S337">
        <v>1.401</v>
      </c>
    </row>
    <row r="338" spans="1:19" x14ac:dyDescent="0.25">
      <c r="A338" s="470">
        <f t="shared" si="16"/>
        <v>44164</v>
      </c>
      <c r="B338">
        <v>0.9929</v>
      </c>
      <c r="E338">
        <v>1.0226999999999999</v>
      </c>
      <c r="F338">
        <v>1.0296000000000001</v>
      </c>
      <c r="G338">
        <v>0.99299999999999999</v>
      </c>
      <c r="H338">
        <v>1.0599000000000001</v>
      </c>
      <c r="K338">
        <v>1.3434999999999999</v>
      </c>
      <c r="L338">
        <v>1.2853000000000001</v>
      </c>
      <c r="M338">
        <v>1.3274999999999999</v>
      </c>
      <c r="N338">
        <v>1.3289</v>
      </c>
      <c r="P338">
        <v>1.2765</v>
      </c>
      <c r="Q338">
        <v>1.3577999999999999</v>
      </c>
      <c r="R338">
        <v>1.359</v>
      </c>
      <c r="S338">
        <v>1.401</v>
      </c>
    </row>
    <row r="339" spans="1:19" x14ac:dyDescent="0.25">
      <c r="A339" s="470">
        <f t="shared" si="16"/>
        <v>44165</v>
      </c>
      <c r="B339">
        <v>1.0007999999999999</v>
      </c>
      <c r="D339">
        <v>1.0573999999999999</v>
      </c>
      <c r="E339">
        <v>1.0264</v>
      </c>
      <c r="F339">
        <v>1.0197000000000001</v>
      </c>
      <c r="G339">
        <v>0.99319999999999997</v>
      </c>
      <c r="J339">
        <v>1.3332999999999999</v>
      </c>
      <c r="K339">
        <v>1.3426</v>
      </c>
      <c r="L339">
        <v>1.2887999999999999</v>
      </c>
      <c r="M339">
        <v>1.3301000000000001</v>
      </c>
      <c r="O339">
        <v>1.2965</v>
      </c>
      <c r="P339">
        <v>1.2791999999999999</v>
      </c>
      <c r="Q339">
        <v>1.3508</v>
      </c>
      <c r="R339">
        <v>1.3582000000000001</v>
      </c>
    </row>
    <row r="340" spans="1:19" x14ac:dyDescent="0.25">
      <c r="A340" s="470">
        <f t="shared" si="16"/>
        <v>44166</v>
      </c>
      <c r="C340">
        <v>1.2377</v>
      </c>
      <c r="D340">
        <v>1.0431999999999999</v>
      </c>
      <c r="E340">
        <v>1.016</v>
      </c>
      <c r="F340">
        <v>1.0174000000000001</v>
      </c>
      <c r="I340">
        <v>1.1344000000000001</v>
      </c>
      <c r="J340">
        <v>1.3371999999999999</v>
      </c>
      <c r="K340">
        <v>1.3331</v>
      </c>
      <c r="L340">
        <v>1.2728999999999999</v>
      </c>
      <c r="O340">
        <v>1.2951999999999999</v>
      </c>
      <c r="P340">
        <v>1.2776000000000001</v>
      </c>
      <c r="Q340">
        <v>1.3432999999999999</v>
      </c>
      <c r="R340">
        <v>1.3507</v>
      </c>
    </row>
    <row r="341" spans="1:19" x14ac:dyDescent="0.25">
      <c r="A341" s="470">
        <f t="shared" si="16"/>
        <v>44167</v>
      </c>
      <c r="C341">
        <v>1.2421</v>
      </c>
      <c r="D341">
        <v>1.0468</v>
      </c>
      <c r="E341">
        <v>1.0045999999999999</v>
      </c>
      <c r="F341">
        <v>1.0165</v>
      </c>
      <c r="H341">
        <v>1.0633999999999999</v>
      </c>
      <c r="I341">
        <v>1.1399999999999999</v>
      </c>
      <c r="J341">
        <v>1.3360000000000001</v>
      </c>
      <c r="K341">
        <v>1.3298000000000001</v>
      </c>
      <c r="N341">
        <v>1.3297000000000001</v>
      </c>
      <c r="O341">
        <v>1.2934000000000001</v>
      </c>
      <c r="P341">
        <v>1.2815000000000001</v>
      </c>
      <c r="Q341">
        <v>1.3468</v>
      </c>
      <c r="S341">
        <v>1.4056</v>
      </c>
    </row>
    <row r="342" spans="1:19" x14ac:dyDescent="0.25">
      <c r="A342" s="470">
        <f t="shared" si="16"/>
        <v>44168</v>
      </c>
      <c r="B342">
        <v>1.0004999999999999</v>
      </c>
      <c r="C342">
        <v>1.2573000000000001</v>
      </c>
      <c r="D342">
        <v>1.0542</v>
      </c>
      <c r="E342">
        <v>1.006</v>
      </c>
      <c r="G342">
        <v>0.99280000000000002</v>
      </c>
      <c r="H342">
        <v>1.0662</v>
      </c>
      <c r="I342">
        <v>1.1359999999999999</v>
      </c>
      <c r="J342">
        <v>1.3393999999999999</v>
      </c>
      <c r="M342">
        <v>1.3190999999999999</v>
      </c>
      <c r="N342">
        <v>1.3302</v>
      </c>
      <c r="O342">
        <v>1.288</v>
      </c>
      <c r="P342">
        <v>1.2811999999999999</v>
      </c>
      <c r="S342">
        <v>1.4056</v>
      </c>
    </row>
    <row r="343" spans="1:19" x14ac:dyDescent="0.25">
      <c r="A343" s="470">
        <f t="shared" si="16"/>
        <v>44169</v>
      </c>
      <c r="B343">
        <v>1.0104</v>
      </c>
      <c r="C343">
        <v>1.254</v>
      </c>
      <c r="D343">
        <v>1.0517000000000001</v>
      </c>
      <c r="G343">
        <v>0.99270000000000003</v>
      </c>
      <c r="H343">
        <v>1.0696000000000001</v>
      </c>
      <c r="I343">
        <v>1.1373</v>
      </c>
      <c r="J343">
        <v>1.3365</v>
      </c>
      <c r="L343">
        <v>1.2695000000000001</v>
      </c>
      <c r="M343">
        <v>1.3219000000000001</v>
      </c>
      <c r="N343">
        <v>1.3223</v>
      </c>
      <c r="O343">
        <v>1.2801</v>
      </c>
      <c r="R343">
        <v>1.3541000000000001</v>
      </c>
      <c r="S343">
        <v>1.4066000000000001</v>
      </c>
    </row>
    <row r="344" spans="1:19" x14ac:dyDescent="0.25">
      <c r="A344" s="470">
        <f t="shared" si="16"/>
        <v>44170</v>
      </c>
      <c r="B344">
        <v>1.0130999999999999</v>
      </c>
      <c r="C344">
        <v>1.2968999999999999</v>
      </c>
      <c r="F344">
        <v>1.0141</v>
      </c>
      <c r="G344">
        <v>0.99119999999999997</v>
      </c>
      <c r="H344">
        <v>1.0638000000000001</v>
      </c>
      <c r="I344">
        <v>1.1423000000000001</v>
      </c>
      <c r="K344">
        <v>1.3271999999999999</v>
      </c>
      <c r="L344">
        <v>1.268</v>
      </c>
      <c r="M344">
        <v>1.3352999999999999</v>
      </c>
      <c r="N344">
        <v>1.3173999999999999</v>
      </c>
      <c r="Q344">
        <v>1.3532</v>
      </c>
      <c r="R344">
        <v>1.3579000000000001</v>
      </c>
      <c r="S344">
        <v>1.4037999999999999</v>
      </c>
    </row>
    <row r="345" spans="1:19" x14ac:dyDescent="0.25">
      <c r="A345" s="470">
        <f t="shared" si="16"/>
        <v>44171</v>
      </c>
      <c r="B345">
        <v>1.0124</v>
      </c>
      <c r="E345">
        <v>1.0058</v>
      </c>
      <c r="F345">
        <v>1.0117</v>
      </c>
      <c r="G345">
        <v>0.99099999999999999</v>
      </c>
      <c r="H345">
        <v>1.0663</v>
      </c>
      <c r="K345">
        <v>1.3281000000000001</v>
      </c>
      <c r="L345">
        <v>1.2757000000000001</v>
      </c>
      <c r="M345">
        <v>1.3404</v>
      </c>
      <c r="N345">
        <v>1.3254999999999999</v>
      </c>
      <c r="P345">
        <v>1.278</v>
      </c>
      <c r="Q345">
        <v>1.3649</v>
      </c>
      <c r="R345">
        <v>1.3573999999999999</v>
      </c>
      <c r="S345">
        <v>1.4136</v>
      </c>
    </row>
    <row r="346" spans="1:19" x14ac:dyDescent="0.25">
      <c r="A346" s="470">
        <f t="shared" si="16"/>
        <v>44172</v>
      </c>
      <c r="B346">
        <v>1.0053000000000001</v>
      </c>
      <c r="D346">
        <v>1.0510999999999999</v>
      </c>
      <c r="E346">
        <v>1.0093000000000001</v>
      </c>
      <c r="F346">
        <v>1.0105</v>
      </c>
      <c r="G346">
        <v>0.98899999999999999</v>
      </c>
      <c r="J346">
        <v>1.3508</v>
      </c>
      <c r="K346">
        <v>1.3251999999999999</v>
      </c>
      <c r="L346">
        <v>1.2843</v>
      </c>
      <c r="M346">
        <v>1.3299000000000001</v>
      </c>
      <c r="O346">
        <v>1.2801</v>
      </c>
      <c r="P346">
        <v>1.266</v>
      </c>
      <c r="Q346">
        <v>1.3640000000000001</v>
      </c>
      <c r="R346">
        <v>1.3596999999999999</v>
      </c>
    </row>
    <row r="347" spans="1:19" x14ac:dyDescent="0.25">
      <c r="A347" s="470">
        <f t="shared" si="16"/>
        <v>44173</v>
      </c>
      <c r="C347">
        <v>1.2572000000000001</v>
      </c>
      <c r="D347">
        <v>1.0604</v>
      </c>
      <c r="E347">
        <v>1.0099</v>
      </c>
      <c r="F347">
        <v>1.0193000000000001</v>
      </c>
      <c r="I347">
        <v>1.1472</v>
      </c>
      <c r="J347">
        <v>1.3593</v>
      </c>
      <c r="K347">
        <v>1.3221000000000001</v>
      </c>
      <c r="L347">
        <v>1.286</v>
      </c>
      <c r="O347">
        <v>1.2807999999999999</v>
      </c>
      <c r="P347">
        <v>1.2642</v>
      </c>
      <c r="Q347">
        <v>1.3582000000000001</v>
      </c>
      <c r="R347">
        <v>1.3588</v>
      </c>
    </row>
    <row r="348" spans="1:19" x14ac:dyDescent="0.25">
      <c r="A348" s="470">
        <f t="shared" si="16"/>
        <v>44174</v>
      </c>
      <c r="C348">
        <v>1.2603</v>
      </c>
      <c r="D348">
        <v>1.0551999999999999</v>
      </c>
      <c r="E348">
        <v>1.0098</v>
      </c>
      <c r="F348">
        <v>1.0201</v>
      </c>
      <c r="H348">
        <v>1.0641</v>
      </c>
      <c r="I348">
        <v>1.1422000000000001</v>
      </c>
      <c r="J348">
        <v>1.3594999999999999</v>
      </c>
      <c r="K348">
        <v>1.3164</v>
      </c>
      <c r="N348">
        <v>1.3234999999999999</v>
      </c>
      <c r="O348">
        <v>1.2803</v>
      </c>
      <c r="P348">
        <v>1.27</v>
      </c>
      <c r="Q348">
        <v>1.363</v>
      </c>
      <c r="S348">
        <v>1.413</v>
      </c>
    </row>
    <row r="349" spans="1:19" x14ac:dyDescent="0.25">
      <c r="A349" s="470">
        <f t="shared" si="16"/>
        <v>44175</v>
      </c>
      <c r="B349">
        <v>1.0103</v>
      </c>
      <c r="C349">
        <v>1.2557</v>
      </c>
      <c r="D349">
        <v>1.0519000000000001</v>
      </c>
      <c r="E349">
        <v>1.0093000000000001</v>
      </c>
      <c r="G349">
        <v>0.98719999999999997</v>
      </c>
      <c r="H349">
        <v>1.0623</v>
      </c>
      <c r="I349">
        <v>1.1482000000000001</v>
      </c>
      <c r="J349">
        <v>1.3599000000000001</v>
      </c>
      <c r="M349">
        <v>1.3379000000000001</v>
      </c>
      <c r="N349">
        <v>1.3232999999999999</v>
      </c>
      <c r="O349">
        <v>1.2734000000000001</v>
      </c>
      <c r="P349">
        <v>1.2714000000000001</v>
      </c>
      <c r="S349">
        <v>1.4167000000000001</v>
      </c>
    </row>
    <row r="350" spans="1:19" x14ac:dyDescent="0.25">
      <c r="A350" s="470">
        <f t="shared" si="16"/>
        <v>44176</v>
      </c>
      <c r="B350">
        <v>1.0107999999999999</v>
      </c>
      <c r="C350">
        <v>1.2182999999999999</v>
      </c>
      <c r="D350">
        <v>1.0585</v>
      </c>
      <c r="G350">
        <v>0.98670000000000002</v>
      </c>
      <c r="H350">
        <v>1.0607</v>
      </c>
      <c r="I350">
        <v>1.1535</v>
      </c>
      <c r="J350">
        <v>1.3695999999999999</v>
      </c>
      <c r="L350">
        <v>1.2854000000000001</v>
      </c>
      <c r="M350">
        <v>1.3402000000000001</v>
      </c>
      <c r="N350">
        <v>1.3201000000000001</v>
      </c>
      <c r="O350">
        <v>1.2768999999999999</v>
      </c>
      <c r="R350">
        <v>1.357</v>
      </c>
      <c r="S350">
        <v>1.4154</v>
      </c>
    </row>
    <row r="351" spans="1:19" x14ac:dyDescent="0.25">
      <c r="A351" s="470">
        <f t="shared" si="16"/>
        <v>44177</v>
      </c>
      <c r="B351">
        <v>1.0106999999999999</v>
      </c>
      <c r="C351">
        <v>1.2452000000000001</v>
      </c>
      <c r="F351">
        <v>1.0275000000000001</v>
      </c>
      <c r="G351">
        <v>0.98540000000000005</v>
      </c>
      <c r="H351">
        <v>1.0641</v>
      </c>
      <c r="I351">
        <v>1.1539999999999999</v>
      </c>
      <c r="K351">
        <v>1.3140000000000001</v>
      </c>
      <c r="L351">
        <v>1.2870999999999999</v>
      </c>
      <c r="M351">
        <v>1.3346</v>
      </c>
      <c r="N351">
        <v>1.3182</v>
      </c>
      <c r="Q351">
        <v>1.3657999999999999</v>
      </c>
      <c r="R351">
        <v>1.3599000000000001</v>
      </c>
      <c r="S351">
        <v>1.4188000000000001</v>
      </c>
    </row>
    <row r="352" spans="1:19" x14ac:dyDescent="0.25">
      <c r="A352" s="470">
        <f t="shared" si="16"/>
        <v>44178</v>
      </c>
      <c r="B352">
        <v>1.0217000000000001</v>
      </c>
      <c r="E352">
        <v>1.0045999999999999</v>
      </c>
      <c r="F352">
        <v>1.0284</v>
      </c>
      <c r="G352">
        <v>0.98470000000000002</v>
      </c>
      <c r="H352">
        <v>1.0595000000000001</v>
      </c>
      <c r="K352">
        <v>1.3120000000000001</v>
      </c>
      <c r="L352">
        <v>1.2851999999999999</v>
      </c>
      <c r="M352">
        <v>1.3359000000000001</v>
      </c>
      <c r="N352">
        <v>1.3183</v>
      </c>
      <c r="P352">
        <v>1.2790999999999999</v>
      </c>
      <c r="Q352">
        <v>1.3547</v>
      </c>
      <c r="R352">
        <v>1.3561000000000001</v>
      </c>
      <c r="S352">
        <v>1.4231</v>
      </c>
    </row>
    <row r="353" spans="1:19" x14ac:dyDescent="0.25">
      <c r="A353" s="470">
        <f t="shared" si="16"/>
        <v>44179</v>
      </c>
      <c r="B353">
        <v>1.0137</v>
      </c>
      <c r="D353">
        <v>1.0592999999999999</v>
      </c>
      <c r="E353">
        <v>1.0041</v>
      </c>
      <c r="F353">
        <v>1.0406</v>
      </c>
      <c r="G353">
        <v>0.98599999999999999</v>
      </c>
      <c r="J353">
        <v>1.3733</v>
      </c>
      <c r="K353">
        <v>1.3123</v>
      </c>
      <c r="L353">
        <v>1.2805</v>
      </c>
      <c r="M353">
        <v>1.3379000000000001</v>
      </c>
      <c r="O353">
        <v>1.2757000000000001</v>
      </c>
      <c r="P353">
        <v>1.2845</v>
      </c>
      <c r="Q353">
        <v>1.3561000000000001</v>
      </c>
      <c r="R353">
        <v>1.3419000000000001</v>
      </c>
    </row>
    <row r="354" spans="1:19" x14ac:dyDescent="0.25">
      <c r="A354" s="470">
        <f t="shared" si="16"/>
        <v>44180</v>
      </c>
      <c r="C354">
        <v>1.2352000000000001</v>
      </c>
      <c r="D354">
        <v>1.0620000000000001</v>
      </c>
      <c r="E354">
        <v>1.0035000000000001</v>
      </c>
      <c r="F354">
        <v>1.0337000000000001</v>
      </c>
      <c r="I354">
        <v>1.163</v>
      </c>
      <c r="J354">
        <v>1.3728</v>
      </c>
      <c r="K354">
        <v>1.3396999999999999</v>
      </c>
      <c r="L354">
        <v>1.2834000000000001</v>
      </c>
      <c r="O354">
        <v>1.2722</v>
      </c>
      <c r="P354">
        <v>1.2892999999999999</v>
      </c>
      <c r="Q354">
        <v>1.3640000000000001</v>
      </c>
      <c r="R354">
        <v>1.3378000000000001</v>
      </c>
    </row>
    <row r="355" spans="1:19" x14ac:dyDescent="0.25">
      <c r="A355" s="470">
        <f t="shared" si="16"/>
        <v>44181</v>
      </c>
      <c r="C355">
        <v>1.2239</v>
      </c>
      <c r="D355">
        <v>1.0580000000000001</v>
      </c>
      <c r="E355">
        <v>1.0056</v>
      </c>
      <c r="F355">
        <v>1.0387999999999999</v>
      </c>
      <c r="H355">
        <v>1.0577000000000001</v>
      </c>
      <c r="I355">
        <v>1.1625000000000001</v>
      </c>
      <c r="J355">
        <v>1.3805000000000001</v>
      </c>
      <c r="K355">
        <v>1.3338000000000001</v>
      </c>
      <c r="N355">
        <v>1.3142</v>
      </c>
      <c r="O355">
        <v>1.2753000000000001</v>
      </c>
      <c r="P355">
        <v>1.2782</v>
      </c>
      <c r="Q355">
        <v>1.3687</v>
      </c>
      <c r="S355">
        <v>1.4238999999999999</v>
      </c>
    </row>
    <row r="356" spans="1:19" x14ac:dyDescent="0.25">
      <c r="A356" s="470">
        <f t="shared" si="16"/>
        <v>44182</v>
      </c>
      <c r="B356">
        <v>1.0073000000000001</v>
      </c>
      <c r="C356">
        <v>1.2058</v>
      </c>
      <c r="D356">
        <v>1.0712999999999999</v>
      </c>
      <c r="E356">
        <v>1.0124</v>
      </c>
      <c r="G356">
        <v>0.98409999999999997</v>
      </c>
      <c r="H356">
        <v>1.0609999999999999</v>
      </c>
      <c r="I356">
        <v>1.1629</v>
      </c>
      <c r="J356">
        <v>1.397</v>
      </c>
      <c r="M356">
        <v>1.3399000000000001</v>
      </c>
      <c r="N356">
        <v>1.3160000000000001</v>
      </c>
      <c r="O356">
        <v>1.2718</v>
      </c>
      <c r="P356">
        <v>1.2846</v>
      </c>
      <c r="S356">
        <v>1.4305000000000001</v>
      </c>
    </row>
    <row r="357" spans="1:19" x14ac:dyDescent="0.25">
      <c r="A357" s="470">
        <f t="shared" si="16"/>
        <v>44183</v>
      </c>
      <c r="B357">
        <v>1.0105</v>
      </c>
      <c r="C357">
        <v>1.1964999999999999</v>
      </c>
      <c r="D357">
        <v>1.0678000000000001</v>
      </c>
      <c r="G357">
        <v>0.98540000000000005</v>
      </c>
      <c r="H357">
        <v>1.0645</v>
      </c>
      <c r="I357">
        <v>1.1594</v>
      </c>
      <c r="J357">
        <v>1.3882000000000001</v>
      </c>
      <c r="L357">
        <v>1.2865</v>
      </c>
      <c r="M357">
        <v>1.3453999999999999</v>
      </c>
      <c r="N357">
        <v>1.3119000000000001</v>
      </c>
      <c r="O357">
        <v>1.2775000000000001</v>
      </c>
      <c r="R357">
        <v>1.3387</v>
      </c>
      <c r="S357">
        <v>1.4342999999999999</v>
      </c>
    </row>
    <row r="358" spans="1:19" x14ac:dyDescent="0.25">
      <c r="A358" s="470">
        <f t="shared" si="16"/>
        <v>44184</v>
      </c>
      <c r="B358">
        <v>1.0056</v>
      </c>
      <c r="C358">
        <v>1.2275</v>
      </c>
      <c r="F358">
        <v>1.0364</v>
      </c>
      <c r="G358">
        <v>0.98680000000000001</v>
      </c>
      <c r="H358">
        <v>1.0676000000000001</v>
      </c>
      <c r="I358">
        <v>1.1629</v>
      </c>
      <c r="K358">
        <v>1.3396999999999999</v>
      </c>
      <c r="L358">
        <v>1.2886</v>
      </c>
      <c r="M358">
        <v>1.345</v>
      </c>
      <c r="N358">
        <v>1.3122</v>
      </c>
      <c r="Q358">
        <v>1.3653</v>
      </c>
      <c r="R358">
        <v>1.3344</v>
      </c>
      <c r="S358">
        <v>1.4370000000000001</v>
      </c>
    </row>
    <row r="359" spans="1:19" x14ac:dyDescent="0.25">
      <c r="A359" s="470">
        <f t="shared" si="16"/>
        <v>44185</v>
      </c>
      <c r="B359">
        <v>0.99829999999999997</v>
      </c>
      <c r="E359">
        <v>1.0178</v>
      </c>
      <c r="F359">
        <v>1.0285</v>
      </c>
      <c r="G359">
        <v>0.98829999999999996</v>
      </c>
      <c r="H359">
        <v>1.0680000000000001</v>
      </c>
      <c r="K359">
        <v>1.3378000000000001</v>
      </c>
      <c r="L359">
        <v>1.2842</v>
      </c>
      <c r="M359">
        <v>1.3494999999999999</v>
      </c>
      <c r="N359">
        <v>1.3164</v>
      </c>
      <c r="P359">
        <v>1.2942</v>
      </c>
      <c r="Q359">
        <v>1.3621000000000001</v>
      </c>
      <c r="R359">
        <v>1.3331</v>
      </c>
      <c r="S359">
        <v>1.4365000000000001</v>
      </c>
    </row>
    <row r="360" spans="1:19" x14ac:dyDescent="0.25">
      <c r="A360" s="470">
        <f t="shared" si="16"/>
        <v>44186</v>
      </c>
      <c r="B360">
        <v>0.99439999999999995</v>
      </c>
      <c r="D360">
        <v>1.0593999999999999</v>
      </c>
      <c r="E360">
        <v>1.0175000000000001</v>
      </c>
      <c r="F360">
        <v>1.0286</v>
      </c>
      <c r="G360">
        <v>0.99419999999999997</v>
      </c>
      <c r="J360">
        <v>1.399</v>
      </c>
      <c r="K360">
        <v>1.3401000000000001</v>
      </c>
      <c r="L360">
        <v>1.2734000000000001</v>
      </c>
      <c r="M360">
        <v>1.3566</v>
      </c>
      <c r="O360">
        <v>1.2848999999999999</v>
      </c>
      <c r="P360">
        <v>1.2927</v>
      </c>
      <c r="Q360">
        <v>1.3612</v>
      </c>
      <c r="R360">
        <v>1.3310999999999999</v>
      </c>
    </row>
    <row r="361" spans="1:19" x14ac:dyDescent="0.25">
      <c r="A361" s="470">
        <f t="shared" si="16"/>
        <v>44187</v>
      </c>
      <c r="C361">
        <v>1.2188000000000001</v>
      </c>
      <c r="D361">
        <v>1.0556000000000001</v>
      </c>
      <c r="E361">
        <v>1.0147999999999999</v>
      </c>
      <c r="F361">
        <v>1.0214000000000001</v>
      </c>
      <c r="I361">
        <v>1.1642999999999999</v>
      </c>
      <c r="J361">
        <v>1.3929</v>
      </c>
      <c r="K361">
        <v>1.3468</v>
      </c>
      <c r="L361">
        <v>1.2759</v>
      </c>
      <c r="O361">
        <v>1.2907999999999999</v>
      </c>
      <c r="P361">
        <v>1.2865</v>
      </c>
      <c r="Q361">
        <v>1.3655999999999999</v>
      </c>
      <c r="R361">
        <v>1.3258000000000001</v>
      </c>
    </row>
    <row r="362" spans="1:19" x14ac:dyDescent="0.25">
      <c r="A362" s="470">
        <f t="shared" si="16"/>
        <v>44188</v>
      </c>
      <c r="C362">
        <v>1.2165999999999999</v>
      </c>
      <c r="D362">
        <v>1.0476000000000001</v>
      </c>
      <c r="E362">
        <v>1.0095000000000001</v>
      </c>
      <c r="F362">
        <v>1.0207999999999999</v>
      </c>
      <c r="H362">
        <v>1.0603</v>
      </c>
      <c r="I362">
        <v>1.1627000000000001</v>
      </c>
      <c r="J362">
        <v>1.3859999999999999</v>
      </c>
      <c r="K362">
        <v>1.3534999999999999</v>
      </c>
      <c r="N362">
        <v>1.3160000000000001</v>
      </c>
      <c r="O362">
        <v>1.2856000000000001</v>
      </c>
      <c r="P362">
        <v>1.2816000000000001</v>
      </c>
      <c r="Q362">
        <v>1.3603000000000001</v>
      </c>
      <c r="S362">
        <v>1.4395</v>
      </c>
    </row>
    <row r="363" spans="1:19" x14ac:dyDescent="0.25">
      <c r="A363" s="470">
        <f t="shared" si="16"/>
        <v>44189</v>
      </c>
      <c r="B363">
        <v>0.98709999999999998</v>
      </c>
      <c r="C363">
        <v>1.2124999999999999</v>
      </c>
      <c r="D363">
        <v>1.0488</v>
      </c>
      <c r="E363">
        <v>1.0064</v>
      </c>
      <c r="G363">
        <v>0.99129999999999996</v>
      </c>
      <c r="H363">
        <v>1.0619000000000001</v>
      </c>
      <c r="I363">
        <v>1.1623000000000001</v>
      </c>
      <c r="J363">
        <v>1.3845000000000001</v>
      </c>
      <c r="M363">
        <v>1.3589</v>
      </c>
      <c r="N363">
        <v>1.3157000000000001</v>
      </c>
      <c r="O363">
        <v>1.2835000000000001</v>
      </c>
      <c r="P363">
        <v>1.2813000000000001</v>
      </c>
      <c r="S363">
        <v>1.4386000000000001</v>
      </c>
    </row>
    <row r="364" spans="1:19" x14ac:dyDescent="0.25">
      <c r="A364" s="468">
        <f t="shared" si="16"/>
        <v>44190</v>
      </c>
      <c r="B364" s="161"/>
      <c r="C364" s="161"/>
      <c r="D364" s="161"/>
      <c r="E364" s="161"/>
      <c r="F364" s="161"/>
      <c r="G364" s="161"/>
      <c r="H364" s="161"/>
      <c r="I364" s="161"/>
      <c r="J364" s="161"/>
      <c r="K364" s="161"/>
      <c r="L364" s="161"/>
      <c r="M364" s="161"/>
      <c r="N364" s="161"/>
      <c r="O364" s="161"/>
      <c r="P364" s="161"/>
      <c r="Q364" s="161"/>
      <c r="R364" s="161"/>
      <c r="S364" s="161"/>
    </row>
    <row r="365" spans="1:19" x14ac:dyDescent="0.25">
      <c r="A365" s="468">
        <f t="shared" si="16"/>
        <v>44191</v>
      </c>
      <c r="B365" s="161"/>
      <c r="C365" s="161"/>
      <c r="D365" s="161"/>
      <c r="E365" s="161"/>
      <c r="F365" s="161"/>
      <c r="G365" s="161"/>
      <c r="H365" s="161"/>
      <c r="I365" s="161"/>
      <c r="J365" s="161"/>
      <c r="K365" s="161"/>
      <c r="L365" s="161"/>
      <c r="M365" s="161"/>
      <c r="N365" s="161"/>
      <c r="O365" s="161"/>
      <c r="P365" s="161"/>
      <c r="Q365" s="161"/>
      <c r="R365" s="161"/>
      <c r="S365" s="161"/>
    </row>
    <row r="366" spans="1:19" x14ac:dyDescent="0.25">
      <c r="A366" s="470">
        <f t="shared" si="16"/>
        <v>44192</v>
      </c>
      <c r="B366">
        <v>0.98109999999999997</v>
      </c>
      <c r="G366">
        <v>0.99490000000000001</v>
      </c>
      <c r="H366">
        <v>1.0697000000000001</v>
      </c>
      <c r="L366">
        <v>1.2641</v>
      </c>
      <c r="M366">
        <v>1.3641000000000001</v>
      </c>
      <c r="N366">
        <v>1.3078000000000001</v>
      </c>
      <c r="R366">
        <v>1.3205</v>
      </c>
      <c r="S366">
        <v>1.4416</v>
      </c>
    </row>
    <row r="367" spans="1:19" x14ac:dyDescent="0.25">
      <c r="A367" s="470">
        <f t="shared" si="16"/>
        <v>44193</v>
      </c>
      <c r="B367">
        <v>0.97850000000000004</v>
      </c>
      <c r="F367">
        <v>1.0234000000000001</v>
      </c>
      <c r="G367">
        <v>0.99519999999999997</v>
      </c>
      <c r="K367">
        <v>1.3555999999999999</v>
      </c>
      <c r="L367">
        <v>1.2587999999999999</v>
      </c>
      <c r="M367">
        <v>1.3637999999999999</v>
      </c>
      <c r="Q367">
        <v>1.3565</v>
      </c>
      <c r="R367">
        <v>1.3211999999999999</v>
      </c>
    </row>
    <row r="368" spans="1:19" x14ac:dyDescent="0.25">
      <c r="A368" s="470">
        <f t="shared" si="16"/>
        <v>44194</v>
      </c>
      <c r="C368">
        <v>1.2166999999999999</v>
      </c>
      <c r="D368">
        <v>1.0405</v>
      </c>
      <c r="E368">
        <v>1.0003</v>
      </c>
      <c r="F368">
        <v>1.0209999999999999</v>
      </c>
      <c r="I368">
        <v>1.1632</v>
      </c>
      <c r="J368">
        <v>1.385</v>
      </c>
      <c r="K368">
        <v>1.3488</v>
      </c>
      <c r="L368">
        <v>1.2544999999999999</v>
      </c>
      <c r="O368">
        <v>1.2806</v>
      </c>
      <c r="P368">
        <v>1.2804</v>
      </c>
      <c r="Q368">
        <v>1.3556999999999999</v>
      </c>
      <c r="R368">
        <v>1.3226</v>
      </c>
    </row>
    <row r="369" spans="1:19" x14ac:dyDescent="0.25">
      <c r="A369" s="470">
        <f t="shared" si="16"/>
        <v>44195</v>
      </c>
      <c r="C369">
        <v>1.2217</v>
      </c>
      <c r="D369">
        <v>1.0525</v>
      </c>
      <c r="E369">
        <v>1.0008999999999999</v>
      </c>
      <c r="F369">
        <v>1.0169999999999999</v>
      </c>
      <c r="H369">
        <v>1.0640000000000001</v>
      </c>
      <c r="I369">
        <v>1.1598999999999999</v>
      </c>
      <c r="J369">
        <v>1.3884000000000001</v>
      </c>
      <c r="K369">
        <v>1.3427</v>
      </c>
      <c r="N369">
        <v>1.3059000000000001</v>
      </c>
      <c r="O369">
        <v>1.2768999999999999</v>
      </c>
      <c r="P369">
        <v>1.2776000000000001</v>
      </c>
      <c r="Q369">
        <v>1.3544</v>
      </c>
      <c r="S369">
        <v>1.4379</v>
      </c>
    </row>
    <row r="370" spans="1:19" x14ac:dyDescent="0.25">
      <c r="A370" s="470">
        <f t="shared" si="16"/>
        <v>44196</v>
      </c>
      <c r="B370">
        <v>0.98809999999999998</v>
      </c>
      <c r="C370">
        <v>1.2245999999999999</v>
      </c>
      <c r="D370">
        <v>1.0466</v>
      </c>
      <c r="E370">
        <v>0.99460000000000004</v>
      </c>
      <c r="G370">
        <v>0.99490000000000001</v>
      </c>
      <c r="H370">
        <v>1.0636000000000001</v>
      </c>
      <c r="I370">
        <v>1.1600999999999999</v>
      </c>
      <c r="J370">
        <v>1.3839999999999999</v>
      </c>
      <c r="M370">
        <v>1.3642000000000001</v>
      </c>
      <c r="N370">
        <v>1.2988</v>
      </c>
      <c r="O370">
        <v>1.2732000000000001</v>
      </c>
      <c r="P370">
        <v>1.2678</v>
      </c>
      <c r="S370">
        <v>1.4389000000000001</v>
      </c>
    </row>
  </sheetData>
  <mergeCells count="1">
    <mergeCell ref="F1:O1"/>
  </mergeCells>
  <hyperlinks>
    <hyperlink ref="F1" r:id="rId1" xr:uid="{D03B4664-56BE-453C-9815-19D56A1D7760}"/>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4CF7-7DB1-46F7-8792-EE2A7693B903}">
  <sheetPr codeName="Sheet30">
    <tabColor rgb="FF92D050"/>
  </sheetPr>
  <dimension ref="A1:U466"/>
  <sheetViews>
    <sheetView workbookViewId="0">
      <pane xSplit="1" ySplit="4" topLeftCell="B5" activePane="bottomRight" state="frozen"/>
      <selection pane="topRight" activeCell="B1" sqref="B1"/>
      <selection pane="bottomLeft" activeCell="A4" sqref="A4"/>
      <selection pane="bottomRight" activeCell="S2" sqref="S2"/>
    </sheetView>
  </sheetViews>
  <sheetFormatPr defaultRowHeight="15" x14ac:dyDescent="0.25"/>
  <cols>
    <col min="1" max="1" width="8.28515625" bestFit="1" customWidth="1"/>
    <col min="2" max="16" width="8.5703125" customWidth="1"/>
    <col min="17" max="17" width="9.5703125" customWidth="1"/>
    <col min="18" max="18" width="9.85546875" bestFit="1" customWidth="1"/>
    <col min="23" max="23" width="10" bestFit="1" customWidth="1"/>
  </cols>
  <sheetData>
    <row r="1" spans="1:21" x14ac:dyDescent="0.25">
      <c r="B1" s="1558" t="s">
        <v>1285</v>
      </c>
      <c r="C1" s="1558"/>
      <c r="D1" s="1558"/>
      <c r="E1" s="1558"/>
      <c r="F1" s="1558"/>
      <c r="G1" s="1558"/>
      <c r="H1" s="1558"/>
      <c r="I1" s="1558"/>
      <c r="J1" s="1558"/>
      <c r="K1" s="1558"/>
      <c r="L1" s="1558"/>
      <c r="M1" s="1558"/>
      <c r="N1" s="1558"/>
    </row>
    <row r="2" spans="1:21" x14ac:dyDescent="0.25">
      <c r="A2" t="s">
        <v>1230</v>
      </c>
      <c r="B2">
        <f>1/B3</f>
        <v>1.0691064192083577</v>
      </c>
      <c r="C2">
        <f t="shared" ref="C2:U2" si="0">1/C3</f>
        <v>1.059127441792634</v>
      </c>
      <c r="D2">
        <f t="shared" si="0"/>
        <v>1.1362875454271024</v>
      </c>
      <c r="E2">
        <f t="shared" si="0"/>
        <v>1.0301838709146536</v>
      </c>
      <c r="F2">
        <f t="shared" si="0"/>
        <v>0.98866574910429272</v>
      </c>
      <c r="G2">
        <f t="shared" si="0"/>
        <v>0.99976962779622447</v>
      </c>
      <c r="H2">
        <f t="shared" si="0"/>
        <v>1.0296919023031486</v>
      </c>
      <c r="I2">
        <f t="shared" si="0"/>
        <v>1.1038595433504437</v>
      </c>
      <c r="J2">
        <f t="shared" si="0"/>
        <v>1.2771527120745334</v>
      </c>
      <c r="K2">
        <f t="shared" si="0"/>
        <v>1.324316235355383</v>
      </c>
      <c r="L2">
        <f t="shared" si="0"/>
        <v>1.2965430467766974</v>
      </c>
      <c r="M2">
        <f t="shared" si="0"/>
        <v>1.29602881035016</v>
      </c>
      <c r="N2">
        <f t="shared" si="0"/>
        <v>1.3269669856149122</v>
      </c>
      <c r="O2">
        <f t="shared" si="0"/>
        <v>1.3395482701443033</v>
      </c>
      <c r="P2">
        <f t="shared" si="0"/>
        <v>1.2533947873964628</v>
      </c>
      <c r="Q2">
        <f t="shared" si="0"/>
        <v>1.3000634533217401</v>
      </c>
      <c r="R2">
        <f t="shared" si="0"/>
        <v>1.3500604877725799</v>
      </c>
      <c r="S2">
        <f t="shared" si="0"/>
        <v>1.3701002485320211</v>
      </c>
      <c r="T2">
        <f t="shared" si="0"/>
        <v>1.4416107982415236</v>
      </c>
      <c r="U2" t="e">
        <f t="shared" si="0"/>
        <v>#DIV/0!</v>
      </c>
    </row>
    <row r="3" spans="1:21" x14ac:dyDescent="0.25">
      <c r="A3" t="s">
        <v>1230</v>
      </c>
      <c r="B3" s="537">
        <f t="shared" ref="B3:N3" si="1">AVERAGE(B5:B370)</f>
        <v>0.93536057967032982</v>
      </c>
      <c r="C3" s="537">
        <f t="shared" si="1"/>
        <v>0.94417343989071101</v>
      </c>
      <c r="D3" s="537">
        <f t="shared" si="1"/>
        <v>0.88005892876712355</v>
      </c>
      <c r="E3" s="537">
        <f t="shared" si="1"/>
        <v>0.97070050136986252</v>
      </c>
      <c r="F3" s="537">
        <f t="shared" si="1"/>
        <v>1.0114641888888898</v>
      </c>
      <c r="G3" s="537">
        <f t="shared" si="1"/>
        <v>1.0002304252873568</v>
      </c>
      <c r="H3" s="537">
        <f t="shared" si="1"/>
        <v>0.97116428493150653</v>
      </c>
      <c r="I3" s="537">
        <f t="shared" si="1"/>
        <v>0.90591235635359157</v>
      </c>
      <c r="J3" s="537">
        <f t="shared" si="1"/>
        <v>0.78299172099447489</v>
      </c>
      <c r="K3" s="537">
        <f t="shared" si="1"/>
        <v>0.75510665300546431</v>
      </c>
      <c r="L3" s="537">
        <f t="shared" si="1"/>
        <v>0.77128175766016749</v>
      </c>
      <c r="M3" s="537">
        <f t="shared" si="1"/>
        <v>0.77158778571428577</v>
      </c>
      <c r="N3" s="537">
        <f t="shared" si="1"/>
        <v>0.75359825138121517</v>
      </c>
      <c r="O3" s="537">
        <f t="shared" ref="O3:T3" si="2">AVERAGE(O5:O370)</f>
        <v>0.74652031754874693</v>
      </c>
      <c r="P3" s="537">
        <f t="shared" si="2"/>
        <v>0.79783322067039109</v>
      </c>
      <c r="Q3" s="537">
        <f t="shared" si="2"/>
        <v>0.76919322471910123</v>
      </c>
      <c r="R3" s="537">
        <f t="shared" si="2"/>
        <v>0.74070755277777733</v>
      </c>
      <c r="S3" s="537">
        <f t="shared" si="2"/>
        <v>0.72987359944751418</v>
      </c>
      <c r="T3" s="537">
        <f t="shared" si="2"/>
        <v>0.6936684999999998</v>
      </c>
      <c r="U3" s="537" t="e">
        <f t="shared" ref="U3" si="3">AVERAGE(U5:U370)</f>
        <v>#DIV/0!</v>
      </c>
    </row>
    <row r="4" spans="1:21" x14ac:dyDescent="0.25">
      <c r="A4" t="s">
        <v>1222</v>
      </c>
      <c r="B4">
        <v>2007</v>
      </c>
      <c r="C4">
        <v>2008</v>
      </c>
      <c r="D4">
        <v>2009</v>
      </c>
      <c r="E4">
        <v>2010</v>
      </c>
      <c r="F4">
        <f>E4+1</f>
        <v>2011</v>
      </c>
      <c r="G4">
        <f t="shared" ref="G4:S4" si="4">F4+1</f>
        <v>2012</v>
      </c>
      <c r="H4">
        <f t="shared" si="4"/>
        <v>2013</v>
      </c>
      <c r="I4">
        <f t="shared" si="4"/>
        <v>2014</v>
      </c>
      <c r="J4">
        <f t="shared" si="4"/>
        <v>2015</v>
      </c>
      <c r="K4">
        <f t="shared" si="4"/>
        <v>2016</v>
      </c>
      <c r="L4">
        <f t="shared" si="4"/>
        <v>2017</v>
      </c>
      <c r="M4">
        <f t="shared" si="4"/>
        <v>2018</v>
      </c>
      <c r="N4">
        <f t="shared" si="4"/>
        <v>2019</v>
      </c>
      <c r="O4">
        <f t="shared" si="4"/>
        <v>2020</v>
      </c>
      <c r="P4">
        <f t="shared" si="4"/>
        <v>2021</v>
      </c>
      <c r="Q4">
        <f t="shared" si="4"/>
        <v>2022</v>
      </c>
      <c r="R4">
        <f t="shared" si="4"/>
        <v>2023</v>
      </c>
      <c r="S4">
        <f t="shared" si="4"/>
        <v>2024</v>
      </c>
      <c r="T4">
        <f t="shared" ref="T4" si="5">S4+1</f>
        <v>2025</v>
      </c>
      <c r="U4">
        <f t="shared" ref="U4" si="6">T4+1</f>
        <v>2026</v>
      </c>
    </row>
    <row r="5" spans="1:21" x14ac:dyDescent="0.25">
      <c r="A5" s="468">
        <v>43831</v>
      </c>
      <c r="B5" s="469"/>
      <c r="C5">
        <v>1.013069</v>
      </c>
      <c r="D5">
        <v>0.81325599999999998</v>
      </c>
      <c r="E5">
        <v>0.95531100000000002</v>
      </c>
      <c r="F5">
        <v>1.0054700000000001</v>
      </c>
      <c r="G5">
        <v>0.97885699999999998</v>
      </c>
      <c r="H5">
        <v>1.0034019999999999</v>
      </c>
      <c r="I5">
        <v>0.94094199999999995</v>
      </c>
      <c r="J5" s="161"/>
      <c r="K5">
        <v>0.72170900000000004</v>
      </c>
      <c r="L5">
        <v>0.74413099999999999</v>
      </c>
      <c r="M5">
        <v>0.79123299999999996</v>
      </c>
      <c r="N5">
        <v>0.73713700000000004</v>
      </c>
      <c r="O5">
        <v>0.76955600000000002</v>
      </c>
      <c r="P5">
        <v>0.78554299999999999</v>
      </c>
      <c r="R5">
        <v>0.73694700000000002</v>
      </c>
      <c r="S5">
        <v>0.75471999999999995</v>
      </c>
      <c r="T5">
        <v>0.696828</v>
      </c>
    </row>
    <row r="6" spans="1:21" x14ac:dyDescent="0.25">
      <c r="A6" s="470">
        <f>A5+1</f>
        <v>43832</v>
      </c>
      <c r="B6">
        <v>0.85936500000000005</v>
      </c>
      <c r="C6">
        <v>1.001603</v>
      </c>
      <c r="D6">
        <v>0.81950400000000001</v>
      </c>
      <c r="E6">
        <v>0.94953200000000004</v>
      </c>
      <c r="F6">
        <v>1.0020039999999999</v>
      </c>
      <c r="G6">
        <v>0.97885699999999998</v>
      </c>
      <c r="H6">
        <v>1.005884</v>
      </c>
      <c r="I6">
        <v>0.94141600000000003</v>
      </c>
      <c r="K6">
        <v>0.72181300000000004</v>
      </c>
      <c r="L6">
        <v>0.74382599999999999</v>
      </c>
      <c r="M6">
        <v>0.79995799999999995</v>
      </c>
      <c r="N6">
        <v>0.73612999999999995</v>
      </c>
      <c r="O6">
        <v>0.76902400000000004</v>
      </c>
      <c r="P6">
        <v>0.78495999999999999</v>
      </c>
      <c r="R6">
        <v>0.73673</v>
      </c>
      <c r="S6">
        <v>0.75117400000000001</v>
      </c>
      <c r="T6">
        <v>0.69317399999999996</v>
      </c>
    </row>
    <row r="7" spans="1:21" x14ac:dyDescent="0.25">
      <c r="A7" s="470">
        <f t="shared" ref="A7:A70" si="7">A6+1</f>
        <v>43833</v>
      </c>
      <c r="B7">
        <v>0.85877499999999996</v>
      </c>
      <c r="C7">
        <v>1.003814</v>
      </c>
      <c r="D7">
        <v>0.81950400000000001</v>
      </c>
      <c r="E7">
        <v>0.94953200000000004</v>
      </c>
      <c r="F7">
        <v>1.0020039999999999</v>
      </c>
      <c r="G7">
        <v>0.97952799999999995</v>
      </c>
      <c r="H7">
        <v>1.014662</v>
      </c>
      <c r="I7">
        <v>0.94032700000000002</v>
      </c>
      <c r="K7">
        <v>0.72181300000000004</v>
      </c>
      <c r="L7">
        <v>0.74457899999999999</v>
      </c>
      <c r="M7">
        <v>0.79769000000000001</v>
      </c>
      <c r="N7">
        <v>0.74171299999999996</v>
      </c>
      <c r="O7">
        <v>0.77017899999999995</v>
      </c>
      <c r="P7">
        <v>0.78495999999999999</v>
      </c>
      <c r="Q7">
        <v>0.78399399999999997</v>
      </c>
      <c r="R7">
        <v>0.73186399999999996</v>
      </c>
      <c r="S7">
        <v>0.74862300000000004</v>
      </c>
      <c r="T7">
        <v>0.69152000000000002</v>
      </c>
    </row>
    <row r="8" spans="1:21" x14ac:dyDescent="0.25">
      <c r="A8" s="470">
        <f t="shared" si="7"/>
        <v>43834</v>
      </c>
      <c r="B8">
        <v>0.85284199999999999</v>
      </c>
      <c r="C8">
        <v>1.0070490000000001</v>
      </c>
      <c r="D8">
        <v>0.81950400000000001</v>
      </c>
      <c r="E8">
        <v>0.94953200000000004</v>
      </c>
      <c r="F8">
        <v>1.0095909999999999</v>
      </c>
      <c r="G8">
        <v>0.99009899999999995</v>
      </c>
      <c r="H8">
        <v>1.0149300000000001</v>
      </c>
      <c r="I8">
        <v>0.94180600000000003</v>
      </c>
      <c r="J8">
        <v>0.84849699999999995</v>
      </c>
      <c r="K8">
        <v>0.72181300000000004</v>
      </c>
      <c r="L8">
        <v>0.75182599999999999</v>
      </c>
      <c r="M8">
        <v>0.79845699999999997</v>
      </c>
      <c r="N8">
        <v>0.746695</v>
      </c>
      <c r="O8">
        <v>0.76980800000000005</v>
      </c>
      <c r="P8">
        <v>0.78281299999999998</v>
      </c>
      <c r="Q8">
        <v>0.78708199999999995</v>
      </c>
      <c r="R8">
        <v>0.74057300000000004</v>
      </c>
      <c r="S8">
        <v>0.74861200000000006</v>
      </c>
      <c r="T8">
        <v>0.69225000000000003</v>
      </c>
    </row>
    <row r="9" spans="1:21" x14ac:dyDescent="0.25">
      <c r="A9" s="470">
        <f t="shared" si="7"/>
        <v>43835</v>
      </c>
      <c r="B9">
        <v>0.849221</v>
      </c>
      <c r="C9">
        <v>1.0070490000000001</v>
      </c>
      <c r="D9">
        <v>0.82911900000000005</v>
      </c>
      <c r="E9">
        <v>0.96337700000000004</v>
      </c>
      <c r="F9">
        <v>1.001091</v>
      </c>
      <c r="G9">
        <v>0.98667499999999997</v>
      </c>
      <c r="H9">
        <v>1.014724</v>
      </c>
      <c r="I9">
        <v>0.94026500000000002</v>
      </c>
      <c r="J9">
        <v>0.84849699999999995</v>
      </c>
      <c r="K9">
        <v>0.71614500000000003</v>
      </c>
      <c r="L9">
        <v>0.75654100000000002</v>
      </c>
      <c r="M9">
        <v>0.80657199999999996</v>
      </c>
      <c r="N9">
        <v>0.74769200000000002</v>
      </c>
      <c r="O9">
        <v>0.76980800000000005</v>
      </c>
      <c r="P9">
        <v>0.78694299999999995</v>
      </c>
      <c r="Q9">
        <v>0.78704499999999999</v>
      </c>
      <c r="R9">
        <v>0.73622799999999999</v>
      </c>
      <c r="S9">
        <v>0.74999300000000002</v>
      </c>
      <c r="T9">
        <v>0.69211299999999998</v>
      </c>
    </row>
    <row r="10" spans="1:21" x14ac:dyDescent="0.25">
      <c r="A10" s="470">
        <f t="shared" si="7"/>
        <v>43836</v>
      </c>
      <c r="B10">
        <v>0.85215200000000002</v>
      </c>
      <c r="C10">
        <v>1.0070490000000001</v>
      </c>
      <c r="D10">
        <v>0.83998300000000004</v>
      </c>
      <c r="E10">
        <v>0.96190399999999998</v>
      </c>
      <c r="F10">
        <v>1.0053989999999999</v>
      </c>
      <c r="G10">
        <v>0.98028599999999999</v>
      </c>
      <c r="H10">
        <v>1.0128630000000001</v>
      </c>
      <c r="I10">
        <v>0.94026500000000002</v>
      </c>
      <c r="J10">
        <v>0.84835300000000002</v>
      </c>
      <c r="K10">
        <v>0.71492100000000003</v>
      </c>
      <c r="L10">
        <v>0.75680199999999997</v>
      </c>
      <c r="M10">
        <v>0.805558</v>
      </c>
      <c r="N10">
        <v>0.74769200000000002</v>
      </c>
      <c r="O10">
        <v>0.77121799999999996</v>
      </c>
      <c r="P10">
        <v>0.78793800000000003</v>
      </c>
      <c r="Q10">
        <v>0.785555</v>
      </c>
      <c r="R10">
        <v>0.74358599999999997</v>
      </c>
      <c r="S10">
        <v>0.747803</v>
      </c>
      <c r="T10">
        <v>0.69625000000000004</v>
      </c>
    </row>
    <row r="11" spans="1:21" x14ac:dyDescent="0.25">
      <c r="A11" s="470">
        <f t="shared" si="7"/>
        <v>43837</v>
      </c>
      <c r="B11">
        <v>0.85215200000000002</v>
      </c>
      <c r="C11">
        <v>0.99705900000000003</v>
      </c>
      <c r="D11">
        <v>0.84409599999999996</v>
      </c>
      <c r="E11">
        <v>0.96767000000000003</v>
      </c>
      <c r="F11">
        <v>1.004319</v>
      </c>
      <c r="G11">
        <v>0.97713499999999998</v>
      </c>
      <c r="H11">
        <v>1.0130170000000001</v>
      </c>
      <c r="I11">
        <v>0.93773399999999996</v>
      </c>
      <c r="J11">
        <v>0.84673600000000004</v>
      </c>
      <c r="K11">
        <v>0.71004299999999998</v>
      </c>
      <c r="L11">
        <v>0.75522400000000001</v>
      </c>
      <c r="M11">
        <v>0.80563899999999999</v>
      </c>
      <c r="N11">
        <v>0.75207800000000002</v>
      </c>
      <c r="O11">
        <v>0.76828200000000002</v>
      </c>
      <c r="P11">
        <v>0.785802</v>
      </c>
      <c r="Q11">
        <v>0.79051099999999996</v>
      </c>
      <c r="R11">
        <v>0.74352200000000002</v>
      </c>
      <c r="S11">
        <v>0.747803</v>
      </c>
      <c r="T11">
        <v>0.69684000000000001</v>
      </c>
    </row>
    <row r="12" spans="1:21" x14ac:dyDescent="0.25">
      <c r="A12" s="470">
        <f t="shared" si="7"/>
        <v>43838</v>
      </c>
      <c r="B12">
        <v>0.85204299999999999</v>
      </c>
      <c r="C12">
        <v>0.99472799999999995</v>
      </c>
      <c r="D12">
        <v>0.83913700000000002</v>
      </c>
      <c r="E12">
        <v>0.96613700000000002</v>
      </c>
      <c r="F12">
        <v>1.006543</v>
      </c>
      <c r="G12">
        <v>0.973047</v>
      </c>
      <c r="H12">
        <v>1.013895</v>
      </c>
      <c r="I12">
        <v>0.93095600000000001</v>
      </c>
      <c r="J12">
        <v>0.843754</v>
      </c>
      <c r="K12">
        <v>0.71096999999999999</v>
      </c>
      <c r="L12">
        <v>0.75537299999999996</v>
      </c>
      <c r="M12">
        <v>0.804813</v>
      </c>
      <c r="N12">
        <v>0.75087999999999999</v>
      </c>
      <c r="O12">
        <v>0.76788100000000004</v>
      </c>
      <c r="P12">
        <v>0.78737999999999997</v>
      </c>
      <c r="Q12">
        <v>0.79078599999999999</v>
      </c>
      <c r="R12">
        <v>0.74352200000000002</v>
      </c>
      <c r="S12">
        <v>0.74812500000000004</v>
      </c>
      <c r="T12">
        <v>0.69549300000000003</v>
      </c>
    </row>
    <row r="13" spans="1:21" x14ac:dyDescent="0.25">
      <c r="A13" s="470">
        <f t="shared" si="7"/>
        <v>43839</v>
      </c>
      <c r="B13">
        <v>0.85211499999999996</v>
      </c>
      <c r="C13">
        <v>1.001603</v>
      </c>
      <c r="D13">
        <v>0.84394199999999997</v>
      </c>
      <c r="E13">
        <v>0.96627700000000005</v>
      </c>
      <c r="F13">
        <v>1.007455</v>
      </c>
      <c r="G13">
        <v>0.973047</v>
      </c>
      <c r="H13">
        <v>1.012915</v>
      </c>
      <c r="I13">
        <v>0.92581899999999995</v>
      </c>
      <c r="J13">
        <v>0.84663299999999997</v>
      </c>
      <c r="K13">
        <v>0.70698899999999998</v>
      </c>
      <c r="L13">
        <v>0.75632100000000002</v>
      </c>
      <c r="M13">
        <v>0.80275799999999997</v>
      </c>
      <c r="N13">
        <v>0.75708799999999998</v>
      </c>
      <c r="O13">
        <v>0.76355700000000004</v>
      </c>
      <c r="P13">
        <v>0.78748499999999999</v>
      </c>
      <c r="Q13">
        <v>0.79078599999999999</v>
      </c>
      <c r="R13">
        <v>0.74796799999999997</v>
      </c>
      <c r="S13">
        <v>0.74655800000000005</v>
      </c>
      <c r="T13">
        <v>0.69443999999999995</v>
      </c>
    </row>
    <row r="14" spans="1:21" x14ac:dyDescent="0.25">
      <c r="A14" s="470">
        <f t="shared" si="7"/>
        <v>43840</v>
      </c>
      <c r="B14">
        <v>0.849437</v>
      </c>
      <c r="C14">
        <v>0.99191600000000002</v>
      </c>
      <c r="D14">
        <v>0.84394199999999997</v>
      </c>
      <c r="E14">
        <v>0.970638</v>
      </c>
      <c r="F14">
        <v>1.0064409999999999</v>
      </c>
      <c r="G14">
        <v>0.973302</v>
      </c>
      <c r="H14">
        <v>1.0133000000000001</v>
      </c>
      <c r="I14">
        <v>0.92164999999999997</v>
      </c>
      <c r="J14">
        <v>0.84331299999999998</v>
      </c>
      <c r="K14">
        <v>0.70560400000000001</v>
      </c>
      <c r="L14">
        <v>0.75721700000000003</v>
      </c>
      <c r="M14">
        <v>0.80070799999999998</v>
      </c>
      <c r="N14">
        <v>0.75565800000000005</v>
      </c>
      <c r="O14">
        <v>0.76602199999999998</v>
      </c>
      <c r="P14">
        <v>0.78748499999999999</v>
      </c>
      <c r="Q14">
        <v>0.78849400000000003</v>
      </c>
      <c r="R14">
        <v>0.74456</v>
      </c>
      <c r="S14">
        <v>0.74731400000000003</v>
      </c>
      <c r="T14">
        <v>0.69283499999999998</v>
      </c>
    </row>
    <row r="15" spans="1:21" x14ac:dyDescent="0.25">
      <c r="A15" s="470">
        <f t="shared" si="7"/>
        <v>43841</v>
      </c>
      <c r="B15">
        <v>0.85153500000000004</v>
      </c>
      <c r="C15">
        <v>0.98872800000000005</v>
      </c>
      <c r="D15">
        <v>0.84394199999999997</v>
      </c>
      <c r="E15">
        <v>0.970638</v>
      </c>
      <c r="F15">
        <v>1.006847</v>
      </c>
      <c r="G15">
        <v>0.98425200000000002</v>
      </c>
      <c r="H15">
        <v>1.01389</v>
      </c>
      <c r="I15">
        <v>0.91570099999999999</v>
      </c>
      <c r="J15">
        <v>0.84278299999999995</v>
      </c>
      <c r="K15">
        <v>0.70560400000000001</v>
      </c>
      <c r="L15">
        <v>0.757019</v>
      </c>
      <c r="M15">
        <v>0.79781999999999997</v>
      </c>
      <c r="N15">
        <v>0.75441000000000003</v>
      </c>
      <c r="O15">
        <v>0.76617800000000003</v>
      </c>
      <c r="P15">
        <v>0.78309499999999999</v>
      </c>
      <c r="Q15">
        <v>0.79345900000000003</v>
      </c>
      <c r="R15">
        <v>0.74531199999999997</v>
      </c>
      <c r="S15">
        <v>0.74399199999999999</v>
      </c>
      <c r="T15">
        <v>0.69319500000000001</v>
      </c>
    </row>
    <row r="16" spans="1:21" x14ac:dyDescent="0.25">
      <c r="A16" s="470">
        <f t="shared" si="7"/>
        <v>43842</v>
      </c>
      <c r="B16">
        <v>0.84979800000000005</v>
      </c>
      <c r="C16">
        <v>0.98872800000000005</v>
      </c>
      <c r="D16">
        <v>0.84146799999999999</v>
      </c>
      <c r="E16">
        <v>0.96928800000000004</v>
      </c>
      <c r="F16">
        <v>1.0099279999999999</v>
      </c>
      <c r="G16">
        <v>0.98125799999999996</v>
      </c>
      <c r="H16">
        <v>1.016472</v>
      </c>
      <c r="I16">
        <v>0.91768799999999995</v>
      </c>
      <c r="J16">
        <v>0.84278299999999995</v>
      </c>
      <c r="K16">
        <v>0.70366499999999998</v>
      </c>
      <c r="L16">
        <v>0.76149900000000004</v>
      </c>
      <c r="M16">
        <v>0.79877600000000004</v>
      </c>
      <c r="N16">
        <v>0.75377799999999995</v>
      </c>
      <c r="O16">
        <v>0.76604899999999998</v>
      </c>
      <c r="P16">
        <v>0.78421200000000002</v>
      </c>
      <c r="Q16">
        <v>0.79995799999999995</v>
      </c>
      <c r="R16">
        <v>0.74679300000000004</v>
      </c>
      <c r="S16">
        <v>0.74624599999999996</v>
      </c>
      <c r="T16">
        <v>0.69319500000000001</v>
      </c>
    </row>
    <row r="17" spans="1:20" x14ac:dyDescent="0.25">
      <c r="A17" s="470">
        <f t="shared" si="7"/>
        <v>43843</v>
      </c>
      <c r="B17">
        <v>0.85532200000000003</v>
      </c>
      <c r="C17">
        <v>0.98872800000000005</v>
      </c>
      <c r="D17">
        <v>0.83063399999999998</v>
      </c>
      <c r="E17">
        <v>0.96385500000000002</v>
      </c>
      <c r="F17">
        <v>1.013746</v>
      </c>
      <c r="G17">
        <v>0.98056500000000002</v>
      </c>
      <c r="H17">
        <v>1.0158990000000001</v>
      </c>
      <c r="I17">
        <v>0.91768799999999995</v>
      </c>
      <c r="J17">
        <v>0.83776700000000004</v>
      </c>
      <c r="K17">
        <v>0.69961099999999998</v>
      </c>
      <c r="L17">
        <v>0.76119999999999999</v>
      </c>
      <c r="M17">
        <v>0.80259999999999998</v>
      </c>
      <c r="N17">
        <v>0.75377799999999995</v>
      </c>
      <c r="O17">
        <v>0.766154</v>
      </c>
      <c r="P17">
        <v>0.78666800000000003</v>
      </c>
      <c r="Q17">
        <v>0.80126600000000003</v>
      </c>
      <c r="R17">
        <v>0.74526999999999999</v>
      </c>
      <c r="S17">
        <v>0.74524000000000001</v>
      </c>
      <c r="T17">
        <v>0.69389500000000004</v>
      </c>
    </row>
    <row r="18" spans="1:20" x14ac:dyDescent="0.25">
      <c r="A18" s="470">
        <f t="shared" si="7"/>
        <v>43844</v>
      </c>
      <c r="B18">
        <v>0.85437200000000002</v>
      </c>
      <c r="C18">
        <v>0.98072899999999996</v>
      </c>
      <c r="D18">
        <v>0.81453100000000001</v>
      </c>
      <c r="E18">
        <v>0.96787599999999996</v>
      </c>
      <c r="F18">
        <v>1.013171</v>
      </c>
      <c r="G18">
        <v>0.97681099999999998</v>
      </c>
      <c r="H18">
        <v>1.0158990000000001</v>
      </c>
      <c r="I18">
        <v>0.91960399999999998</v>
      </c>
      <c r="J18">
        <v>0.83757400000000004</v>
      </c>
      <c r="K18">
        <v>0.70036299999999996</v>
      </c>
      <c r="L18">
        <v>0.762521</v>
      </c>
      <c r="M18">
        <v>0.80259999999999998</v>
      </c>
      <c r="N18">
        <v>0.75300400000000001</v>
      </c>
      <c r="O18">
        <v>0.76568800000000004</v>
      </c>
      <c r="P18">
        <v>0.79117400000000004</v>
      </c>
      <c r="Q18">
        <v>0.79664500000000005</v>
      </c>
      <c r="R18">
        <v>0.74618499999999999</v>
      </c>
      <c r="S18">
        <v>0.74524000000000001</v>
      </c>
      <c r="T18">
        <v>0.69586800000000004</v>
      </c>
    </row>
    <row r="19" spans="1:20" x14ac:dyDescent="0.25">
      <c r="A19" s="470">
        <f t="shared" si="7"/>
        <v>43845</v>
      </c>
      <c r="B19">
        <v>0.85444500000000001</v>
      </c>
      <c r="C19">
        <v>0.98309100000000005</v>
      </c>
      <c r="D19">
        <v>0.80635400000000002</v>
      </c>
      <c r="E19">
        <v>0.97446900000000003</v>
      </c>
      <c r="F19">
        <v>1.010591</v>
      </c>
      <c r="G19">
        <v>0.97765999999999997</v>
      </c>
      <c r="H19">
        <v>1.015692</v>
      </c>
      <c r="I19">
        <v>0.91453700000000004</v>
      </c>
      <c r="J19">
        <v>0.83673600000000004</v>
      </c>
      <c r="K19">
        <v>0.69509600000000005</v>
      </c>
      <c r="L19">
        <v>0.76245700000000005</v>
      </c>
      <c r="M19">
        <v>0.80546799999999996</v>
      </c>
      <c r="N19">
        <v>0.75332399999999999</v>
      </c>
      <c r="O19">
        <v>0.76688000000000001</v>
      </c>
      <c r="P19">
        <v>0.78661199999999998</v>
      </c>
      <c r="Q19">
        <v>0.79652400000000001</v>
      </c>
      <c r="R19">
        <v>0.74618499999999999</v>
      </c>
      <c r="S19">
        <v>0.74417199999999994</v>
      </c>
      <c r="T19">
        <v>0.69698300000000002</v>
      </c>
    </row>
    <row r="20" spans="1:20" x14ac:dyDescent="0.25">
      <c r="A20" s="470">
        <f t="shared" si="7"/>
        <v>43846</v>
      </c>
      <c r="B20">
        <v>0.85572499999999996</v>
      </c>
      <c r="C20">
        <v>0.98429999999999995</v>
      </c>
      <c r="D20">
        <v>0.79234300000000002</v>
      </c>
      <c r="E20">
        <v>0.97210099999999999</v>
      </c>
      <c r="F20">
        <v>1.0106109999999999</v>
      </c>
      <c r="G20">
        <v>0.97765999999999997</v>
      </c>
      <c r="H20">
        <v>1.0163629999999999</v>
      </c>
      <c r="I20">
        <v>0.91449499999999995</v>
      </c>
      <c r="J20">
        <v>0.83848699999999998</v>
      </c>
      <c r="K20">
        <v>0.68891899999999995</v>
      </c>
      <c r="L20">
        <v>0.75966199999999995</v>
      </c>
      <c r="M20">
        <v>0.80499399999999999</v>
      </c>
      <c r="N20">
        <v>0.75508699999999995</v>
      </c>
      <c r="O20">
        <v>0.76686500000000002</v>
      </c>
      <c r="P20">
        <v>0.78476000000000001</v>
      </c>
      <c r="Q20">
        <v>0.79652400000000001</v>
      </c>
      <c r="R20">
        <v>0.74685100000000004</v>
      </c>
      <c r="S20">
        <v>0.74234599999999995</v>
      </c>
      <c r="T20">
        <v>0.69532300000000002</v>
      </c>
    </row>
    <row r="21" spans="1:20" x14ac:dyDescent="0.25">
      <c r="A21" s="470">
        <f t="shared" si="7"/>
        <v>43847</v>
      </c>
      <c r="B21">
        <v>0.85059300000000004</v>
      </c>
      <c r="C21">
        <v>0.97670599999999996</v>
      </c>
      <c r="D21">
        <v>0.79234300000000002</v>
      </c>
      <c r="E21">
        <v>0.971723</v>
      </c>
      <c r="F21">
        <v>1.0106109999999999</v>
      </c>
      <c r="G21">
        <v>0.98222200000000004</v>
      </c>
      <c r="H21">
        <v>1.0149090000000001</v>
      </c>
      <c r="I21">
        <v>0.91516399999999998</v>
      </c>
      <c r="J21">
        <v>0.83469000000000004</v>
      </c>
      <c r="K21">
        <v>0.68795899999999999</v>
      </c>
      <c r="L21">
        <v>0.76570000000000005</v>
      </c>
      <c r="M21">
        <v>0.80339700000000003</v>
      </c>
      <c r="N21">
        <v>0.75246800000000003</v>
      </c>
      <c r="O21">
        <v>0.76508799999999999</v>
      </c>
      <c r="P21">
        <v>0.78476000000000001</v>
      </c>
      <c r="Q21">
        <v>0.79884599999999995</v>
      </c>
      <c r="R21">
        <v>0.747309</v>
      </c>
      <c r="S21">
        <v>0.73930600000000002</v>
      </c>
      <c r="T21">
        <v>0.693859</v>
      </c>
    </row>
    <row r="22" spans="1:20" x14ac:dyDescent="0.25">
      <c r="A22" s="470">
        <f t="shared" si="7"/>
        <v>43848</v>
      </c>
      <c r="B22">
        <v>0.85280599999999995</v>
      </c>
      <c r="C22">
        <v>0.97451600000000005</v>
      </c>
      <c r="D22">
        <v>0.79234300000000002</v>
      </c>
      <c r="E22">
        <v>0.971723</v>
      </c>
      <c r="F22">
        <v>1.0131920000000001</v>
      </c>
      <c r="G22">
        <v>0.98677700000000002</v>
      </c>
      <c r="H22">
        <v>1.0148159999999999</v>
      </c>
      <c r="I22">
        <v>0.91278400000000004</v>
      </c>
      <c r="J22">
        <v>0.83432399999999995</v>
      </c>
      <c r="K22">
        <v>0.68795899999999999</v>
      </c>
      <c r="L22">
        <v>0.75895000000000001</v>
      </c>
      <c r="M22">
        <v>0.80368099999999998</v>
      </c>
      <c r="N22">
        <v>0.754575</v>
      </c>
      <c r="O22">
        <v>0.76528399999999996</v>
      </c>
      <c r="P22">
        <v>0.783721</v>
      </c>
      <c r="Q22">
        <v>0.79770600000000003</v>
      </c>
      <c r="R22">
        <v>0.74388399999999999</v>
      </c>
      <c r="S22">
        <v>0.74087800000000004</v>
      </c>
      <c r="T22">
        <v>0.69010700000000003</v>
      </c>
    </row>
    <row r="23" spans="1:20" x14ac:dyDescent="0.25">
      <c r="A23" s="470">
        <f t="shared" si="7"/>
        <v>43849</v>
      </c>
      <c r="B23">
        <v>0.85193399999999997</v>
      </c>
      <c r="C23">
        <v>0.97451600000000005</v>
      </c>
      <c r="D23">
        <v>0.80276099999999995</v>
      </c>
      <c r="E23">
        <v>0.97513399999999995</v>
      </c>
      <c r="F23">
        <v>1.0089600000000001</v>
      </c>
      <c r="G23">
        <v>0.98668</v>
      </c>
      <c r="H23">
        <v>1.0062439999999999</v>
      </c>
      <c r="I23">
        <v>0.91220500000000004</v>
      </c>
      <c r="J23">
        <v>0.83432399999999995</v>
      </c>
      <c r="K23">
        <v>0.68861000000000006</v>
      </c>
      <c r="L23">
        <v>0.75012299999999998</v>
      </c>
      <c r="M23">
        <v>0.80247199999999996</v>
      </c>
      <c r="N23">
        <v>0.75434699999999999</v>
      </c>
      <c r="O23">
        <v>0.76528399999999996</v>
      </c>
      <c r="P23">
        <v>0.78612000000000004</v>
      </c>
      <c r="Q23">
        <v>0.800458</v>
      </c>
      <c r="R23">
        <v>0.741232</v>
      </c>
      <c r="S23">
        <v>0.742143</v>
      </c>
      <c r="T23">
        <v>0.69053600000000004</v>
      </c>
    </row>
    <row r="24" spans="1:20" x14ac:dyDescent="0.25">
      <c r="A24" s="470">
        <f t="shared" si="7"/>
        <v>43850</v>
      </c>
      <c r="B24">
        <v>0.85255099999999995</v>
      </c>
      <c r="C24">
        <v>0.97451600000000005</v>
      </c>
      <c r="D24">
        <v>0.79923</v>
      </c>
      <c r="E24">
        <v>0.96842899999999998</v>
      </c>
      <c r="F24">
        <v>1.0061370000000001</v>
      </c>
      <c r="G24">
        <v>0.99035399999999996</v>
      </c>
      <c r="H24">
        <v>1.0084200000000001</v>
      </c>
      <c r="I24">
        <v>0.91220500000000004</v>
      </c>
      <c r="J24">
        <v>0.83562800000000004</v>
      </c>
      <c r="K24">
        <v>0.68885200000000002</v>
      </c>
      <c r="L24">
        <v>0.74968100000000004</v>
      </c>
      <c r="M24">
        <v>0.800288</v>
      </c>
      <c r="N24">
        <v>0.75434699999999999</v>
      </c>
      <c r="O24">
        <v>0.76610999999999996</v>
      </c>
      <c r="P24">
        <v>0.79115500000000005</v>
      </c>
      <c r="Q24">
        <v>0.80210800000000004</v>
      </c>
      <c r="R24">
        <v>0.74530399999999997</v>
      </c>
      <c r="S24">
        <v>0.74280400000000002</v>
      </c>
      <c r="T24">
        <v>0.69795399999999996</v>
      </c>
    </row>
    <row r="25" spans="1:20" x14ac:dyDescent="0.25">
      <c r="A25" s="470">
        <f t="shared" si="7"/>
        <v>43851</v>
      </c>
      <c r="B25">
        <v>0.85269700000000004</v>
      </c>
      <c r="C25">
        <v>0.97328300000000001</v>
      </c>
      <c r="D25">
        <v>0.79006100000000001</v>
      </c>
      <c r="E25">
        <v>0.95438100000000003</v>
      </c>
      <c r="F25">
        <v>0.99948999999999999</v>
      </c>
      <c r="G25">
        <v>0.985707</v>
      </c>
      <c r="H25">
        <v>1.0085219999999999</v>
      </c>
      <c r="I25">
        <v>0.91210500000000005</v>
      </c>
      <c r="J25">
        <v>0.82743100000000003</v>
      </c>
      <c r="K25">
        <v>0.68525999999999998</v>
      </c>
      <c r="L25">
        <v>0.75015900000000002</v>
      </c>
      <c r="M25">
        <v>0.800288</v>
      </c>
      <c r="N25">
        <v>0.75253000000000003</v>
      </c>
      <c r="O25">
        <v>0.76515200000000005</v>
      </c>
      <c r="P25">
        <v>0.79119200000000001</v>
      </c>
      <c r="Q25">
        <v>0.79703199999999996</v>
      </c>
      <c r="R25">
        <v>0.74663100000000004</v>
      </c>
      <c r="S25">
        <v>0.74280400000000002</v>
      </c>
      <c r="T25">
        <v>0.69728199999999996</v>
      </c>
    </row>
    <row r="26" spans="1:20" x14ac:dyDescent="0.25">
      <c r="A26" s="470">
        <f t="shared" si="7"/>
        <v>43852</v>
      </c>
      <c r="B26">
        <v>0.85247899999999999</v>
      </c>
      <c r="C26">
        <v>0.96842899999999998</v>
      </c>
      <c r="D26">
        <v>0.786968</v>
      </c>
      <c r="E26">
        <v>0.95399800000000001</v>
      </c>
      <c r="F26">
        <v>1.0059750000000001</v>
      </c>
      <c r="H26">
        <v>1.0065219999999999</v>
      </c>
      <c r="I26">
        <v>0.91130299999999997</v>
      </c>
      <c r="J26">
        <v>0.80925800000000003</v>
      </c>
      <c r="K26">
        <v>0.70127700000000004</v>
      </c>
      <c r="L26">
        <v>0.75015900000000002</v>
      </c>
      <c r="M26">
        <v>0.80229499999999998</v>
      </c>
      <c r="N26">
        <v>0.75006099999999998</v>
      </c>
      <c r="O26">
        <v>0.76152799999999998</v>
      </c>
      <c r="P26">
        <v>0.78625599999999995</v>
      </c>
      <c r="Q26">
        <v>0.79490899999999998</v>
      </c>
      <c r="R26">
        <v>0.74663100000000004</v>
      </c>
      <c r="S26">
        <v>0.74322900000000003</v>
      </c>
      <c r="T26">
        <v>0.69617499999999999</v>
      </c>
    </row>
    <row r="27" spans="1:20" x14ac:dyDescent="0.25">
      <c r="A27" s="470">
        <f t="shared" si="7"/>
        <v>43853</v>
      </c>
      <c r="B27">
        <v>0.84684800000000005</v>
      </c>
      <c r="C27">
        <v>0.97541900000000004</v>
      </c>
      <c r="D27">
        <v>0.79183800000000004</v>
      </c>
      <c r="E27">
        <v>0.94750800000000002</v>
      </c>
      <c r="F27">
        <v>1.0058339999999999</v>
      </c>
      <c r="H27">
        <v>1.0066440000000001</v>
      </c>
      <c r="I27">
        <v>0.90328900000000001</v>
      </c>
      <c r="J27">
        <v>0.80839799999999995</v>
      </c>
      <c r="K27">
        <v>0.70628500000000005</v>
      </c>
      <c r="L27">
        <v>0.75177799999999995</v>
      </c>
      <c r="M27">
        <v>0.80304799999999998</v>
      </c>
      <c r="N27">
        <v>0.74830399999999997</v>
      </c>
      <c r="O27">
        <v>0.76073400000000002</v>
      </c>
      <c r="P27">
        <v>0.78520400000000001</v>
      </c>
      <c r="Q27">
        <v>0.79490899999999998</v>
      </c>
      <c r="R27">
        <v>0.74718899999999999</v>
      </c>
      <c r="S27">
        <v>0.74142200000000003</v>
      </c>
      <c r="T27">
        <v>0.69646399999999997</v>
      </c>
    </row>
    <row r="28" spans="1:20" x14ac:dyDescent="0.25">
      <c r="A28" s="470">
        <f t="shared" si="7"/>
        <v>43854</v>
      </c>
      <c r="B28">
        <v>0.84648900000000005</v>
      </c>
      <c r="C28">
        <v>0.97370999999999996</v>
      </c>
      <c r="D28">
        <v>0.79183800000000004</v>
      </c>
      <c r="E28">
        <v>0.94562599999999997</v>
      </c>
      <c r="F28">
        <v>1.0058339999999999</v>
      </c>
      <c r="G28">
        <v>0.99235899999999999</v>
      </c>
      <c r="H28">
        <v>1.001101</v>
      </c>
      <c r="I28">
        <v>0.89842</v>
      </c>
      <c r="J28">
        <v>0.80636699999999994</v>
      </c>
      <c r="K28">
        <v>0.70787199999999995</v>
      </c>
      <c r="L28">
        <v>0.76010100000000003</v>
      </c>
      <c r="M28">
        <v>0.80933999999999995</v>
      </c>
      <c r="N28">
        <v>0.74946500000000005</v>
      </c>
      <c r="O28">
        <v>0.76056599999999996</v>
      </c>
      <c r="P28">
        <v>0.78520400000000001</v>
      </c>
      <c r="Q28">
        <v>0.78785799999999995</v>
      </c>
      <c r="R28">
        <v>0.74777800000000005</v>
      </c>
      <c r="S28">
        <v>0.74186200000000002</v>
      </c>
      <c r="T28">
        <v>0.69745199999999996</v>
      </c>
    </row>
    <row r="29" spans="1:20" x14ac:dyDescent="0.25">
      <c r="A29" s="470">
        <f t="shared" si="7"/>
        <v>43855</v>
      </c>
      <c r="B29">
        <v>0.84857199999999999</v>
      </c>
      <c r="C29">
        <v>0.98814199999999996</v>
      </c>
      <c r="D29">
        <v>0.79183800000000004</v>
      </c>
      <c r="E29">
        <v>0.94562599999999997</v>
      </c>
      <c r="F29">
        <v>1.0067759999999999</v>
      </c>
      <c r="G29">
        <v>0.989981</v>
      </c>
      <c r="H29">
        <v>0.99725799999999998</v>
      </c>
      <c r="I29">
        <v>0.90361199999999997</v>
      </c>
      <c r="J29">
        <v>0.80497200000000002</v>
      </c>
      <c r="K29">
        <v>0.70787199999999995</v>
      </c>
      <c r="L29">
        <v>0.76499399999999995</v>
      </c>
      <c r="M29">
        <v>0.81211299999999997</v>
      </c>
      <c r="N29">
        <v>0.75426199999999999</v>
      </c>
      <c r="O29">
        <v>0.76060099999999997</v>
      </c>
      <c r="P29">
        <v>0.78383999999999998</v>
      </c>
      <c r="Q29">
        <v>0.791493</v>
      </c>
      <c r="R29">
        <v>0.74513700000000005</v>
      </c>
      <c r="S29">
        <v>0.74115799999999998</v>
      </c>
      <c r="T29">
        <v>0.69023599999999996</v>
      </c>
    </row>
    <row r="30" spans="1:20" x14ac:dyDescent="0.25">
      <c r="A30" s="470">
        <f t="shared" si="7"/>
        <v>43856</v>
      </c>
      <c r="B30">
        <v>0.845059</v>
      </c>
      <c r="C30">
        <v>0.98814199999999996</v>
      </c>
      <c r="D30">
        <v>0.81936799999999999</v>
      </c>
      <c r="E30">
        <v>0.94410000000000005</v>
      </c>
      <c r="F30">
        <v>1.000931</v>
      </c>
      <c r="G30">
        <v>0.98756699999999997</v>
      </c>
      <c r="H30">
        <v>0.99199000000000004</v>
      </c>
      <c r="I30">
        <v>0.90213600000000005</v>
      </c>
      <c r="J30">
        <v>0.80497200000000002</v>
      </c>
      <c r="K30">
        <v>0.70182800000000001</v>
      </c>
      <c r="L30">
        <v>0.76291299999999995</v>
      </c>
      <c r="M30">
        <v>0.81153399999999998</v>
      </c>
      <c r="N30">
        <v>0.75645799999999996</v>
      </c>
      <c r="O30">
        <v>0.76060099999999997</v>
      </c>
      <c r="P30">
        <v>0.78661800000000004</v>
      </c>
      <c r="Q30">
        <v>0.79363799999999995</v>
      </c>
      <c r="R30">
        <v>0.749089</v>
      </c>
      <c r="S30">
        <v>0.74312999999999996</v>
      </c>
      <c r="T30">
        <v>0.69713099999999995</v>
      </c>
    </row>
    <row r="31" spans="1:20" x14ac:dyDescent="0.25">
      <c r="A31" s="470">
        <f t="shared" si="7"/>
        <v>43857</v>
      </c>
      <c r="B31">
        <v>0.84756500000000001</v>
      </c>
      <c r="C31">
        <v>0.98814199999999996</v>
      </c>
      <c r="D31">
        <v>0.81859899999999997</v>
      </c>
      <c r="E31">
        <v>0.94303999999999999</v>
      </c>
      <c r="F31">
        <v>1.0045200000000001</v>
      </c>
      <c r="G31">
        <v>1.0012920000000001</v>
      </c>
      <c r="H31">
        <v>0.994085</v>
      </c>
      <c r="I31">
        <v>0.90213600000000005</v>
      </c>
      <c r="J31">
        <v>0.80554199999999998</v>
      </c>
      <c r="K31">
        <v>0.71095900000000001</v>
      </c>
      <c r="L31">
        <v>0.76278500000000005</v>
      </c>
      <c r="M31">
        <v>0.81231500000000001</v>
      </c>
      <c r="N31">
        <v>0.75645799999999996</v>
      </c>
      <c r="O31">
        <v>0.75883500000000004</v>
      </c>
      <c r="P31">
        <v>0.78292899999999999</v>
      </c>
      <c r="Q31">
        <v>0.78662699999999997</v>
      </c>
      <c r="R31">
        <v>0.750973</v>
      </c>
      <c r="S31">
        <v>0.74291399999999996</v>
      </c>
      <c r="T31">
        <v>0.69489299999999998</v>
      </c>
    </row>
    <row r="32" spans="1:20" x14ac:dyDescent="0.25">
      <c r="A32" s="470">
        <f t="shared" si="7"/>
        <v>43858</v>
      </c>
      <c r="B32">
        <v>0.84756500000000001</v>
      </c>
      <c r="C32">
        <v>0.99290100000000003</v>
      </c>
      <c r="D32">
        <v>0.814133</v>
      </c>
      <c r="E32">
        <v>0.93808599999999998</v>
      </c>
      <c r="F32">
        <v>1.0050349999999999</v>
      </c>
      <c r="G32">
        <v>0.99901600000000002</v>
      </c>
      <c r="H32">
        <v>0.99368999999999996</v>
      </c>
      <c r="I32">
        <v>0.90136799999999995</v>
      </c>
      <c r="J32">
        <v>0.80634799999999995</v>
      </c>
      <c r="K32">
        <v>0.71254499999999998</v>
      </c>
      <c r="L32">
        <v>0.76020200000000004</v>
      </c>
      <c r="M32">
        <v>0.81231500000000001</v>
      </c>
      <c r="N32">
        <v>0.75363100000000005</v>
      </c>
      <c r="O32">
        <v>0.75890400000000002</v>
      </c>
      <c r="P32">
        <v>0.78047299999999997</v>
      </c>
      <c r="Q32">
        <v>0.78363499999999997</v>
      </c>
      <c r="R32">
        <v>0.74970899999999996</v>
      </c>
      <c r="S32">
        <v>0.74291399999999996</v>
      </c>
      <c r="T32">
        <v>0.69464899999999996</v>
      </c>
    </row>
    <row r="33" spans="1:20" x14ac:dyDescent="0.25">
      <c r="A33" s="470">
        <f t="shared" si="7"/>
        <v>43859</v>
      </c>
      <c r="B33">
        <v>0.84706300000000001</v>
      </c>
      <c r="C33">
        <v>0.996363</v>
      </c>
      <c r="D33">
        <v>0.827044</v>
      </c>
      <c r="E33">
        <v>0.939496</v>
      </c>
      <c r="F33">
        <v>1.000891</v>
      </c>
      <c r="H33">
        <v>0.99276799999999998</v>
      </c>
      <c r="I33">
        <v>0.89704200000000001</v>
      </c>
      <c r="J33">
        <v>0.80305199999999999</v>
      </c>
      <c r="K33">
        <v>0.70989199999999997</v>
      </c>
      <c r="L33">
        <v>0.76048499999999997</v>
      </c>
      <c r="M33">
        <v>0.80994299999999997</v>
      </c>
      <c r="N33">
        <v>0.75382899999999997</v>
      </c>
      <c r="O33">
        <v>0.75761599999999996</v>
      </c>
      <c r="P33">
        <v>0.78253099999999998</v>
      </c>
      <c r="Q33">
        <v>0.78298100000000004</v>
      </c>
      <c r="R33">
        <v>0.74970899999999996</v>
      </c>
      <c r="S33">
        <v>0.74385100000000004</v>
      </c>
      <c r="T33">
        <v>0.69191000000000003</v>
      </c>
    </row>
    <row r="34" spans="1:20" x14ac:dyDescent="0.25">
      <c r="A34" s="470">
        <f t="shared" si="7"/>
        <v>43860</v>
      </c>
      <c r="B34">
        <v>0.84595200000000004</v>
      </c>
      <c r="C34">
        <v>1.0018530000000001</v>
      </c>
      <c r="D34">
        <v>0.81833100000000003</v>
      </c>
      <c r="E34">
        <v>0.93835000000000002</v>
      </c>
      <c r="F34">
        <v>0.99890100000000004</v>
      </c>
      <c r="H34">
        <v>0.99655700000000003</v>
      </c>
      <c r="I34">
        <v>0.897312</v>
      </c>
      <c r="J34">
        <v>0.79123299999999996</v>
      </c>
      <c r="K34">
        <v>0.70934799999999998</v>
      </c>
      <c r="L34">
        <v>0.76397400000000004</v>
      </c>
      <c r="M34">
        <v>0.81032400000000004</v>
      </c>
      <c r="N34">
        <v>0.75819599999999998</v>
      </c>
      <c r="O34">
        <v>0.75670700000000002</v>
      </c>
      <c r="P34">
        <v>0.78250299999999995</v>
      </c>
      <c r="Q34">
        <v>0.78348399999999996</v>
      </c>
      <c r="R34">
        <v>0.74898200000000004</v>
      </c>
      <c r="S34">
        <v>0.74553400000000003</v>
      </c>
      <c r="T34">
        <v>0.69375299999999995</v>
      </c>
    </row>
    <row r="35" spans="1:20" x14ac:dyDescent="0.25">
      <c r="A35" s="470">
        <f t="shared" si="7"/>
        <v>43861</v>
      </c>
      <c r="B35">
        <v>0.84796099999999996</v>
      </c>
      <c r="C35">
        <v>1.0039659999999999</v>
      </c>
      <c r="D35">
        <v>0.81833100000000003</v>
      </c>
      <c r="E35">
        <v>0.93423</v>
      </c>
      <c r="F35">
        <v>0.99890100000000004</v>
      </c>
      <c r="G35">
        <v>0.99584700000000004</v>
      </c>
      <c r="H35">
        <v>0.99730700000000005</v>
      </c>
      <c r="I35">
        <v>0.89493500000000004</v>
      </c>
      <c r="J35">
        <v>0.78662399999999999</v>
      </c>
      <c r="K35">
        <v>0.71580200000000005</v>
      </c>
      <c r="L35">
        <v>0.76711799999999997</v>
      </c>
      <c r="M35">
        <v>0.812998</v>
      </c>
      <c r="N35">
        <v>0.76089600000000002</v>
      </c>
      <c r="O35">
        <v>0.75621799999999995</v>
      </c>
      <c r="P35">
        <v>0.78244199999999997</v>
      </c>
      <c r="Q35">
        <v>0.78739800000000004</v>
      </c>
      <c r="R35">
        <v>0.74992599999999998</v>
      </c>
      <c r="S35">
        <v>0.74694300000000002</v>
      </c>
      <c r="T35">
        <v>0.691276</v>
      </c>
    </row>
    <row r="36" spans="1:20" x14ac:dyDescent="0.25">
      <c r="A36" s="470">
        <f t="shared" si="7"/>
        <v>43862</v>
      </c>
      <c r="B36">
        <v>0.85070199999999996</v>
      </c>
      <c r="C36">
        <v>0.99245700000000003</v>
      </c>
      <c r="D36">
        <v>0.81833100000000003</v>
      </c>
      <c r="E36">
        <v>0.93423</v>
      </c>
      <c r="F36">
        <v>0.99653199999999997</v>
      </c>
      <c r="G36">
        <v>0.99492599999999998</v>
      </c>
      <c r="H36">
        <v>1.000831</v>
      </c>
      <c r="I36">
        <v>0.89851700000000001</v>
      </c>
      <c r="J36">
        <v>0.785605</v>
      </c>
      <c r="K36">
        <v>0.71580200000000005</v>
      </c>
      <c r="L36">
        <v>0.76390400000000003</v>
      </c>
      <c r="M36">
        <v>0.81396800000000002</v>
      </c>
      <c r="N36">
        <v>0.763872</v>
      </c>
      <c r="O36">
        <v>0.75558099999999995</v>
      </c>
      <c r="P36">
        <v>0.77991600000000005</v>
      </c>
      <c r="Q36">
        <v>0.787991</v>
      </c>
      <c r="R36">
        <v>0.75001600000000002</v>
      </c>
      <c r="S36">
        <v>0.74735600000000002</v>
      </c>
      <c r="T36">
        <v>0.68773399999999996</v>
      </c>
    </row>
    <row r="37" spans="1:20" x14ac:dyDescent="0.25">
      <c r="A37" s="470">
        <f t="shared" si="7"/>
        <v>43863</v>
      </c>
      <c r="B37">
        <v>0.84781700000000004</v>
      </c>
      <c r="C37">
        <v>0.99245700000000003</v>
      </c>
      <c r="D37">
        <v>0.81380200000000003</v>
      </c>
      <c r="E37">
        <v>0.93863200000000002</v>
      </c>
      <c r="F37">
        <v>1.0079530000000001</v>
      </c>
      <c r="G37">
        <v>1.0031000000000001</v>
      </c>
      <c r="H37">
        <v>1.001201</v>
      </c>
      <c r="I37">
        <v>0.89845200000000003</v>
      </c>
      <c r="J37">
        <v>0.785605</v>
      </c>
      <c r="K37">
        <v>0.71413300000000002</v>
      </c>
      <c r="L37">
        <v>0.76821099999999998</v>
      </c>
      <c r="M37">
        <v>0.807396</v>
      </c>
      <c r="N37">
        <v>0.76321300000000003</v>
      </c>
      <c r="O37">
        <v>0.75558099999999995</v>
      </c>
      <c r="P37">
        <v>0.78011299999999995</v>
      </c>
      <c r="Q37">
        <v>0.78786999999999996</v>
      </c>
      <c r="R37">
        <v>0.75043800000000005</v>
      </c>
      <c r="S37">
        <v>0.74284499999999998</v>
      </c>
      <c r="T37">
        <v>0.68768700000000005</v>
      </c>
    </row>
    <row r="38" spans="1:20" x14ac:dyDescent="0.25">
      <c r="A38" s="470">
        <f t="shared" si="7"/>
        <v>43864</v>
      </c>
      <c r="B38">
        <v>0.84466600000000003</v>
      </c>
      <c r="C38">
        <v>0.99245700000000003</v>
      </c>
      <c r="D38">
        <v>0.80848299999999995</v>
      </c>
      <c r="E38">
        <v>0.942685</v>
      </c>
      <c r="F38">
        <v>1.0115419999999999</v>
      </c>
      <c r="G38">
        <v>1.001001</v>
      </c>
      <c r="H38">
        <v>1.0032099999999999</v>
      </c>
      <c r="I38">
        <v>0.89845200000000003</v>
      </c>
      <c r="J38">
        <v>0.79405099999999995</v>
      </c>
      <c r="K38">
        <v>0.71235199999999999</v>
      </c>
      <c r="L38">
        <v>0.76900900000000005</v>
      </c>
      <c r="M38">
        <v>0.80505599999999999</v>
      </c>
      <c r="N38">
        <v>0.76321300000000003</v>
      </c>
      <c r="O38">
        <v>0.75176699999999996</v>
      </c>
      <c r="P38">
        <v>0.78327899999999995</v>
      </c>
      <c r="Q38">
        <v>0.78884900000000002</v>
      </c>
      <c r="R38">
        <v>0.74689000000000005</v>
      </c>
      <c r="S38">
        <v>0.742143</v>
      </c>
      <c r="T38">
        <v>0.68542899999999995</v>
      </c>
    </row>
    <row r="39" spans="1:20" x14ac:dyDescent="0.25">
      <c r="A39" s="470">
        <f t="shared" si="7"/>
        <v>43865</v>
      </c>
      <c r="B39">
        <v>0.84370400000000001</v>
      </c>
      <c r="C39">
        <v>1.0061880000000001</v>
      </c>
      <c r="D39">
        <v>0.81201800000000002</v>
      </c>
      <c r="E39">
        <v>0.94257800000000003</v>
      </c>
      <c r="F39">
        <v>1.0095909999999999</v>
      </c>
      <c r="G39">
        <v>1.00545</v>
      </c>
      <c r="H39">
        <v>1.003009</v>
      </c>
      <c r="I39">
        <v>0.90320400000000001</v>
      </c>
      <c r="J39">
        <v>0.80244599999999999</v>
      </c>
      <c r="K39">
        <v>0.72228199999999998</v>
      </c>
      <c r="L39">
        <v>0.76775400000000005</v>
      </c>
      <c r="M39">
        <v>0.80505599999999999</v>
      </c>
      <c r="N39">
        <v>0.76146100000000005</v>
      </c>
      <c r="O39">
        <v>0.75385199999999997</v>
      </c>
      <c r="P39">
        <v>0.77932599999999996</v>
      </c>
      <c r="Q39">
        <v>0.78362799999999999</v>
      </c>
      <c r="R39">
        <v>0.74568400000000001</v>
      </c>
      <c r="S39">
        <v>0.742143</v>
      </c>
    </row>
    <row r="40" spans="1:20" x14ac:dyDescent="0.25">
      <c r="A40" s="470">
        <f t="shared" si="7"/>
        <v>43866</v>
      </c>
      <c r="B40">
        <v>0.84398899999999999</v>
      </c>
      <c r="C40">
        <v>1.004419</v>
      </c>
      <c r="D40">
        <v>0.81479699999999999</v>
      </c>
      <c r="E40">
        <v>0.93224399999999996</v>
      </c>
      <c r="F40">
        <v>1.0106109999999999</v>
      </c>
      <c r="G40">
        <v>1.00634</v>
      </c>
      <c r="H40">
        <v>1.001833</v>
      </c>
      <c r="I40">
        <v>0.90473199999999998</v>
      </c>
      <c r="J40">
        <v>0.79747000000000001</v>
      </c>
      <c r="K40">
        <v>0.72944799999999999</v>
      </c>
      <c r="L40">
        <v>0.76766599999999996</v>
      </c>
      <c r="M40">
        <v>0.80077200000000004</v>
      </c>
      <c r="N40">
        <v>0.761374</v>
      </c>
      <c r="O40">
        <v>0.75209499999999996</v>
      </c>
      <c r="P40">
        <v>0.78239599999999998</v>
      </c>
      <c r="Q40">
        <v>0.78387399999999996</v>
      </c>
      <c r="R40">
        <v>0.74568400000000001</v>
      </c>
      <c r="S40">
        <v>0.73856299999999997</v>
      </c>
    </row>
    <row r="41" spans="1:20" x14ac:dyDescent="0.25">
      <c r="A41" s="470">
        <f t="shared" si="7"/>
        <v>43867</v>
      </c>
      <c r="B41">
        <v>0.84634600000000004</v>
      </c>
      <c r="C41">
        <v>0.99344299999999996</v>
      </c>
      <c r="D41">
        <v>0.81546099999999999</v>
      </c>
      <c r="E41">
        <v>0.93214900000000001</v>
      </c>
      <c r="F41">
        <v>1.0126580000000001</v>
      </c>
      <c r="G41">
        <v>1.005733</v>
      </c>
      <c r="H41">
        <v>1.00221</v>
      </c>
      <c r="I41">
        <v>0.90106299999999995</v>
      </c>
      <c r="J41">
        <v>0.80484800000000001</v>
      </c>
      <c r="K41">
        <v>0.72097</v>
      </c>
      <c r="L41">
        <v>0.76260499999999998</v>
      </c>
      <c r="M41">
        <v>0.79798000000000002</v>
      </c>
      <c r="N41">
        <v>0.75802700000000001</v>
      </c>
      <c r="O41">
        <v>0.75223600000000002</v>
      </c>
      <c r="P41">
        <v>0.78424300000000002</v>
      </c>
      <c r="Q41">
        <v>0.78387399999999996</v>
      </c>
      <c r="R41">
        <v>0.74417199999999994</v>
      </c>
      <c r="S41">
        <v>0.74073500000000003</v>
      </c>
    </row>
    <row r="42" spans="1:20" x14ac:dyDescent="0.25">
      <c r="A42" s="470">
        <f t="shared" si="7"/>
        <v>43868</v>
      </c>
      <c r="B42">
        <v>0.84566600000000003</v>
      </c>
      <c r="C42">
        <v>0.99616499999999997</v>
      </c>
      <c r="D42">
        <v>0.81546099999999999</v>
      </c>
      <c r="E42">
        <v>0.93431699999999995</v>
      </c>
      <c r="F42">
        <v>1.0126580000000001</v>
      </c>
      <c r="G42">
        <v>1.003714</v>
      </c>
      <c r="H42">
        <v>1.0043740000000001</v>
      </c>
      <c r="I42">
        <v>0.90399600000000002</v>
      </c>
      <c r="J42">
        <v>0.79872500000000002</v>
      </c>
      <c r="K42">
        <v>0.71863900000000003</v>
      </c>
      <c r="L42">
        <v>0.75963899999999995</v>
      </c>
      <c r="M42">
        <v>0.79689500000000002</v>
      </c>
      <c r="N42">
        <v>0.75255899999999998</v>
      </c>
      <c r="O42">
        <v>0.75158000000000003</v>
      </c>
      <c r="P42">
        <v>0.78424300000000002</v>
      </c>
      <c r="Q42">
        <v>0.78788199999999997</v>
      </c>
      <c r="R42">
        <v>0.74432699999999996</v>
      </c>
      <c r="S42">
        <v>0.74216499999999996</v>
      </c>
    </row>
    <row r="43" spans="1:20" x14ac:dyDescent="0.25">
      <c r="A43" s="470">
        <f t="shared" si="7"/>
        <v>43869</v>
      </c>
      <c r="B43">
        <v>0.84363299999999997</v>
      </c>
      <c r="C43">
        <v>0.98936400000000002</v>
      </c>
      <c r="D43">
        <v>0.81546099999999999</v>
      </c>
      <c r="E43">
        <v>0.93431699999999995</v>
      </c>
      <c r="F43">
        <v>1.0120640000000001</v>
      </c>
      <c r="G43">
        <v>1.0052369999999999</v>
      </c>
      <c r="H43">
        <v>1.0008010000000001</v>
      </c>
      <c r="I43">
        <v>0.90788599999999997</v>
      </c>
      <c r="J43">
        <v>0.79856899999999997</v>
      </c>
      <c r="K43">
        <v>0.71863900000000003</v>
      </c>
      <c r="L43">
        <v>0.75948000000000004</v>
      </c>
      <c r="M43">
        <v>0.79341499999999998</v>
      </c>
      <c r="N43">
        <v>0.75292099999999995</v>
      </c>
      <c r="O43">
        <v>0.75148999999999999</v>
      </c>
      <c r="P43">
        <v>0.78390499999999996</v>
      </c>
      <c r="Q43">
        <v>0.78662699999999997</v>
      </c>
      <c r="R43">
        <v>0.74452099999999999</v>
      </c>
      <c r="S43">
        <v>0.74220299999999995</v>
      </c>
    </row>
    <row r="44" spans="1:20" x14ac:dyDescent="0.25">
      <c r="A44" s="470">
        <f t="shared" si="7"/>
        <v>43870</v>
      </c>
      <c r="B44">
        <v>0.84513000000000005</v>
      </c>
      <c r="C44">
        <v>0.98936400000000002</v>
      </c>
      <c r="D44">
        <v>0.818666</v>
      </c>
      <c r="E44">
        <v>0.93484199999999995</v>
      </c>
      <c r="F44">
        <v>1.0091840000000001</v>
      </c>
      <c r="G44">
        <v>1.0023660000000001</v>
      </c>
      <c r="H44">
        <v>0.99765599999999999</v>
      </c>
      <c r="I44">
        <v>0.90642100000000003</v>
      </c>
      <c r="J44">
        <v>0.79856899999999997</v>
      </c>
      <c r="K44">
        <v>0.71741699999999997</v>
      </c>
      <c r="L44">
        <v>0.76103200000000004</v>
      </c>
      <c r="M44">
        <v>0.79398800000000003</v>
      </c>
      <c r="N44">
        <v>0.75304000000000004</v>
      </c>
      <c r="O44">
        <v>0.75148999999999999</v>
      </c>
      <c r="P44">
        <v>0.786717</v>
      </c>
      <c r="Q44">
        <v>0.78917300000000001</v>
      </c>
      <c r="R44">
        <v>0.74463199999999996</v>
      </c>
      <c r="S44">
        <v>0.74198600000000003</v>
      </c>
    </row>
    <row r="45" spans="1:20" x14ac:dyDescent="0.25">
      <c r="A45" s="470">
        <f t="shared" si="7"/>
        <v>43871</v>
      </c>
      <c r="B45">
        <v>0.84513000000000005</v>
      </c>
      <c r="C45">
        <v>0.98936400000000002</v>
      </c>
      <c r="D45">
        <v>0.82020999999999999</v>
      </c>
      <c r="E45">
        <v>0.93641700000000005</v>
      </c>
      <c r="F45">
        <v>1.00553</v>
      </c>
      <c r="G45">
        <v>1.005733</v>
      </c>
      <c r="H45">
        <v>0.99765599999999999</v>
      </c>
      <c r="I45">
        <v>0.90642100000000003</v>
      </c>
      <c r="J45">
        <v>0.80325800000000003</v>
      </c>
      <c r="K45">
        <v>0.72434399999999999</v>
      </c>
      <c r="L45">
        <v>0.76498500000000003</v>
      </c>
      <c r="M45">
        <v>0.79475499999999999</v>
      </c>
      <c r="N45">
        <v>0.75304000000000004</v>
      </c>
      <c r="O45">
        <v>0.75050799999999995</v>
      </c>
      <c r="P45">
        <v>0.78869599999999995</v>
      </c>
      <c r="Q45">
        <v>0.79059800000000002</v>
      </c>
      <c r="R45">
        <v>0.74852300000000005</v>
      </c>
      <c r="S45">
        <v>0.74137200000000003</v>
      </c>
    </row>
    <row r="46" spans="1:20" x14ac:dyDescent="0.25">
      <c r="A46" s="470">
        <f t="shared" si="7"/>
        <v>43872</v>
      </c>
      <c r="B46">
        <v>0.85198200000000002</v>
      </c>
      <c r="C46">
        <v>1.0011509999999999</v>
      </c>
      <c r="D46">
        <v>0.80479299999999998</v>
      </c>
      <c r="E46">
        <v>0.93737400000000004</v>
      </c>
      <c r="F46">
        <v>1.004823</v>
      </c>
      <c r="G46">
        <v>0.99889099999999997</v>
      </c>
      <c r="H46">
        <v>0.99775499999999995</v>
      </c>
      <c r="I46">
        <v>0.90508</v>
      </c>
      <c r="J46">
        <v>0.79861400000000005</v>
      </c>
      <c r="K46">
        <v>0.71564000000000005</v>
      </c>
      <c r="L46">
        <v>0.76419300000000001</v>
      </c>
      <c r="M46">
        <v>0.79475499999999999</v>
      </c>
      <c r="N46">
        <v>0.75196200000000002</v>
      </c>
      <c r="O46">
        <v>0.75194799999999995</v>
      </c>
      <c r="P46">
        <v>0.78798199999999996</v>
      </c>
      <c r="Q46">
        <v>0.78826700000000005</v>
      </c>
      <c r="R46">
        <v>0.74690999999999996</v>
      </c>
      <c r="S46">
        <v>0.74137200000000003</v>
      </c>
    </row>
    <row r="47" spans="1:20" x14ac:dyDescent="0.25">
      <c r="A47" s="470">
        <f t="shared" si="7"/>
        <v>43873</v>
      </c>
      <c r="B47">
        <v>0.85291499999999998</v>
      </c>
      <c r="C47">
        <v>0.998054</v>
      </c>
      <c r="D47">
        <v>0.80206699999999997</v>
      </c>
      <c r="E47">
        <v>0.95047999999999999</v>
      </c>
      <c r="F47">
        <v>1.009693</v>
      </c>
      <c r="G47">
        <v>0.99840300000000004</v>
      </c>
      <c r="H47">
        <v>0.99380900000000005</v>
      </c>
      <c r="I47">
        <v>0.90714499999999998</v>
      </c>
      <c r="J47">
        <v>0.79092600000000002</v>
      </c>
      <c r="K47">
        <v>0.71702600000000005</v>
      </c>
      <c r="L47">
        <v>0.76437999999999995</v>
      </c>
      <c r="M47">
        <v>0.79252800000000001</v>
      </c>
      <c r="N47">
        <v>0.754857</v>
      </c>
      <c r="O47">
        <v>0.75503600000000004</v>
      </c>
      <c r="P47">
        <v>0.78785099999999997</v>
      </c>
      <c r="Q47">
        <v>0.78518200000000005</v>
      </c>
      <c r="R47">
        <v>0.74690999999999996</v>
      </c>
      <c r="S47">
        <v>0.74396499999999999</v>
      </c>
    </row>
    <row r="48" spans="1:20" x14ac:dyDescent="0.25">
      <c r="A48" s="470">
        <f t="shared" si="7"/>
        <v>43874</v>
      </c>
      <c r="B48">
        <v>0.85095500000000002</v>
      </c>
      <c r="C48">
        <v>1.003261</v>
      </c>
      <c r="D48">
        <v>0.80288999999999999</v>
      </c>
      <c r="E48">
        <v>0.94948699999999997</v>
      </c>
      <c r="F48">
        <v>1.011736</v>
      </c>
      <c r="G48">
        <v>0.99860199999999999</v>
      </c>
      <c r="H48">
        <v>0.99661200000000005</v>
      </c>
      <c r="I48">
        <v>0.90933900000000001</v>
      </c>
      <c r="J48">
        <v>0.80282600000000004</v>
      </c>
      <c r="K48">
        <v>0.72294000000000003</v>
      </c>
      <c r="L48">
        <v>0.764208</v>
      </c>
      <c r="M48">
        <v>0.79360699999999995</v>
      </c>
      <c r="N48">
        <v>0.75567200000000001</v>
      </c>
      <c r="O48">
        <v>0.75417599999999996</v>
      </c>
      <c r="P48">
        <v>0.78749499999999995</v>
      </c>
      <c r="Q48">
        <v>0.78518200000000005</v>
      </c>
      <c r="R48">
        <v>0.74940899999999999</v>
      </c>
      <c r="S48">
        <v>0.73726199999999997</v>
      </c>
    </row>
    <row r="49" spans="1:19" x14ac:dyDescent="0.25">
      <c r="A49" s="470">
        <f t="shared" si="7"/>
        <v>43875</v>
      </c>
      <c r="B49">
        <v>0.85325899999999999</v>
      </c>
      <c r="C49">
        <v>0.99990000000000001</v>
      </c>
      <c r="D49">
        <v>0.80288999999999999</v>
      </c>
      <c r="E49">
        <v>0.95096800000000004</v>
      </c>
      <c r="F49">
        <v>1.011736</v>
      </c>
      <c r="G49">
        <v>1.00068</v>
      </c>
      <c r="H49">
        <v>0.998004</v>
      </c>
      <c r="I49">
        <v>0.91025800000000001</v>
      </c>
      <c r="J49">
        <v>0.80330599999999996</v>
      </c>
      <c r="K49">
        <v>0.72220399999999996</v>
      </c>
      <c r="L49">
        <v>0.76383999999999996</v>
      </c>
      <c r="M49">
        <v>0.79579500000000003</v>
      </c>
      <c r="N49">
        <v>0.75108600000000003</v>
      </c>
      <c r="O49">
        <v>0.75448599999999999</v>
      </c>
      <c r="P49">
        <v>0.78749499999999995</v>
      </c>
      <c r="Q49">
        <v>0.78489500000000001</v>
      </c>
      <c r="R49">
        <v>0.74807500000000005</v>
      </c>
      <c r="S49">
        <v>0.73800200000000005</v>
      </c>
    </row>
    <row r="50" spans="1:19" x14ac:dyDescent="0.25">
      <c r="A50" s="470">
        <f t="shared" si="7"/>
        <v>43876</v>
      </c>
      <c r="B50">
        <v>0.85763299999999998</v>
      </c>
      <c r="C50">
        <v>1.006087</v>
      </c>
      <c r="D50">
        <v>0.80288999999999999</v>
      </c>
      <c r="E50">
        <v>0.95096800000000004</v>
      </c>
      <c r="F50">
        <v>1.0121359999999999</v>
      </c>
      <c r="G50">
        <v>1.0008109999999999</v>
      </c>
      <c r="H50">
        <v>0.99920100000000001</v>
      </c>
      <c r="I50">
        <v>0.91086699999999998</v>
      </c>
      <c r="J50">
        <v>0.80313900000000005</v>
      </c>
      <c r="K50">
        <v>0.72220399999999996</v>
      </c>
      <c r="L50">
        <v>0.76448799999999995</v>
      </c>
      <c r="M50">
        <v>0.798655</v>
      </c>
      <c r="N50">
        <v>0.75331599999999999</v>
      </c>
      <c r="O50">
        <v>0.75471100000000002</v>
      </c>
      <c r="P50">
        <v>0.79152699999999998</v>
      </c>
      <c r="Q50">
        <v>0.78448300000000004</v>
      </c>
      <c r="R50">
        <v>0.746305</v>
      </c>
      <c r="S50">
        <v>0.74076799999999998</v>
      </c>
    </row>
    <row r="51" spans="1:19" x14ac:dyDescent="0.25">
      <c r="A51" s="470">
        <f t="shared" si="7"/>
        <v>43877</v>
      </c>
      <c r="B51">
        <v>0.85888500000000001</v>
      </c>
      <c r="C51">
        <v>1.006087</v>
      </c>
      <c r="D51">
        <v>0.80371000000000004</v>
      </c>
      <c r="E51">
        <v>0.95401599999999998</v>
      </c>
      <c r="F51">
        <v>1.01146</v>
      </c>
      <c r="G51">
        <v>1.0034019999999999</v>
      </c>
      <c r="H51">
        <v>0.99301899999999999</v>
      </c>
      <c r="I51">
        <v>0.91066000000000003</v>
      </c>
      <c r="J51">
        <v>0.80313900000000005</v>
      </c>
      <c r="K51">
        <v>0.72338000000000002</v>
      </c>
      <c r="L51">
        <v>0.76592800000000005</v>
      </c>
      <c r="M51">
        <v>0.79805300000000001</v>
      </c>
      <c r="N51">
        <v>0.75497300000000001</v>
      </c>
      <c r="O51">
        <v>0.75471100000000002</v>
      </c>
      <c r="P51">
        <v>0.78744800000000004</v>
      </c>
      <c r="Q51">
        <v>0.78790700000000002</v>
      </c>
      <c r="R51">
        <v>0.74409499999999995</v>
      </c>
      <c r="S51">
        <v>0.74210100000000001</v>
      </c>
    </row>
    <row r="52" spans="1:19" x14ac:dyDescent="0.25">
      <c r="A52" s="468">
        <f t="shared" si="7"/>
        <v>43878</v>
      </c>
      <c r="B52">
        <v>0.85888500000000001</v>
      </c>
      <c r="C52">
        <v>1.006087</v>
      </c>
      <c r="D52">
        <v>0.80444099999999996</v>
      </c>
      <c r="E52">
        <v>0.95878200000000002</v>
      </c>
      <c r="F52">
        <v>1.013973</v>
      </c>
      <c r="G52">
        <v>1.0019039999999999</v>
      </c>
      <c r="H52">
        <v>0.993641</v>
      </c>
      <c r="I52">
        <v>0.91066000000000003</v>
      </c>
      <c r="J52">
        <v>0.80194399999999999</v>
      </c>
      <c r="K52">
        <v>0.72106099999999995</v>
      </c>
      <c r="L52">
        <v>0.76204099999999997</v>
      </c>
      <c r="M52">
        <v>0.79627300000000001</v>
      </c>
      <c r="N52">
        <v>0.75497300000000001</v>
      </c>
      <c r="O52">
        <v>0.75580899999999995</v>
      </c>
      <c r="P52">
        <v>0.78627199999999997</v>
      </c>
      <c r="Q52">
        <v>0.78806200000000004</v>
      </c>
      <c r="R52">
        <v>0.74154500000000001</v>
      </c>
      <c r="S52">
        <v>0.74112800000000001</v>
      </c>
    </row>
    <row r="53" spans="1:19" x14ac:dyDescent="0.25">
      <c r="A53" s="468">
        <f t="shared" si="7"/>
        <v>43879</v>
      </c>
      <c r="B53">
        <v>0.85903300000000005</v>
      </c>
      <c r="C53">
        <v>0.99260499999999996</v>
      </c>
      <c r="D53">
        <v>0.79248700000000005</v>
      </c>
      <c r="E53">
        <v>0.95611400000000002</v>
      </c>
      <c r="F53">
        <v>1.01624</v>
      </c>
      <c r="G53">
        <v>1.0028079999999999</v>
      </c>
      <c r="H53">
        <v>0.993838</v>
      </c>
      <c r="I53">
        <v>0.91192600000000001</v>
      </c>
      <c r="J53">
        <v>0.806257</v>
      </c>
      <c r="K53">
        <v>0.73038800000000004</v>
      </c>
      <c r="L53">
        <v>0.76372600000000002</v>
      </c>
      <c r="M53">
        <v>0.79627300000000001</v>
      </c>
      <c r="N53">
        <v>0.75556900000000005</v>
      </c>
      <c r="O53">
        <v>0.75429000000000002</v>
      </c>
      <c r="P53">
        <v>0.78752900000000003</v>
      </c>
      <c r="Q53">
        <v>0.78437199999999996</v>
      </c>
      <c r="R53">
        <v>0.74208700000000005</v>
      </c>
      <c r="S53">
        <v>0.74112800000000001</v>
      </c>
    </row>
    <row r="54" spans="1:19" x14ac:dyDescent="0.25">
      <c r="A54" s="470">
        <f t="shared" si="7"/>
        <v>43880</v>
      </c>
      <c r="B54">
        <v>0.85921700000000001</v>
      </c>
      <c r="C54">
        <v>0.99240799999999996</v>
      </c>
      <c r="D54">
        <v>0.79308400000000001</v>
      </c>
      <c r="E54">
        <v>0.95676399999999995</v>
      </c>
      <c r="F54">
        <v>1.0175110000000001</v>
      </c>
      <c r="H54">
        <v>0.99027500000000002</v>
      </c>
      <c r="I54">
        <v>0.91314600000000001</v>
      </c>
      <c r="J54">
        <v>0.80308400000000002</v>
      </c>
      <c r="K54">
        <v>0.727738</v>
      </c>
      <c r="L54">
        <v>0.763679</v>
      </c>
      <c r="M54">
        <v>0.79608299999999999</v>
      </c>
      <c r="N54">
        <v>0.75482199999999999</v>
      </c>
      <c r="O54">
        <v>0.75608900000000001</v>
      </c>
      <c r="P54">
        <v>0.79386199999999996</v>
      </c>
      <c r="Q54">
        <v>0.783914</v>
      </c>
      <c r="R54">
        <v>0.74208700000000005</v>
      </c>
      <c r="S54">
        <v>0.74119400000000002</v>
      </c>
    </row>
    <row r="55" spans="1:19" x14ac:dyDescent="0.25">
      <c r="A55" s="470">
        <f t="shared" si="7"/>
        <v>43881</v>
      </c>
      <c r="B55">
        <v>0.85875599999999996</v>
      </c>
      <c r="C55">
        <v>0.98828899999999997</v>
      </c>
      <c r="D55">
        <v>0.79697200000000001</v>
      </c>
      <c r="E55">
        <v>0.95748800000000001</v>
      </c>
      <c r="F55">
        <v>1.013582</v>
      </c>
      <c r="H55">
        <v>0.98842600000000003</v>
      </c>
      <c r="I55">
        <v>0.90560799999999997</v>
      </c>
      <c r="J55">
        <v>0.80124700000000004</v>
      </c>
      <c r="K55">
        <v>0.72502100000000003</v>
      </c>
      <c r="L55">
        <v>0.76383999999999996</v>
      </c>
      <c r="M55">
        <v>0.79248099999999999</v>
      </c>
      <c r="N55">
        <v>0.76031199999999999</v>
      </c>
      <c r="O55">
        <v>0.75445799999999996</v>
      </c>
      <c r="P55">
        <v>0.79284500000000002</v>
      </c>
      <c r="Q55">
        <v>0.783914</v>
      </c>
      <c r="R55">
        <v>0.74341199999999996</v>
      </c>
      <c r="S55">
        <v>0.739869</v>
      </c>
    </row>
    <row r="56" spans="1:19" x14ac:dyDescent="0.25">
      <c r="A56" s="470">
        <f t="shared" si="7"/>
        <v>43882</v>
      </c>
      <c r="B56">
        <v>0.856935</v>
      </c>
      <c r="C56">
        <v>0.98164300000000004</v>
      </c>
      <c r="D56">
        <v>0.79697200000000001</v>
      </c>
      <c r="E56">
        <v>0.96190799999999999</v>
      </c>
      <c r="F56">
        <v>1.013582</v>
      </c>
      <c r="G56">
        <v>1.0073540000000001</v>
      </c>
      <c r="H56">
        <v>0.98346800000000001</v>
      </c>
      <c r="I56">
        <v>0.90062500000000001</v>
      </c>
      <c r="J56">
        <v>0.79831700000000005</v>
      </c>
      <c r="K56">
        <v>0.72636100000000003</v>
      </c>
      <c r="L56">
        <v>0.76048499999999997</v>
      </c>
      <c r="M56">
        <v>0.78859100000000004</v>
      </c>
      <c r="N56">
        <v>0.75792899999999996</v>
      </c>
      <c r="O56">
        <v>0.75639500000000004</v>
      </c>
      <c r="P56">
        <v>0.79267600000000005</v>
      </c>
      <c r="Q56">
        <v>0.784883</v>
      </c>
      <c r="R56">
        <v>0.74008600000000002</v>
      </c>
      <c r="S56">
        <v>0.74056500000000003</v>
      </c>
    </row>
    <row r="57" spans="1:19" x14ac:dyDescent="0.25">
      <c r="A57" s="470">
        <f t="shared" si="7"/>
        <v>43883</v>
      </c>
      <c r="B57">
        <v>0.86114100000000005</v>
      </c>
      <c r="C57">
        <v>0.98697199999999996</v>
      </c>
      <c r="D57">
        <v>0.79697200000000001</v>
      </c>
      <c r="E57">
        <v>0.96190799999999999</v>
      </c>
      <c r="F57">
        <v>1.016033</v>
      </c>
      <c r="G57">
        <v>1.0046310000000001</v>
      </c>
      <c r="H57">
        <v>0.98180199999999995</v>
      </c>
      <c r="I57">
        <v>0.89845600000000003</v>
      </c>
      <c r="J57">
        <v>0.79785200000000001</v>
      </c>
      <c r="K57">
        <v>0.72636100000000003</v>
      </c>
      <c r="L57">
        <v>0.75783400000000001</v>
      </c>
      <c r="M57">
        <v>0.78736700000000004</v>
      </c>
      <c r="N57">
        <v>0.75800599999999996</v>
      </c>
      <c r="O57">
        <v>0.75624899999999995</v>
      </c>
      <c r="P57">
        <v>0.79291800000000001</v>
      </c>
      <c r="Q57">
        <v>0.78507400000000005</v>
      </c>
      <c r="R57">
        <v>0.73839200000000005</v>
      </c>
      <c r="S57">
        <v>0.74079300000000003</v>
      </c>
    </row>
    <row r="58" spans="1:19" x14ac:dyDescent="0.25">
      <c r="A58" s="470">
        <f t="shared" si="7"/>
        <v>43884</v>
      </c>
      <c r="B58">
        <v>0.86110399999999998</v>
      </c>
      <c r="C58">
        <v>0.98697199999999996</v>
      </c>
      <c r="D58">
        <v>0.79853099999999999</v>
      </c>
      <c r="E58">
        <v>0.958901</v>
      </c>
      <c r="F58">
        <v>1.0139929999999999</v>
      </c>
      <c r="G58">
        <v>0.99980000000000002</v>
      </c>
      <c r="H58">
        <v>0.97787599999999997</v>
      </c>
      <c r="I58">
        <v>0.89973000000000003</v>
      </c>
      <c r="J58">
        <v>0.79785200000000001</v>
      </c>
      <c r="K58">
        <v>0.73050599999999999</v>
      </c>
      <c r="L58">
        <v>0.76285499999999995</v>
      </c>
      <c r="M58">
        <v>0.78979299999999997</v>
      </c>
      <c r="N58">
        <v>0.76123799999999997</v>
      </c>
      <c r="O58">
        <v>0.75624899999999995</v>
      </c>
      <c r="P58">
        <v>0.793207</v>
      </c>
      <c r="Q58">
        <v>0.78596900000000003</v>
      </c>
      <c r="R58">
        <v>0.73699800000000004</v>
      </c>
      <c r="S58">
        <v>0.74043400000000004</v>
      </c>
    </row>
    <row r="59" spans="1:19" x14ac:dyDescent="0.25">
      <c r="A59" s="470">
        <f t="shared" si="7"/>
        <v>43885</v>
      </c>
      <c r="B59">
        <v>0.86110399999999998</v>
      </c>
      <c r="C59">
        <v>0.98697199999999996</v>
      </c>
      <c r="D59">
        <v>0.79942400000000002</v>
      </c>
      <c r="E59">
        <v>0.95155599999999996</v>
      </c>
      <c r="F59">
        <v>1.007587</v>
      </c>
      <c r="G59">
        <v>1.0019039999999999</v>
      </c>
      <c r="H59">
        <v>0.97890500000000003</v>
      </c>
      <c r="I59">
        <v>0.89973000000000003</v>
      </c>
      <c r="J59">
        <v>0.79576000000000002</v>
      </c>
      <c r="K59">
        <v>0.72516800000000003</v>
      </c>
      <c r="L59">
        <v>0.76306799999999997</v>
      </c>
      <c r="M59">
        <v>0.79154599999999997</v>
      </c>
      <c r="O59">
        <v>0.75292099999999995</v>
      </c>
      <c r="P59">
        <v>0.79757900000000004</v>
      </c>
      <c r="Q59">
        <v>0.778165</v>
      </c>
      <c r="R59">
        <v>0.734433</v>
      </c>
      <c r="S59">
        <v>0.74148199999999997</v>
      </c>
    </row>
    <row r="60" spans="1:19" x14ac:dyDescent="0.25">
      <c r="A60" s="470">
        <f t="shared" si="7"/>
        <v>43886</v>
      </c>
      <c r="B60">
        <v>0.86264399999999997</v>
      </c>
      <c r="C60">
        <v>0.98799599999999999</v>
      </c>
      <c r="D60">
        <v>0.805338</v>
      </c>
      <c r="E60">
        <v>0.94786700000000002</v>
      </c>
      <c r="F60">
        <v>1.0159499999999999</v>
      </c>
      <c r="G60">
        <v>1.001492</v>
      </c>
      <c r="H60">
        <v>0.97890500000000003</v>
      </c>
      <c r="I60">
        <v>0.90428200000000003</v>
      </c>
      <c r="J60">
        <v>0.793937</v>
      </c>
      <c r="K60">
        <v>0.72653800000000002</v>
      </c>
      <c r="L60">
        <v>0.76385400000000003</v>
      </c>
      <c r="M60">
        <v>0.79154599999999997</v>
      </c>
      <c r="N60">
        <v>0.758714</v>
      </c>
      <c r="O60">
        <v>0.75247399999999998</v>
      </c>
      <c r="P60">
        <v>0.79807499999999998</v>
      </c>
      <c r="Q60">
        <v>0.78477200000000003</v>
      </c>
      <c r="R60">
        <v>0.733541</v>
      </c>
      <c r="S60">
        <v>0.74148199999999997</v>
      </c>
    </row>
    <row r="61" spans="1:19" x14ac:dyDescent="0.25">
      <c r="A61" s="470">
        <f t="shared" si="7"/>
        <v>43887</v>
      </c>
      <c r="B61">
        <v>0.86232900000000001</v>
      </c>
      <c r="C61">
        <v>1.001452</v>
      </c>
      <c r="D61">
        <v>0.79598199999999997</v>
      </c>
      <c r="E61">
        <v>0.93667199999999995</v>
      </c>
      <c r="F61">
        <v>1.019077</v>
      </c>
      <c r="G61">
        <v>1.0004</v>
      </c>
      <c r="H61">
        <v>0.97389899999999996</v>
      </c>
      <c r="I61">
        <v>0.90268599999999999</v>
      </c>
      <c r="J61">
        <v>0.80486500000000005</v>
      </c>
      <c r="K61">
        <v>0.735294</v>
      </c>
      <c r="L61">
        <v>0.76385400000000003</v>
      </c>
      <c r="M61">
        <v>0.78807499999999997</v>
      </c>
      <c r="N61">
        <v>0.75862499999999999</v>
      </c>
      <c r="O61">
        <v>0.75108900000000001</v>
      </c>
      <c r="P61">
        <v>0.78771500000000005</v>
      </c>
      <c r="Q61">
        <v>0.78656899999999996</v>
      </c>
      <c r="R61">
        <v>0.733541</v>
      </c>
      <c r="S61">
        <v>0.73997299999999999</v>
      </c>
    </row>
    <row r="62" spans="1:19" x14ac:dyDescent="0.25">
      <c r="A62" s="470">
        <f t="shared" si="7"/>
        <v>43888</v>
      </c>
      <c r="B62">
        <v>0.86229199999999995</v>
      </c>
      <c r="C62">
        <v>1.012248</v>
      </c>
      <c r="D62">
        <v>0.80013800000000002</v>
      </c>
      <c r="E62">
        <v>0.95056099999999999</v>
      </c>
      <c r="F62">
        <v>1.019077</v>
      </c>
      <c r="G62">
        <v>1.0004</v>
      </c>
      <c r="H62">
        <v>0.97238400000000003</v>
      </c>
      <c r="I62">
        <v>0.89938600000000002</v>
      </c>
      <c r="J62">
        <v>0.80018900000000004</v>
      </c>
      <c r="K62">
        <v>0.73796399999999995</v>
      </c>
      <c r="L62">
        <v>0.76335600000000003</v>
      </c>
      <c r="M62">
        <v>0.78436899999999998</v>
      </c>
      <c r="N62">
        <v>0.76042699999999996</v>
      </c>
      <c r="O62">
        <v>0.74828499999999998</v>
      </c>
      <c r="P62">
        <v>0.78482200000000002</v>
      </c>
      <c r="Q62">
        <v>0.78656899999999996</v>
      </c>
      <c r="R62">
        <v>0.73642300000000005</v>
      </c>
      <c r="S62">
        <v>0.73929800000000001</v>
      </c>
    </row>
    <row r="63" spans="1:19" x14ac:dyDescent="0.25">
      <c r="A63" s="470">
        <f t="shared" si="7"/>
        <v>43889</v>
      </c>
      <c r="B63">
        <v>0.85877499999999996</v>
      </c>
      <c r="C63">
        <v>1.020564</v>
      </c>
      <c r="D63">
        <v>0.80013800000000002</v>
      </c>
      <c r="E63">
        <v>0.95075100000000001</v>
      </c>
      <c r="F63">
        <v>1.022599</v>
      </c>
      <c r="G63">
        <v>1.001512</v>
      </c>
      <c r="H63">
        <v>0.97533400000000003</v>
      </c>
      <c r="I63">
        <v>0.89717499999999994</v>
      </c>
      <c r="J63">
        <v>0.79961899999999997</v>
      </c>
      <c r="K63">
        <v>0.73998200000000003</v>
      </c>
      <c r="L63">
        <v>0.75502999999999998</v>
      </c>
      <c r="M63">
        <v>0.780613</v>
      </c>
      <c r="N63">
        <v>0.759965</v>
      </c>
      <c r="O63">
        <v>0.74555400000000005</v>
      </c>
      <c r="P63">
        <v>0.78482200000000002</v>
      </c>
      <c r="Q63">
        <v>0.78951499999999997</v>
      </c>
      <c r="R63">
        <v>0.73468599999999995</v>
      </c>
      <c r="S63">
        <v>0.73656699999999997</v>
      </c>
    </row>
    <row r="64" spans="1:19" x14ac:dyDescent="0.25">
      <c r="A64" s="468">
        <f t="shared" si="7"/>
        <v>43890</v>
      </c>
      <c r="C64">
        <v>1.0261150000000001</v>
      </c>
      <c r="G64">
        <v>1.004319</v>
      </c>
      <c r="K64">
        <v>0.73998200000000003</v>
      </c>
      <c r="O64">
        <v>0.74538400000000005</v>
      </c>
      <c r="S64">
        <v>0.73712100000000003</v>
      </c>
    </row>
    <row r="65" spans="1:19" x14ac:dyDescent="0.25">
      <c r="A65" s="470">
        <f t="shared" si="7"/>
        <v>43891</v>
      </c>
      <c r="B65">
        <v>0.85222399999999998</v>
      </c>
      <c r="C65">
        <v>1.0261150000000001</v>
      </c>
      <c r="D65">
        <v>0.80013800000000002</v>
      </c>
      <c r="E65">
        <v>0.95075100000000001</v>
      </c>
      <c r="F65">
        <v>1.0259670000000001</v>
      </c>
      <c r="G65">
        <v>1.013582</v>
      </c>
      <c r="H65">
        <v>0.97247899999999998</v>
      </c>
      <c r="I65">
        <v>0.90308500000000003</v>
      </c>
      <c r="J65">
        <v>0.79952299999999998</v>
      </c>
      <c r="K65">
        <v>0.73898900000000001</v>
      </c>
      <c r="L65">
        <v>0.74990599999999996</v>
      </c>
      <c r="M65">
        <v>0.77910999999999997</v>
      </c>
      <c r="N65">
        <v>0.75316499999999997</v>
      </c>
      <c r="O65">
        <v>0.74538400000000005</v>
      </c>
      <c r="P65">
        <v>0.79019799999999996</v>
      </c>
      <c r="Q65">
        <v>0.78721300000000005</v>
      </c>
      <c r="R65">
        <v>0.73529100000000003</v>
      </c>
      <c r="S65">
        <v>0.73787700000000001</v>
      </c>
    </row>
    <row r="66" spans="1:19" x14ac:dyDescent="0.25">
      <c r="A66" s="470">
        <f t="shared" si="7"/>
        <v>43892</v>
      </c>
      <c r="B66">
        <v>0.85378900000000002</v>
      </c>
      <c r="C66">
        <v>1.0261150000000001</v>
      </c>
      <c r="D66">
        <v>0.785053</v>
      </c>
      <c r="E66">
        <v>0.95946299999999995</v>
      </c>
      <c r="F66">
        <v>1.026705</v>
      </c>
      <c r="G66">
        <v>1.0150220000000001</v>
      </c>
      <c r="H66">
        <v>0.97155800000000003</v>
      </c>
      <c r="I66">
        <v>0.90367699999999995</v>
      </c>
      <c r="J66">
        <v>0.79952299999999998</v>
      </c>
      <c r="K66">
        <v>0.74585100000000004</v>
      </c>
      <c r="L66">
        <v>0.74727200000000005</v>
      </c>
      <c r="M66">
        <v>0.77640100000000001</v>
      </c>
      <c r="N66">
        <v>0.75207800000000002</v>
      </c>
      <c r="O66">
        <v>0.74966999999999995</v>
      </c>
      <c r="P66">
        <v>0.79286699999999999</v>
      </c>
      <c r="Q66">
        <v>0.78976199999999996</v>
      </c>
      <c r="R66">
        <v>0.73481600000000002</v>
      </c>
      <c r="S66">
        <v>0.73629599999999995</v>
      </c>
    </row>
    <row r="67" spans="1:19" x14ac:dyDescent="0.25">
      <c r="A67" s="470">
        <f t="shared" si="7"/>
        <v>43893</v>
      </c>
      <c r="B67">
        <v>0.85378900000000002</v>
      </c>
      <c r="C67">
        <v>1.0158990000000001</v>
      </c>
      <c r="D67">
        <v>0.77562399999999998</v>
      </c>
      <c r="E67">
        <v>0.96840999999999999</v>
      </c>
      <c r="F67">
        <v>1.0275380000000001</v>
      </c>
      <c r="G67">
        <v>1.0108870000000001</v>
      </c>
      <c r="H67">
        <v>0.97399400000000003</v>
      </c>
      <c r="I67">
        <v>0.90367699999999995</v>
      </c>
      <c r="J67">
        <v>0.79737800000000003</v>
      </c>
      <c r="K67">
        <v>0.74291399999999996</v>
      </c>
      <c r="L67">
        <v>0.74510699999999996</v>
      </c>
      <c r="M67">
        <v>0.77606600000000003</v>
      </c>
      <c r="N67">
        <v>0.75207800000000002</v>
      </c>
      <c r="O67">
        <v>0.74893500000000002</v>
      </c>
      <c r="P67">
        <v>0.79297399999999996</v>
      </c>
      <c r="Q67">
        <v>0.78906399999999999</v>
      </c>
      <c r="R67">
        <v>0.73460800000000004</v>
      </c>
      <c r="S67">
        <v>0.73629599999999995</v>
      </c>
    </row>
    <row r="68" spans="1:19" x14ac:dyDescent="0.25">
      <c r="A68" s="470">
        <f t="shared" si="7"/>
        <v>43894</v>
      </c>
      <c r="B68">
        <v>0.84983399999999998</v>
      </c>
      <c r="C68">
        <v>1.011736</v>
      </c>
      <c r="D68">
        <v>0.774644</v>
      </c>
      <c r="E68">
        <v>0.971997</v>
      </c>
      <c r="F68">
        <v>1.025525</v>
      </c>
      <c r="G68">
        <v>1.0105090000000001</v>
      </c>
      <c r="H68">
        <v>0.97399400000000003</v>
      </c>
      <c r="I68">
        <v>0.90164</v>
      </c>
      <c r="J68">
        <v>0.80288700000000002</v>
      </c>
      <c r="K68">
        <v>0.74627399999999999</v>
      </c>
      <c r="L68">
        <v>0.74759100000000001</v>
      </c>
      <c r="M68">
        <v>0.77606600000000003</v>
      </c>
      <c r="N68">
        <v>0.75056500000000004</v>
      </c>
      <c r="O68">
        <v>0.74456</v>
      </c>
      <c r="P68">
        <v>0.79504799999999998</v>
      </c>
      <c r="Q68">
        <v>0.78342599999999996</v>
      </c>
      <c r="R68">
        <v>0.73429500000000003</v>
      </c>
      <c r="S68">
        <v>0.73715299999999995</v>
      </c>
    </row>
    <row r="69" spans="1:19" x14ac:dyDescent="0.25">
      <c r="A69" s="470">
        <f t="shared" si="7"/>
        <v>43895</v>
      </c>
      <c r="B69">
        <v>0.84867999999999999</v>
      </c>
      <c r="C69">
        <v>1.0068969999999999</v>
      </c>
      <c r="D69">
        <v>0.78232000000000002</v>
      </c>
      <c r="E69">
        <v>0.96993200000000002</v>
      </c>
      <c r="F69">
        <v>1.0295479999999999</v>
      </c>
      <c r="G69">
        <v>1.0107139999999999</v>
      </c>
      <c r="H69">
        <v>0.97102500000000003</v>
      </c>
      <c r="I69">
        <v>0.90011799999999997</v>
      </c>
      <c r="J69">
        <v>0.80401999999999996</v>
      </c>
      <c r="K69">
        <v>0.74973800000000002</v>
      </c>
      <c r="L69">
        <v>0.74752399999999997</v>
      </c>
      <c r="M69">
        <v>0.77076900000000004</v>
      </c>
      <c r="N69">
        <v>0.74909199999999998</v>
      </c>
      <c r="O69">
        <v>0.74628799999999995</v>
      </c>
      <c r="P69">
        <v>0.78878999999999999</v>
      </c>
      <c r="Q69">
        <v>0.78516399999999997</v>
      </c>
      <c r="R69">
        <v>0.73429500000000003</v>
      </c>
      <c r="S69">
        <v>0.73624999999999996</v>
      </c>
    </row>
    <row r="70" spans="1:19" x14ac:dyDescent="0.25">
      <c r="A70" s="470">
        <f t="shared" si="7"/>
        <v>43896</v>
      </c>
      <c r="B70">
        <v>0.84727799999999998</v>
      </c>
      <c r="C70">
        <v>1.010918</v>
      </c>
      <c r="D70">
        <v>0.77558499999999997</v>
      </c>
      <c r="E70">
        <v>0.972271</v>
      </c>
      <c r="F70">
        <v>1.028807</v>
      </c>
      <c r="G70">
        <v>1.0065630000000001</v>
      </c>
      <c r="H70">
        <v>0.97162800000000005</v>
      </c>
      <c r="I70">
        <v>0.904609</v>
      </c>
      <c r="J70">
        <v>0.80134300000000003</v>
      </c>
      <c r="K70">
        <v>0.75109199999999998</v>
      </c>
      <c r="L70">
        <v>0.74551500000000004</v>
      </c>
      <c r="M70">
        <v>0.77509499999999998</v>
      </c>
      <c r="N70">
        <v>0.743788</v>
      </c>
      <c r="O70">
        <v>0.74489000000000005</v>
      </c>
      <c r="P70">
        <v>0.79026399999999997</v>
      </c>
      <c r="Q70">
        <v>0.78516399999999997</v>
      </c>
      <c r="R70">
        <v>0.73479399999999995</v>
      </c>
      <c r="S70">
        <v>0.74021999999999999</v>
      </c>
    </row>
    <row r="71" spans="1:19" x14ac:dyDescent="0.25">
      <c r="A71" s="470">
        <f t="shared" ref="A71:A134" si="8">A70+1</f>
        <v>43897</v>
      </c>
      <c r="B71">
        <v>0.85073799999999999</v>
      </c>
      <c r="C71">
        <v>1.0155890000000001</v>
      </c>
      <c r="D71">
        <v>0.77558499999999997</v>
      </c>
      <c r="E71">
        <v>0.97130799999999995</v>
      </c>
      <c r="F71">
        <v>1.027749</v>
      </c>
      <c r="G71">
        <v>0.99820799999999998</v>
      </c>
      <c r="H71">
        <v>0.96994599999999997</v>
      </c>
      <c r="I71">
        <v>0.91174699999999997</v>
      </c>
      <c r="J71">
        <v>0.79310899999999995</v>
      </c>
      <c r="K71">
        <v>0.75109199999999998</v>
      </c>
      <c r="L71">
        <v>0.74545899999999998</v>
      </c>
      <c r="M71">
        <v>0.77015199999999995</v>
      </c>
      <c r="N71">
        <v>0.74499000000000004</v>
      </c>
      <c r="O71">
        <v>0.74476200000000004</v>
      </c>
      <c r="P71">
        <v>0.79026399999999997</v>
      </c>
      <c r="Q71">
        <v>0.78316200000000002</v>
      </c>
      <c r="R71">
        <v>0.72823400000000005</v>
      </c>
      <c r="S71">
        <v>0.74254799999999999</v>
      </c>
    </row>
    <row r="72" spans="1:19" x14ac:dyDescent="0.25">
      <c r="A72" s="470">
        <f t="shared" si="8"/>
        <v>43898</v>
      </c>
      <c r="B72">
        <v>0.84913099999999997</v>
      </c>
      <c r="C72">
        <v>1.0155890000000001</v>
      </c>
      <c r="D72">
        <v>0.77558499999999997</v>
      </c>
      <c r="E72">
        <v>0.97130799999999995</v>
      </c>
      <c r="F72">
        <v>1.026494</v>
      </c>
      <c r="G72">
        <v>1.00061</v>
      </c>
      <c r="H72">
        <v>0.97042600000000001</v>
      </c>
      <c r="I72">
        <v>0.90207499999999996</v>
      </c>
      <c r="J72">
        <v>0.79211699999999996</v>
      </c>
      <c r="K72">
        <v>0.75202100000000005</v>
      </c>
      <c r="L72">
        <v>0.74208200000000002</v>
      </c>
      <c r="M72">
        <v>0.77276800000000001</v>
      </c>
      <c r="N72">
        <v>0.74496200000000001</v>
      </c>
      <c r="O72">
        <v>0.74473999999999996</v>
      </c>
      <c r="P72">
        <v>0.78923200000000004</v>
      </c>
      <c r="Q72">
        <v>0.77568400000000004</v>
      </c>
      <c r="R72">
        <v>0.72580299999999998</v>
      </c>
      <c r="S72">
        <v>0.74210699999999996</v>
      </c>
    </row>
    <row r="73" spans="1:19" x14ac:dyDescent="0.25">
      <c r="A73" s="470">
        <f t="shared" si="8"/>
        <v>43899</v>
      </c>
      <c r="B73">
        <v>0.84684800000000005</v>
      </c>
      <c r="C73">
        <v>1.0155890000000001</v>
      </c>
      <c r="D73">
        <v>0.78061000000000003</v>
      </c>
      <c r="E73">
        <v>0.97181700000000004</v>
      </c>
      <c r="F73">
        <v>1.0290710000000001</v>
      </c>
      <c r="G73">
        <v>1.0077499999999999</v>
      </c>
      <c r="H73">
        <v>0.97322699999999995</v>
      </c>
      <c r="I73">
        <v>0.90200199999999997</v>
      </c>
      <c r="J73">
        <v>0.79211699999999996</v>
      </c>
      <c r="K73">
        <v>0.74640799999999996</v>
      </c>
      <c r="L73">
        <v>0.74018700000000004</v>
      </c>
      <c r="M73">
        <v>0.77968800000000005</v>
      </c>
      <c r="N73">
        <v>0.74535099999999999</v>
      </c>
      <c r="O73">
        <v>0.73550800000000005</v>
      </c>
      <c r="P73">
        <v>0.790323</v>
      </c>
      <c r="Q73">
        <v>0.78079299999999996</v>
      </c>
      <c r="R73">
        <v>0.72607699999999997</v>
      </c>
      <c r="S73">
        <v>0.73923499999999998</v>
      </c>
    </row>
    <row r="74" spans="1:19" x14ac:dyDescent="0.25">
      <c r="A74" s="470">
        <f t="shared" si="8"/>
        <v>43900</v>
      </c>
      <c r="B74">
        <v>0.84684800000000005</v>
      </c>
      <c r="C74">
        <v>1.010203</v>
      </c>
      <c r="D74">
        <v>0.76840299999999995</v>
      </c>
      <c r="E74">
        <v>0.97475400000000001</v>
      </c>
      <c r="F74">
        <v>1.0320130000000001</v>
      </c>
      <c r="G74">
        <v>1.0104280000000001</v>
      </c>
      <c r="H74">
        <v>0.97219500000000003</v>
      </c>
      <c r="I74">
        <v>0.90200199999999997</v>
      </c>
      <c r="J74">
        <v>0.794682</v>
      </c>
      <c r="K74">
        <v>0.754606</v>
      </c>
      <c r="L74">
        <v>0.74266900000000002</v>
      </c>
      <c r="M74">
        <v>0.78073199999999998</v>
      </c>
      <c r="N74">
        <v>0.74535099999999999</v>
      </c>
      <c r="O74">
        <v>0.72560500000000006</v>
      </c>
      <c r="P74">
        <v>0.79081699999999999</v>
      </c>
      <c r="Q74">
        <v>0.78256099999999995</v>
      </c>
      <c r="R74">
        <v>0.72488699999999995</v>
      </c>
      <c r="S74">
        <v>0.73923499999999998</v>
      </c>
    </row>
    <row r="75" spans="1:19" x14ac:dyDescent="0.25">
      <c r="A75" s="470">
        <f t="shared" si="8"/>
        <v>43901</v>
      </c>
      <c r="B75">
        <v>0.85308200000000001</v>
      </c>
      <c r="C75">
        <v>1.003714</v>
      </c>
      <c r="D75">
        <v>0.77857399999999999</v>
      </c>
      <c r="E75">
        <v>0.97599100000000005</v>
      </c>
      <c r="F75">
        <v>1.026694</v>
      </c>
      <c r="G75">
        <v>1.0095909999999999</v>
      </c>
      <c r="H75">
        <v>0.97214800000000001</v>
      </c>
      <c r="I75">
        <v>0.90084399999999998</v>
      </c>
      <c r="J75">
        <v>0.790242</v>
      </c>
      <c r="K75">
        <v>0.74716099999999996</v>
      </c>
      <c r="L75">
        <v>0.74252799999999997</v>
      </c>
      <c r="M75">
        <v>0.78073199999999998</v>
      </c>
      <c r="N75">
        <v>0.74549500000000002</v>
      </c>
      <c r="O75">
        <v>0.72723000000000004</v>
      </c>
      <c r="P75">
        <v>0.79632700000000001</v>
      </c>
      <c r="Q75">
        <v>0.78583599999999998</v>
      </c>
      <c r="R75">
        <v>0.72178699999999996</v>
      </c>
      <c r="S75">
        <v>0.74181200000000003</v>
      </c>
    </row>
    <row r="76" spans="1:19" x14ac:dyDescent="0.25">
      <c r="A76" s="470">
        <f t="shared" si="8"/>
        <v>43902</v>
      </c>
      <c r="B76">
        <v>0.853024</v>
      </c>
      <c r="C76">
        <v>1.0039659999999999</v>
      </c>
      <c r="D76">
        <v>0.77808299999999997</v>
      </c>
      <c r="E76">
        <v>0.97418400000000005</v>
      </c>
      <c r="G76">
        <v>1.0095909999999999</v>
      </c>
      <c r="H76">
        <v>0.97418400000000005</v>
      </c>
      <c r="I76">
        <v>0.901478</v>
      </c>
      <c r="J76">
        <v>0.78357299999999996</v>
      </c>
      <c r="K76">
        <v>0.757857</v>
      </c>
      <c r="L76">
        <v>0.74247300000000005</v>
      </c>
      <c r="M76">
        <v>0.77914700000000003</v>
      </c>
      <c r="N76">
        <v>0.74765800000000004</v>
      </c>
      <c r="O76">
        <v>0.72297400000000001</v>
      </c>
      <c r="P76">
        <v>0.80206900000000003</v>
      </c>
      <c r="Q76">
        <v>0.78350299999999995</v>
      </c>
      <c r="R76">
        <v>0.72178699999999996</v>
      </c>
      <c r="S76">
        <v>0.74065599999999998</v>
      </c>
    </row>
    <row r="77" spans="1:19" x14ac:dyDescent="0.25">
      <c r="A77" s="470">
        <f t="shared" si="8"/>
        <v>43903</v>
      </c>
      <c r="B77">
        <v>0.85524900000000004</v>
      </c>
      <c r="C77">
        <v>1.0095909999999999</v>
      </c>
      <c r="D77">
        <v>0.78124400000000005</v>
      </c>
      <c r="E77">
        <v>0.98214500000000005</v>
      </c>
      <c r="G77">
        <v>1.0058339999999999</v>
      </c>
      <c r="H77">
        <v>0.97484899999999997</v>
      </c>
      <c r="I77">
        <v>0.90004499999999998</v>
      </c>
      <c r="J77">
        <v>0.78681000000000001</v>
      </c>
      <c r="K77">
        <v>0.75657799999999997</v>
      </c>
      <c r="L77">
        <v>0.74410299999999996</v>
      </c>
      <c r="M77">
        <v>0.77414099999999997</v>
      </c>
      <c r="N77">
        <v>0.74987499999999996</v>
      </c>
      <c r="O77">
        <v>0.71682000000000001</v>
      </c>
      <c r="P77">
        <v>0.80144300000000002</v>
      </c>
      <c r="Q77">
        <v>0.78350299999999995</v>
      </c>
      <c r="R77">
        <v>0.72882800000000003</v>
      </c>
      <c r="S77">
        <v>0.74248700000000001</v>
      </c>
    </row>
    <row r="78" spans="1:19" x14ac:dyDescent="0.25">
      <c r="A78" s="470">
        <f t="shared" si="8"/>
        <v>43904</v>
      </c>
      <c r="B78">
        <v>0.85554200000000002</v>
      </c>
      <c r="C78">
        <v>1.0166729999999999</v>
      </c>
      <c r="D78">
        <v>0.78124400000000005</v>
      </c>
      <c r="E78">
        <v>0.98106499999999996</v>
      </c>
      <c r="F78">
        <v>1.028912</v>
      </c>
      <c r="G78">
        <v>1.010203</v>
      </c>
      <c r="H78">
        <v>0.97323099999999996</v>
      </c>
      <c r="I78">
        <v>0.90375099999999997</v>
      </c>
      <c r="J78">
        <v>0.78208100000000003</v>
      </c>
      <c r="K78">
        <v>0.75657799999999997</v>
      </c>
      <c r="L78">
        <v>0.741699</v>
      </c>
      <c r="M78">
        <v>0.77304200000000001</v>
      </c>
      <c r="N78">
        <v>0.75058999999999998</v>
      </c>
      <c r="O78">
        <v>0.72246500000000002</v>
      </c>
      <c r="P78">
        <v>0.80176400000000003</v>
      </c>
      <c r="Q78">
        <v>0.78219099999999997</v>
      </c>
      <c r="R78">
        <v>0.73105600000000004</v>
      </c>
      <c r="S78">
        <v>0.73958999999999997</v>
      </c>
    </row>
    <row r="79" spans="1:19" x14ac:dyDescent="0.25">
      <c r="A79" s="470">
        <f t="shared" si="8"/>
        <v>43905</v>
      </c>
      <c r="B79">
        <v>0.85109999999999997</v>
      </c>
      <c r="C79">
        <v>1.0166729999999999</v>
      </c>
      <c r="D79">
        <v>0.78124400000000005</v>
      </c>
      <c r="E79">
        <v>0.98106499999999996</v>
      </c>
      <c r="F79">
        <v>1.025115</v>
      </c>
      <c r="G79">
        <v>1.008542</v>
      </c>
      <c r="H79">
        <v>0.97814299999999998</v>
      </c>
      <c r="I79">
        <v>0.90161999999999998</v>
      </c>
      <c r="J79">
        <v>0.78230999999999995</v>
      </c>
      <c r="K79">
        <v>0.75284200000000001</v>
      </c>
      <c r="L79">
        <v>0.74318200000000001</v>
      </c>
      <c r="M79">
        <v>0.76625399999999999</v>
      </c>
      <c r="N79">
        <v>0.75000500000000003</v>
      </c>
      <c r="O79">
        <v>0.72246500000000002</v>
      </c>
      <c r="P79">
        <v>0.80123999999999995</v>
      </c>
      <c r="Q79">
        <v>0.78197399999999995</v>
      </c>
      <c r="R79">
        <v>0.72456399999999999</v>
      </c>
      <c r="S79">
        <v>0.73829900000000004</v>
      </c>
    </row>
    <row r="80" spans="1:19" x14ac:dyDescent="0.25">
      <c r="A80" s="470">
        <f t="shared" si="8"/>
        <v>43906</v>
      </c>
      <c r="B80">
        <v>0.85048500000000005</v>
      </c>
      <c r="C80">
        <v>1.0166729999999999</v>
      </c>
      <c r="D80">
        <v>0.78458799999999995</v>
      </c>
      <c r="E80">
        <v>0.97885699999999998</v>
      </c>
      <c r="F80">
        <v>1.0175940000000001</v>
      </c>
      <c r="G80">
        <v>1.0091840000000001</v>
      </c>
      <c r="H80">
        <v>0.98096899999999998</v>
      </c>
      <c r="I80">
        <v>0.90085599999999999</v>
      </c>
      <c r="J80">
        <v>0.78230999999999995</v>
      </c>
      <c r="K80">
        <v>0.74788699999999997</v>
      </c>
      <c r="L80">
        <v>0.75092000000000003</v>
      </c>
      <c r="M80">
        <v>0.76395100000000005</v>
      </c>
      <c r="N80">
        <v>0.74931300000000001</v>
      </c>
      <c r="O80">
        <v>0.71458699999999997</v>
      </c>
      <c r="P80">
        <v>0.80316399999999999</v>
      </c>
      <c r="Q80">
        <v>0.78563499999999997</v>
      </c>
      <c r="R80">
        <v>0.72815700000000005</v>
      </c>
    </row>
    <row r="81" spans="1:19" x14ac:dyDescent="0.25">
      <c r="A81" s="470">
        <f t="shared" si="8"/>
        <v>43907</v>
      </c>
      <c r="B81">
        <v>0.85048500000000005</v>
      </c>
      <c r="C81">
        <v>1.0110710000000001</v>
      </c>
      <c r="D81">
        <v>0.78640200000000005</v>
      </c>
      <c r="E81">
        <v>0.98513399999999995</v>
      </c>
      <c r="F81">
        <v>1.0092749999999999</v>
      </c>
      <c r="G81">
        <v>1.0087759999999999</v>
      </c>
      <c r="H81">
        <v>0.98092100000000004</v>
      </c>
      <c r="I81">
        <v>0.90085599999999999</v>
      </c>
      <c r="J81">
        <v>0.78364699999999998</v>
      </c>
      <c r="K81">
        <v>0.74843300000000001</v>
      </c>
      <c r="L81">
        <v>0.74912800000000002</v>
      </c>
      <c r="M81">
        <v>0.76327100000000003</v>
      </c>
      <c r="N81">
        <v>0.74931300000000001</v>
      </c>
      <c r="O81">
        <v>0.70303700000000002</v>
      </c>
      <c r="P81">
        <v>0.80122700000000002</v>
      </c>
      <c r="Q81">
        <v>0.79091699999999998</v>
      </c>
      <c r="R81">
        <v>0.72778100000000001</v>
      </c>
    </row>
    <row r="82" spans="1:19" x14ac:dyDescent="0.25">
      <c r="A82" s="470">
        <f t="shared" si="8"/>
        <v>43908</v>
      </c>
      <c r="B82">
        <v>0.849916</v>
      </c>
      <c r="C82">
        <v>1.004419</v>
      </c>
      <c r="D82">
        <v>0.78737100000000004</v>
      </c>
      <c r="E82">
        <v>0.99040300000000003</v>
      </c>
      <c r="F82">
        <v>1.0132840000000001</v>
      </c>
      <c r="G82">
        <v>1.008065</v>
      </c>
      <c r="H82">
        <v>0.98092100000000004</v>
      </c>
      <c r="I82">
        <v>0.90487099999999998</v>
      </c>
      <c r="J82">
        <v>0.783447</v>
      </c>
      <c r="K82">
        <v>0.76939400000000002</v>
      </c>
      <c r="L82">
        <v>0.74922100000000003</v>
      </c>
      <c r="M82">
        <v>0.76327100000000003</v>
      </c>
      <c r="N82">
        <v>0.74898200000000004</v>
      </c>
      <c r="O82">
        <v>0.68665299999999996</v>
      </c>
      <c r="P82">
        <v>0.80301599999999995</v>
      </c>
      <c r="Q82">
        <v>0.79248399999999997</v>
      </c>
      <c r="R82">
        <v>0.72619</v>
      </c>
      <c r="S82">
        <v>0.73836199999999996</v>
      </c>
    </row>
    <row r="83" spans="1:19" x14ac:dyDescent="0.25">
      <c r="A83" s="470">
        <f t="shared" si="8"/>
        <v>43909</v>
      </c>
      <c r="B83">
        <v>0.84929299999999996</v>
      </c>
      <c r="C83">
        <v>1.005682</v>
      </c>
      <c r="D83">
        <v>0.80121799999999999</v>
      </c>
      <c r="E83">
        <v>0.98640700000000003</v>
      </c>
      <c r="F83">
        <v>1.016033</v>
      </c>
      <c r="G83">
        <v>1.008065</v>
      </c>
      <c r="H83">
        <v>0.97889999999999999</v>
      </c>
      <c r="I83">
        <v>0.90220500000000003</v>
      </c>
      <c r="J83">
        <v>0.78366499999999994</v>
      </c>
      <c r="K83">
        <v>0.76940500000000001</v>
      </c>
      <c r="L83">
        <v>0.74797100000000005</v>
      </c>
      <c r="M83">
        <v>0.76414000000000004</v>
      </c>
      <c r="N83">
        <v>0.75105</v>
      </c>
      <c r="O83">
        <v>0.69058399999999998</v>
      </c>
      <c r="P83">
        <v>0.80022099999999996</v>
      </c>
      <c r="Q83">
        <v>0.79311600000000004</v>
      </c>
      <c r="R83">
        <v>0.72619</v>
      </c>
      <c r="S83">
        <v>0.73729999999999996</v>
      </c>
    </row>
    <row r="84" spans="1:19" x14ac:dyDescent="0.25">
      <c r="A84" s="470">
        <f t="shared" si="8"/>
        <v>43910</v>
      </c>
      <c r="B84">
        <v>0.85084700000000002</v>
      </c>
      <c r="C84">
        <v>0.99601600000000001</v>
      </c>
      <c r="D84">
        <v>0.80492600000000003</v>
      </c>
      <c r="E84">
        <v>0.98609599999999997</v>
      </c>
      <c r="F84">
        <v>1.016033</v>
      </c>
      <c r="G84">
        <v>1.0136849999999999</v>
      </c>
      <c r="H84">
        <v>0.97309400000000001</v>
      </c>
      <c r="I84">
        <v>0.89525500000000002</v>
      </c>
      <c r="J84">
        <v>0.78483700000000001</v>
      </c>
      <c r="K84">
        <v>0.76892000000000005</v>
      </c>
      <c r="L84">
        <v>0.74840799999999996</v>
      </c>
      <c r="M84">
        <v>0.76444699999999999</v>
      </c>
      <c r="N84">
        <v>0.75039900000000004</v>
      </c>
      <c r="O84">
        <v>0.69634499999999999</v>
      </c>
      <c r="P84">
        <v>0.79856300000000002</v>
      </c>
      <c r="Q84">
        <v>0.79311600000000004</v>
      </c>
      <c r="R84">
        <v>0.73118099999999997</v>
      </c>
      <c r="S84">
        <v>0.73757200000000001</v>
      </c>
    </row>
    <row r="85" spans="1:19" x14ac:dyDescent="0.25">
      <c r="A85" s="468">
        <f t="shared" si="8"/>
        <v>43911</v>
      </c>
      <c r="B85">
        <v>0.85929100000000003</v>
      </c>
      <c r="C85">
        <v>0.97518199999999999</v>
      </c>
      <c r="D85">
        <v>0.80492600000000003</v>
      </c>
      <c r="E85">
        <v>0.98609599999999997</v>
      </c>
      <c r="F85">
        <v>1.016033</v>
      </c>
      <c r="G85">
        <v>1.007973</v>
      </c>
      <c r="H85">
        <v>0.97443100000000005</v>
      </c>
      <c r="I85">
        <v>0.88927999999999996</v>
      </c>
      <c r="J85">
        <v>0.79570300000000005</v>
      </c>
      <c r="K85">
        <v>0.76892000000000005</v>
      </c>
      <c r="L85">
        <v>0.750421</v>
      </c>
      <c r="M85">
        <v>0.77136099999999996</v>
      </c>
      <c r="N85">
        <v>0.74707699999999999</v>
      </c>
      <c r="O85">
        <v>0.69606400000000002</v>
      </c>
      <c r="P85">
        <v>0.79856300000000002</v>
      </c>
      <c r="Q85">
        <v>0.795238</v>
      </c>
      <c r="R85">
        <v>0.72845700000000002</v>
      </c>
      <c r="S85">
        <v>0.73897800000000002</v>
      </c>
    </row>
    <row r="86" spans="1:19" x14ac:dyDescent="0.25">
      <c r="A86" s="470">
        <f t="shared" si="8"/>
        <v>43912</v>
      </c>
      <c r="B86">
        <v>0.86389400000000005</v>
      </c>
      <c r="C86">
        <v>0.97518199999999999</v>
      </c>
      <c r="D86">
        <v>0.80492600000000003</v>
      </c>
      <c r="E86">
        <v>0.98309100000000005</v>
      </c>
      <c r="F86">
        <v>1.023123</v>
      </c>
      <c r="G86">
        <v>1.0074350000000001</v>
      </c>
      <c r="H86">
        <v>0.97597599999999995</v>
      </c>
      <c r="I86">
        <v>0.89277700000000004</v>
      </c>
      <c r="J86">
        <v>0.79659400000000002</v>
      </c>
      <c r="K86">
        <v>0.76492099999999996</v>
      </c>
      <c r="L86">
        <v>0.74899400000000005</v>
      </c>
      <c r="M86">
        <v>0.77504399999999996</v>
      </c>
      <c r="N86">
        <v>0.74538400000000005</v>
      </c>
      <c r="O86">
        <v>0.69606400000000002</v>
      </c>
      <c r="P86">
        <v>0.79866099999999995</v>
      </c>
      <c r="Q86">
        <v>0.79381800000000002</v>
      </c>
      <c r="R86">
        <v>0.72830799999999996</v>
      </c>
      <c r="S86">
        <v>0.73499700000000001</v>
      </c>
    </row>
    <row r="87" spans="1:19" x14ac:dyDescent="0.25">
      <c r="A87" s="470">
        <f t="shared" si="8"/>
        <v>43913</v>
      </c>
      <c r="B87">
        <v>0.86389400000000005</v>
      </c>
      <c r="C87">
        <v>0.97518199999999999</v>
      </c>
      <c r="D87">
        <v>0.81062599999999996</v>
      </c>
      <c r="E87">
        <v>0.98096899999999998</v>
      </c>
      <c r="F87">
        <v>1.020721</v>
      </c>
      <c r="G87">
        <v>1.0004999999999999</v>
      </c>
      <c r="H87">
        <v>0.97780400000000001</v>
      </c>
      <c r="I87">
        <v>0.89082099999999997</v>
      </c>
      <c r="J87">
        <v>0.79659400000000002</v>
      </c>
      <c r="K87">
        <v>0.76583800000000002</v>
      </c>
      <c r="L87">
        <v>0.75015900000000002</v>
      </c>
      <c r="M87">
        <v>0.77745699999999995</v>
      </c>
      <c r="N87">
        <v>0.74368500000000004</v>
      </c>
      <c r="O87">
        <v>0.68878799999999996</v>
      </c>
      <c r="P87">
        <v>0.796346</v>
      </c>
      <c r="Q87">
        <v>0.79650500000000002</v>
      </c>
      <c r="R87">
        <v>0.73182100000000005</v>
      </c>
      <c r="S87">
        <v>0.73397199999999996</v>
      </c>
    </row>
    <row r="88" spans="1:19" x14ac:dyDescent="0.25">
      <c r="A88" s="470">
        <f t="shared" si="8"/>
        <v>43914</v>
      </c>
      <c r="B88">
        <v>0.86389400000000005</v>
      </c>
      <c r="C88">
        <v>0.97732600000000003</v>
      </c>
      <c r="D88">
        <v>0.81799599999999995</v>
      </c>
      <c r="E88">
        <v>0.98279099999999997</v>
      </c>
      <c r="F88">
        <v>1.020106</v>
      </c>
      <c r="G88">
        <v>1.0005999999999999</v>
      </c>
      <c r="H88">
        <v>0.97756500000000002</v>
      </c>
      <c r="I88">
        <v>0.89082099999999997</v>
      </c>
      <c r="J88">
        <v>0.79896500000000004</v>
      </c>
      <c r="K88">
        <v>0.75768800000000003</v>
      </c>
      <c r="L88">
        <v>0.747865</v>
      </c>
      <c r="M88">
        <v>0.77534400000000003</v>
      </c>
      <c r="N88">
        <v>0.74368500000000004</v>
      </c>
      <c r="O88">
        <v>0.68947899999999995</v>
      </c>
      <c r="P88">
        <v>0.79648600000000003</v>
      </c>
      <c r="Q88">
        <v>0.79693000000000003</v>
      </c>
      <c r="R88">
        <v>0.727572</v>
      </c>
      <c r="S88">
        <v>0.73397199999999996</v>
      </c>
    </row>
    <row r="89" spans="1:19" x14ac:dyDescent="0.25">
      <c r="A89" s="468">
        <f t="shared" si="8"/>
        <v>43915</v>
      </c>
      <c r="B89">
        <v>0.86127100000000001</v>
      </c>
      <c r="C89">
        <v>0.98029599999999995</v>
      </c>
      <c r="D89">
        <v>0.81228199999999995</v>
      </c>
      <c r="E89">
        <v>0.97552399999999995</v>
      </c>
      <c r="F89">
        <v>1.0232270000000001</v>
      </c>
      <c r="G89">
        <v>1.001803</v>
      </c>
      <c r="H89">
        <v>0.97756500000000002</v>
      </c>
      <c r="I89">
        <v>0.89114599999999999</v>
      </c>
      <c r="J89">
        <v>0.79991400000000001</v>
      </c>
      <c r="K89">
        <v>0.75414800000000004</v>
      </c>
      <c r="L89">
        <v>0.74763599999999997</v>
      </c>
      <c r="M89">
        <v>0.77534400000000003</v>
      </c>
      <c r="N89">
        <v>0.74509000000000003</v>
      </c>
      <c r="O89">
        <v>0.69877100000000003</v>
      </c>
      <c r="P89">
        <v>0.79280499999999998</v>
      </c>
      <c r="Q89">
        <v>0.80079100000000003</v>
      </c>
      <c r="R89">
        <v>0.72445400000000004</v>
      </c>
      <c r="S89">
        <v>0.73604099999999995</v>
      </c>
    </row>
    <row r="90" spans="1:19" x14ac:dyDescent="0.25">
      <c r="A90" s="470">
        <f t="shared" si="8"/>
        <v>43916</v>
      </c>
      <c r="B90">
        <v>0.86143800000000004</v>
      </c>
      <c r="C90">
        <v>0.98212500000000003</v>
      </c>
      <c r="D90">
        <v>0.813504</v>
      </c>
      <c r="E90">
        <v>0.98164300000000004</v>
      </c>
      <c r="F90">
        <v>1.0232270000000001</v>
      </c>
      <c r="G90">
        <v>1.0020039999999999</v>
      </c>
      <c r="H90">
        <v>0.97837799999999997</v>
      </c>
      <c r="I90">
        <v>0.89551999999999998</v>
      </c>
      <c r="J90">
        <v>0.79799200000000003</v>
      </c>
      <c r="K90">
        <v>0.75383800000000001</v>
      </c>
      <c r="L90">
        <v>0.74763599999999997</v>
      </c>
      <c r="M90">
        <v>0.77605999999999997</v>
      </c>
      <c r="N90">
        <v>0.74746800000000002</v>
      </c>
      <c r="O90">
        <v>0.71164799999999995</v>
      </c>
      <c r="P90">
        <v>0.79516200000000004</v>
      </c>
      <c r="Q90">
        <v>0.80080099999999999</v>
      </c>
      <c r="R90">
        <v>0.72445400000000004</v>
      </c>
      <c r="S90">
        <v>0.73679499999999998</v>
      </c>
    </row>
    <row r="91" spans="1:19" x14ac:dyDescent="0.25">
      <c r="A91" s="470">
        <f t="shared" si="8"/>
        <v>43917</v>
      </c>
      <c r="B91">
        <v>0.86010399999999998</v>
      </c>
      <c r="C91">
        <v>0.98280100000000004</v>
      </c>
      <c r="D91">
        <v>0.81122700000000003</v>
      </c>
      <c r="E91">
        <v>0.97132600000000002</v>
      </c>
      <c r="F91">
        <v>1.0232270000000001</v>
      </c>
      <c r="G91">
        <v>1.0074749999999999</v>
      </c>
      <c r="H91">
        <v>0.98255999999999999</v>
      </c>
      <c r="I91">
        <v>0.89828300000000005</v>
      </c>
      <c r="J91">
        <v>0.80156499999999997</v>
      </c>
      <c r="K91">
        <v>0.75358000000000003</v>
      </c>
      <c r="L91">
        <v>0.748027</v>
      </c>
      <c r="M91">
        <v>0.77752600000000005</v>
      </c>
      <c r="N91">
        <v>0.74536199999999997</v>
      </c>
      <c r="O91">
        <v>0.71138199999999996</v>
      </c>
      <c r="P91">
        <v>0.79286400000000001</v>
      </c>
      <c r="Q91">
        <v>0.80080099999999999</v>
      </c>
      <c r="R91">
        <v>0.73155599999999998</v>
      </c>
      <c r="S91">
        <v>0.736182</v>
      </c>
    </row>
    <row r="92" spans="1:19" x14ac:dyDescent="0.25">
      <c r="A92" s="470">
        <f t="shared" si="8"/>
        <v>43918</v>
      </c>
      <c r="B92">
        <v>0.86333300000000002</v>
      </c>
      <c r="C92">
        <v>0.98590199999999995</v>
      </c>
      <c r="D92">
        <v>0.81122700000000003</v>
      </c>
      <c r="E92">
        <v>0.97399400000000003</v>
      </c>
      <c r="F92">
        <v>1.0232270000000001</v>
      </c>
      <c r="G92">
        <v>1.006745</v>
      </c>
      <c r="H92">
        <v>0.98341000000000001</v>
      </c>
      <c r="I92">
        <v>0.90483000000000002</v>
      </c>
      <c r="J92">
        <v>0.79564000000000001</v>
      </c>
      <c r="K92">
        <v>0.75358000000000003</v>
      </c>
      <c r="L92">
        <v>0.74828700000000004</v>
      </c>
      <c r="M92">
        <v>0.77599399999999996</v>
      </c>
      <c r="N92">
        <v>0.74396200000000001</v>
      </c>
      <c r="O92">
        <v>0.71314</v>
      </c>
      <c r="P92">
        <v>0.79286400000000001</v>
      </c>
      <c r="Q92">
        <v>0.79737499999999994</v>
      </c>
      <c r="R92">
        <v>0.73483799999999999</v>
      </c>
      <c r="S92">
        <v>0.73886300000000005</v>
      </c>
    </row>
    <row r="93" spans="1:19" x14ac:dyDescent="0.25">
      <c r="A93" s="468">
        <f t="shared" si="8"/>
        <v>43919</v>
      </c>
      <c r="B93">
        <v>0.86277599999999999</v>
      </c>
      <c r="C93">
        <v>0.98590199999999995</v>
      </c>
      <c r="D93">
        <v>0.81122700000000003</v>
      </c>
      <c r="E93">
        <v>0.97399400000000003</v>
      </c>
      <c r="F93">
        <v>1.0238560000000001</v>
      </c>
      <c r="G93">
        <v>1.001282</v>
      </c>
      <c r="H93">
        <v>0.98396099999999997</v>
      </c>
      <c r="I93">
        <v>0.90304099999999998</v>
      </c>
      <c r="J93">
        <v>0.79277299999999995</v>
      </c>
      <c r="K93">
        <v>0.75849200000000006</v>
      </c>
      <c r="L93">
        <v>0.74797100000000005</v>
      </c>
      <c r="M93">
        <v>0.77533799999999997</v>
      </c>
      <c r="N93">
        <v>0.74848599999999998</v>
      </c>
      <c r="O93">
        <v>0.71308899999999997</v>
      </c>
      <c r="P93">
        <v>0.79443900000000001</v>
      </c>
      <c r="Q93">
        <v>0.79883400000000004</v>
      </c>
      <c r="R93">
        <v>0.73675999999999997</v>
      </c>
      <c r="S93">
        <v>0.73841599999999996</v>
      </c>
    </row>
    <row r="94" spans="1:19" x14ac:dyDescent="0.25">
      <c r="A94" s="470">
        <f t="shared" si="8"/>
        <v>43920</v>
      </c>
      <c r="B94">
        <v>0.86389400000000005</v>
      </c>
      <c r="C94">
        <v>0.98590199999999995</v>
      </c>
      <c r="D94">
        <v>0.80316100000000001</v>
      </c>
      <c r="E94">
        <v>0.97968100000000002</v>
      </c>
      <c r="F94">
        <v>1.0247059999999999</v>
      </c>
      <c r="G94">
        <v>1.001001</v>
      </c>
      <c r="H94">
        <v>0.98277199999999998</v>
      </c>
      <c r="I94">
        <v>0.90409799999999996</v>
      </c>
      <c r="J94">
        <v>0.79277299999999995</v>
      </c>
      <c r="K94">
        <v>0.76327999999999996</v>
      </c>
      <c r="L94">
        <v>0.75277400000000005</v>
      </c>
      <c r="M94">
        <v>0.77597300000000002</v>
      </c>
      <c r="N94">
        <v>0.74909199999999998</v>
      </c>
      <c r="O94">
        <v>0.70663600000000004</v>
      </c>
      <c r="P94">
        <v>0.79139899999999996</v>
      </c>
      <c r="Q94">
        <v>0.80169999999999997</v>
      </c>
      <c r="R94">
        <v>0.73906300000000003</v>
      </c>
      <c r="S94">
        <v>0.73847099999999999</v>
      </c>
    </row>
    <row r="95" spans="1:19" x14ac:dyDescent="0.25">
      <c r="A95" s="470">
        <f t="shared" si="8"/>
        <v>43921</v>
      </c>
      <c r="B95">
        <v>0.86389400000000005</v>
      </c>
      <c r="C95">
        <v>0.98590199999999995</v>
      </c>
      <c r="D95">
        <v>0.79225800000000002</v>
      </c>
      <c r="E95">
        <v>0.98173999999999995</v>
      </c>
      <c r="F95">
        <v>1.029739</v>
      </c>
      <c r="G95">
        <v>1.0014019999999999</v>
      </c>
      <c r="H95">
        <v>0.98289800000000005</v>
      </c>
      <c r="I95">
        <v>0.90409799999999996</v>
      </c>
      <c r="J95">
        <v>0.78774900000000003</v>
      </c>
      <c r="K95">
        <v>0.77044000000000001</v>
      </c>
      <c r="L95">
        <v>0.75140799999999996</v>
      </c>
      <c r="N95">
        <v>0.74909199999999998</v>
      </c>
      <c r="O95">
        <v>0.70426999999999995</v>
      </c>
      <c r="P95">
        <v>0.79521299999999995</v>
      </c>
      <c r="Q95">
        <v>0.80073300000000003</v>
      </c>
      <c r="R95">
        <v>0.73917999999999995</v>
      </c>
      <c r="S95">
        <v>0.73847099999999999</v>
      </c>
    </row>
    <row r="96" spans="1:19" x14ac:dyDescent="0.25">
      <c r="A96" s="470">
        <f t="shared" si="8"/>
        <v>43922</v>
      </c>
      <c r="B96">
        <v>0.86755700000000002</v>
      </c>
      <c r="C96">
        <v>0.97314100000000003</v>
      </c>
      <c r="D96">
        <v>0.79339899999999997</v>
      </c>
      <c r="E96">
        <v>0.98530899999999999</v>
      </c>
      <c r="F96">
        <v>1.030715</v>
      </c>
      <c r="H96">
        <v>0.98289800000000005</v>
      </c>
      <c r="I96">
        <v>0.90602300000000002</v>
      </c>
      <c r="J96">
        <v>0.78831099999999998</v>
      </c>
      <c r="K96">
        <v>0.77098</v>
      </c>
      <c r="L96">
        <v>0.75066600000000006</v>
      </c>
      <c r="M96">
        <v>0.77450300000000005</v>
      </c>
      <c r="N96">
        <v>0.74993399999999999</v>
      </c>
      <c r="O96">
        <v>0.70246900000000001</v>
      </c>
      <c r="P96">
        <v>0.79575099999999999</v>
      </c>
      <c r="Q96">
        <v>0.79813199999999995</v>
      </c>
      <c r="S96">
        <v>0.73654799999999998</v>
      </c>
    </row>
    <row r="97" spans="1:19" x14ac:dyDescent="0.25">
      <c r="A97" s="468">
        <f t="shared" si="8"/>
        <v>43923</v>
      </c>
      <c r="B97">
        <v>0.86666399999999999</v>
      </c>
      <c r="C97">
        <v>0.97375699999999998</v>
      </c>
      <c r="D97">
        <v>0.78973300000000002</v>
      </c>
      <c r="E97">
        <v>0.991591</v>
      </c>
      <c r="F97">
        <v>1.037226</v>
      </c>
      <c r="G97">
        <v>1.0014019999999999</v>
      </c>
      <c r="H97">
        <v>0.98376799999999998</v>
      </c>
      <c r="I97">
        <v>0.90720199999999995</v>
      </c>
      <c r="J97">
        <v>0.79470099999999999</v>
      </c>
      <c r="K97">
        <v>0.76765399999999995</v>
      </c>
      <c r="M97">
        <v>0.77415</v>
      </c>
      <c r="N97">
        <v>0.74830700000000006</v>
      </c>
      <c r="O97">
        <v>0.707897</v>
      </c>
      <c r="P97">
        <v>0.79579500000000003</v>
      </c>
      <c r="Q97">
        <v>0.798786</v>
      </c>
      <c r="R97">
        <v>0.73929</v>
      </c>
      <c r="S97">
        <v>0.73668100000000003</v>
      </c>
    </row>
    <row r="98" spans="1:19" x14ac:dyDescent="0.25">
      <c r="A98" s="468">
        <f t="shared" si="8"/>
        <v>43924</v>
      </c>
      <c r="B98">
        <v>0.86494000000000004</v>
      </c>
      <c r="C98">
        <v>0.98265599999999997</v>
      </c>
      <c r="D98">
        <v>0.80775399999999997</v>
      </c>
      <c r="E98">
        <v>0.98960899999999996</v>
      </c>
      <c r="F98">
        <v>1.0369139999999999</v>
      </c>
      <c r="G98">
        <v>1.0086539999999999</v>
      </c>
      <c r="H98">
        <v>0.98571699999999995</v>
      </c>
      <c r="I98">
        <v>0.90689399999999998</v>
      </c>
      <c r="J98">
        <v>0.79516200000000004</v>
      </c>
      <c r="K98">
        <v>0.76850399999999996</v>
      </c>
      <c r="L98">
        <v>0.74674499999999999</v>
      </c>
      <c r="M98">
        <v>0.78144499999999995</v>
      </c>
      <c r="N98">
        <v>0.75105500000000003</v>
      </c>
      <c r="O98">
        <v>0.70671600000000001</v>
      </c>
      <c r="R98">
        <v>0.74485999999999997</v>
      </c>
      <c r="S98">
        <v>0.73906300000000003</v>
      </c>
    </row>
    <row r="99" spans="1:19" x14ac:dyDescent="0.25">
      <c r="A99" s="470">
        <f t="shared" si="8"/>
        <v>43925</v>
      </c>
      <c r="B99">
        <v>0.86344600000000005</v>
      </c>
      <c r="C99">
        <v>0.99211300000000002</v>
      </c>
      <c r="D99">
        <v>0.80775399999999997</v>
      </c>
      <c r="E99">
        <v>0.98902199999999996</v>
      </c>
      <c r="F99">
        <v>1.03799</v>
      </c>
      <c r="G99">
        <v>1.009255</v>
      </c>
      <c r="H99">
        <v>0.98700600000000005</v>
      </c>
      <c r="I99">
        <v>0.90557200000000004</v>
      </c>
      <c r="J99">
        <v>0.80140999999999996</v>
      </c>
      <c r="K99">
        <v>0.76850399999999996</v>
      </c>
      <c r="L99">
        <v>0.74557899999999999</v>
      </c>
      <c r="M99">
        <v>0.781528</v>
      </c>
      <c r="N99">
        <v>0.74884799999999996</v>
      </c>
      <c r="P99">
        <v>0.79508000000000001</v>
      </c>
      <c r="Q99">
        <v>0.79996800000000001</v>
      </c>
      <c r="R99">
        <v>0.74288399999999999</v>
      </c>
      <c r="S99">
        <v>0.74071299999999995</v>
      </c>
    </row>
    <row r="100" spans="1:19" x14ac:dyDescent="0.25">
      <c r="A100" s="470">
        <f t="shared" si="8"/>
        <v>43926</v>
      </c>
      <c r="B100">
        <v>0.86258900000000005</v>
      </c>
      <c r="C100">
        <v>0.99211300000000002</v>
      </c>
      <c r="D100">
        <v>0.80775399999999997</v>
      </c>
      <c r="E100">
        <v>0.98902199999999996</v>
      </c>
      <c r="F100">
        <v>1.032748</v>
      </c>
      <c r="G100">
        <v>1.003673</v>
      </c>
      <c r="H100">
        <v>0.98684000000000005</v>
      </c>
      <c r="I100">
        <v>0.91077600000000003</v>
      </c>
      <c r="J100">
        <v>0.80099299999999996</v>
      </c>
      <c r="K100">
        <v>0.76709799999999995</v>
      </c>
      <c r="L100">
        <v>0.74494300000000002</v>
      </c>
      <c r="M100">
        <v>0.78250299999999995</v>
      </c>
      <c r="N100">
        <v>0.74695999999999996</v>
      </c>
      <c r="O100">
        <v>0.70405200000000001</v>
      </c>
      <c r="P100">
        <v>0.79818</v>
      </c>
      <c r="Q100">
        <v>0.80211399999999999</v>
      </c>
      <c r="R100">
        <v>0.74202699999999999</v>
      </c>
      <c r="S100">
        <v>0.73618499999999998</v>
      </c>
    </row>
    <row r="101" spans="1:19" x14ac:dyDescent="0.25">
      <c r="A101" s="468">
        <f t="shared" si="8"/>
        <v>43927</v>
      </c>
      <c r="B101">
        <v>0.86258900000000005</v>
      </c>
      <c r="C101">
        <v>0.99211300000000002</v>
      </c>
      <c r="D101">
        <v>0.81472999999999995</v>
      </c>
      <c r="E101">
        <v>0.99703900000000001</v>
      </c>
      <c r="F101">
        <v>1.0378829999999999</v>
      </c>
      <c r="G101">
        <v>1.0062489999999999</v>
      </c>
      <c r="H101">
        <v>0.98299899999999996</v>
      </c>
      <c r="I101">
        <v>0.91064299999999998</v>
      </c>
      <c r="J101">
        <v>0.80099299999999996</v>
      </c>
      <c r="K101">
        <v>0.75863000000000003</v>
      </c>
      <c r="L101">
        <v>0.74547300000000005</v>
      </c>
      <c r="M101">
        <v>0.78422800000000004</v>
      </c>
      <c r="O101">
        <v>0.70843900000000004</v>
      </c>
      <c r="P101">
        <v>0.79671800000000004</v>
      </c>
      <c r="Q101">
        <v>0.79956199999999999</v>
      </c>
      <c r="R101">
        <v>0.74232399999999998</v>
      </c>
      <c r="S101">
        <v>0.73580800000000002</v>
      </c>
    </row>
    <row r="102" spans="1:19" x14ac:dyDescent="0.25">
      <c r="A102" s="470">
        <f t="shared" si="8"/>
        <v>43928</v>
      </c>
      <c r="B102">
        <v>0.86258900000000005</v>
      </c>
      <c r="C102">
        <v>0.993838</v>
      </c>
      <c r="D102">
        <v>0.80684199999999995</v>
      </c>
      <c r="E102">
        <v>0.99882099999999996</v>
      </c>
      <c r="F102">
        <v>1.0426439999999999</v>
      </c>
      <c r="G102">
        <v>1.0028079999999999</v>
      </c>
      <c r="H102">
        <v>0.98638800000000004</v>
      </c>
      <c r="I102">
        <v>0.91064299999999998</v>
      </c>
      <c r="J102">
        <v>0.80234000000000005</v>
      </c>
      <c r="K102">
        <v>0.76389499999999999</v>
      </c>
      <c r="L102">
        <v>0.74653599999999998</v>
      </c>
      <c r="M102">
        <v>0.781219</v>
      </c>
      <c r="N102">
        <v>0.74674200000000002</v>
      </c>
      <c r="O102">
        <v>0.71607299999999996</v>
      </c>
      <c r="P102">
        <v>0.792717</v>
      </c>
      <c r="Q102">
        <v>0.79357800000000001</v>
      </c>
      <c r="R102">
        <v>0.74011000000000005</v>
      </c>
      <c r="S102">
        <v>0.73580800000000002</v>
      </c>
    </row>
    <row r="103" spans="1:19" x14ac:dyDescent="0.25">
      <c r="A103" s="470">
        <f t="shared" si="8"/>
        <v>43929</v>
      </c>
      <c r="B103">
        <v>0.86258900000000005</v>
      </c>
      <c r="C103">
        <v>0.98848400000000003</v>
      </c>
      <c r="D103">
        <v>0.80769599999999997</v>
      </c>
      <c r="E103">
        <v>0.99848199999999998</v>
      </c>
      <c r="F103">
        <v>1.042427</v>
      </c>
      <c r="G103">
        <v>1.0028079999999999</v>
      </c>
      <c r="H103">
        <v>0.98638800000000004</v>
      </c>
      <c r="I103">
        <v>0.91159800000000002</v>
      </c>
      <c r="J103">
        <v>0.80025299999999999</v>
      </c>
      <c r="K103">
        <v>0.759714</v>
      </c>
      <c r="L103">
        <v>0.74582899999999996</v>
      </c>
      <c r="M103">
        <v>0.781219</v>
      </c>
      <c r="N103">
        <v>0.75121300000000002</v>
      </c>
      <c r="O103">
        <v>0.71279400000000004</v>
      </c>
      <c r="P103">
        <v>0.79573799999999995</v>
      </c>
      <c r="Q103">
        <v>0.79474500000000003</v>
      </c>
      <c r="R103">
        <v>0.737599</v>
      </c>
      <c r="S103">
        <v>0.73617900000000003</v>
      </c>
    </row>
    <row r="104" spans="1:19" x14ac:dyDescent="0.25">
      <c r="A104" s="470">
        <f t="shared" si="8"/>
        <v>43930</v>
      </c>
      <c r="B104">
        <v>0.86750499999999997</v>
      </c>
      <c r="C104">
        <v>0.98638800000000004</v>
      </c>
      <c r="D104">
        <v>0.81475900000000001</v>
      </c>
      <c r="E104">
        <v>0.99710799999999999</v>
      </c>
      <c r="F104">
        <v>1.0459160000000001</v>
      </c>
      <c r="G104">
        <v>1.002707</v>
      </c>
      <c r="H104">
        <v>0.98112299999999997</v>
      </c>
      <c r="I104">
        <v>0.91538600000000003</v>
      </c>
      <c r="J104">
        <v>0.79835199999999995</v>
      </c>
      <c r="K104">
        <v>0.76894099999999999</v>
      </c>
      <c r="L104">
        <v>0.74582899999999996</v>
      </c>
      <c r="M104">
        <v>0.78764299999999998</v>
      </c>
      <c r="N104">
        <v>0.75068900000000005</v>
      </c>
      <c r="O104">
        <v>0.71635000000000004</v>
      </c>
      <c r="P104">
        <v>0.79775700000000005</v>
      </c>
      <c r="Q104">
        <v>0.79574800000000001</v>
      </c>
      <c r="R104">
        <v>0.737599</v>
      </c>
      <c r="S104">
        <v>0.736155</v>
      </c>
    </row>
    <row r="105" spans="1:19" x14ac:dyDescent="0.25">
      <c r="A105" s="468">
        <f t="shared" si="8"/>
        <v>43931</v>
      </c>
      <c r="B105">
        <v>0.86767899999999998</v>
      </c>
      <c r="C105">
        <v>0.98294599999999999</v>
      </c>
      <c r="D105">
        <v>0.81475900000000001</v>
      </c>
      <c r="E105">
        <v>0.99373900000000004</v>
      </c>
      <c r="F105">
        <v>1.045369</v>
      </c>
      <c r="G105">
        <v>1.003412</v>
      </c>
      <c r="H105">
        <v>0.98515399999999997</v>
      </c>
      <c r="I105">
        <v>0.91815100000000005</v>
      </c>
      <c r="J105">
        <v>0.79434400000000005</v>
      </c>
      <c r="K105">
        <v>0.76977600000000002</v>
      </c>
      <c r="L105">
        <v>0.74945399999999995</v>
      </c>
      <c r="M105">
        <v>0.79311600000000004</v>
      </c>
      <c r="N105">
        <v>0.75115100000000001</v>
      </c>
      <c r="O105">
        <v>0.71610200000000002</v>
      </c>
      <c r="P105">
        <v>0.79811600000000005</v>
      </c>
      <c r="Q105">
        <v>0.79574800000000001</v>
      </c>
      <c r="R105">
        <v>0.73922900000000002</v>
      </c>
      <c r="S105">
        <v>0.73043100000000005</v>
      </c>
    </row>
    <row r="106" spans="1:19" x14ac:dyDescent="0.25">
      <c r="A106" s="470">
        <f t="shared" si="8"/>
        <v>43932</v>
      </c>
      <c r="B106">
        <v>0.87157399999999996</v>
      </c>
      <c r="C106">
        <v>0.98299400000000003</v>
      </c>
      <c r="D106">
        <v>0.81475900000000001</v>
      </c>
      <c r="E106">
        <v>0.99720799999999998</v>
      </c>
      <c r="F106">
        <v>1.045369</v>
      </c>
      <c r="G106">
        <v>0.99631400000000003</v>
      </c>
      <c r="H106">
        <v>0.984931</v>
      </c>
      <c r="I106">
        <v>0.91544899999999996</v>
      </c>
      <c r="J106">
        <v>0.79464100000000004</v>
      </c>
      <c r="K106">
        <v>0.76977600000000002</v>
      </c>
      <c r="L106">
        <v>0.75083</v>
      </c>
      <c r="M106">
        <v>0.79571899999999995</v>
      </c>
      <c r="N106">
        <v>0.74768299999999999</v>
      </c>
      <c r="O106">
        <v>0.71666600000000003</v>
      </c>
      <c r="P106">
        <v>0.79811600000000005</v>
      </c>
      <c r="Q106">
        <v>0.79144899999999996</v>
      </c>
      <c r="R106">
        <v>0.74152899999999999</v>
      </c>
      <c r="S106">
        <v>0.72987599999999997</v>
      </c>
    </row>
    <row r="107" spans="1:19" x14ac:dyDescent="0.25">
      <c r="A107" s="470">
        <f t="shared" si="8"/>
        <v>43933</v>
      </c>
      <c r="B107">
        <v>0.87435499999999999</v>
      </c>
      <c r="C107">
        <v>0.98299400000000003</v>
      </c>
      <c r="D107">
        <v>0.81475900000000001</v>
      </c>
      <c r="E107">
        <v>0.99720799999999998</v>
      </c>
      <c r="F107">
        <v>1.045806</v>
      </c>
      <c r="G107">
        <v>0.99730700000000005</v>
      </c>
      <c r="H107">
        <v>0.98921800000000004</v>
      </c>
      <c r="I107">
        <v>0.91176800000000002</v>
      </c>
      <c r="J107">
        <v>0.79555399999999998</v>
      </c>
      <c r="K107">
        <v>0.77415599999999996</v>
      </c>
      <c r="L107">
        <v>0.75158899999999995</v>
      </c>
      <c r="M107">
        <v>0.79425599999999996</v>
      </c>
      <c r="N107">
        <v>0.74975999999999998</v>
      </c>
      <c r="O107">
        <v>0.71666600000000003</v>
      </c>
      <c r="P107">
        <v>0.79715899999999995</v>
      </c>
      <c r="Q107">
        <v>0.79272299999999996</v>
      </c>
      <c r="R107">
        <v>0.74419999999999997</v>
      </c>
      <c r="S107">
        <v>0.72613700000000003</v>
      </c>
    </row>
    <row r="108" spans="1:19" x14ac:dyDescent="0.25">
      <c r="A108" s="470">
        <f t="shared" si="8"/>
        <v>43934</v>
      </c>
      <c r="B108">
        <v>0.880243</v>
      </c>
      <c r="C108">
        <v>0.98299400000000003</v>
      </c>
      <c r="D108">
        <v>0.81333900000000003</v>
      </c>
      <c r="E108">
        <v>0.997506</v>
      </c>
      <c r="F108">
        <v>1.040583</v>
      </c>
      <c r="G108">
        <v>1.0047219999999999</v>
      </c>
      <c r="H108">
        <v>0.98677700000000002</v>
      </c>
      <c r="I108">
        <v>0.91091699999999998</v>
      </c>
      <c r="J108">
        <v>0.79555399999999998</v>
      </c>
      <c r="K108">
        <v>0.782748</v>
      </c>
      <c r="L108">
        <v>0.75315699999999997</v>
      </c>
      <c r="M108">
        <v>0.79332000000000003</v>
      </c>
      <c r="N108">
        <v>0.74987800000000004</v>
      </c>
      <c r="O108">
        <v>0.717746</v>
      </c>
      <c r="P108">
        <v>0.79727999999999999</v>
      </c>
      <c r="Q108">
        <v>0.79450200000000004</v>
      </c>
      <c r="R108">
        <v>0.74897999999999998</v>
      </c>
      <c r="S108">
        <v>0.72592599999999996</v>
      </c>
    </row>
    <row r="109" spans="1:19" x14ac:dyDescent="0.25">
      <c r="A109" s="468">
        <f t="shared" si="8"/>
        <v>43935</v>
      </c>
      <c r="B109">
        <v>0.880243</v>
      </c>
      <c r="C109">
        <v>0.97627600000000003</v>
      </c>
      <c r="D109">
        <v>0.82689800000000002</v>
      </c>
      <c r="E109">
        <v>0.998502</v>
      </c>
      <c r="F109">
        <v>1.0364949999999999</v>
      </c>
      <c r="G109">
        <v>1.0016929999999999</v>
      </c>
      <c r="H109">
        <v>0.98668</v>
      </c>
      <c r="I109">
        <v>0.91091699999999998</v>
      </c>
      <c r="J109">
        <v>0.79380799999999996</v>
      </c>
      <c r="K109">
        <v>0.78062799999999999</v>
      </c>
      <c r="L109">
        <v>0.75081299999999995</v>
      </c>
      <c r="M109">
        <v>0.79254999999999998</v>
      </c>
      <c r="N109">
        <v>0.74987800000000004</v>
      </c>
      <c r="O109">
        <v>0.71870100000000003</v>
      </c>
      <c r="P109">
        <v>0.79984999999999995</v>
      </c>
      <c r="Q109">
        <v>0.79216699999999995</v>
      </c>
      <c r="R109">
        <v>0.74690999999999996</v>
      </c>
      <c r="S109">
        <v>0.72592599999999996</v>
      </c>
    </row>
    <row r="110" spans="1:19" x14ac:dyDescent="0.25">
      <c r="A110" s="470">
        <f t="shared" si="8"/>
        <v>43936</v>
      </c>
      <c r="B110">
        <v>0.87990299999999999</v>
      </c>
      <c r="C110">
        <v>0.97962400000000005</v>
      </c>
      <c r="D110">
        <v>0.83059499999999997</v>
      </c>
      <c r="E110">
        <v>1.0018130000000001</v>
      </c>
      <c r="F110">
        <v>1.039512</v>
      </c>
      <c r="G110">
        <v>1.0003</v>
      </c>
      <c r="H110">
        <v>0.98668</v>
      </c>
      <c r="I110">
        <v>0.91261700000000001</v>
      </c>
      <c r="J110">
        <v>0.80091599999999996</v>
      </c>
      <c r="K110">
        <v>0.77925599999999995</v>
      </c>
      <c r="L110">
        <v>0.75038700000000003</v>
      </c>
      <c r="M110">
        <v>0.79254999999999998</v>
      </c>
      <c r="N110">
        <v>0.74767499999999998</v>
      </c>
      <c r="O110">
        <v>0.70972299999999999</v>
      </c>
      <c r="P110">
        <v>0.79742000000000002</v>
      </c>
      <c r="Q110">
        <v>0.79317599999999999</v>
      </c>
      <c r="S110">
        <v>0.72663100000000003</v>
      </c>
    </row>
    <row r="111" spans="1:19" x14ac:dyDescent="0.25">
      <c r="A111" s="470">
        <f t="shared" si="8"/>
        <v>43937</v>
      </c>
      <c r="B111">
        <v>0.87954600000000005</v>
      </c>
      <c r="C111">
        <v>0.98188399999999998</v>
      </c>
      <c r="D111">
        <v>0.83087500000000003</v>
      </c>
      <c r="E111">
        <v>0.99870199999999998</v>
      </c>
      <c r="F111">
        <v>1.041526</v>
      </c>
      <c r="G111">
        <v>1.0004999999999999</v>
      </c>
      <c r="H111">
        <v>0.97856500000000002</v>
      </c>
      <c r="I111">
        <v>0.91005499999999995</v>
      </c>
      <c r="J111">
        <v>0.81223199999999995</v>
      </c>
      <c r="K111">
        <v>0.778474</v>
      </c>
      <c r="L111">
        <v>0.75032799999999999</v>
      </c>
      <c r="M111">
        <v>0.79528600000000005</v>
      </c>
      <c r="N111">
        <v>0.74838499999999997</v>
      </c>
      <c r="O111">
        <v>0.70594000000000001</v>
      </c>
      <c r="P111">
        <v>0.79971199999999998</v>
      </c>
      <c r="Q111">
        <v>0.79277600000000004</v>
      </c>
      <c r="S111">
        <v>0.72345000000000004</v>
      </c>
    </row>
    <row r="112" spans="1:19" x14ac:dyDescent="0.25">
      <c r="A112" s="470">
        <f t="shared" si="8"/>
        <v>43938</v>
      </c>
      <c r="B112">
        <v>0.88413399999999998</v>
      </c>
      <c r="C112">
        <v>0.998004</v>
      </c>
      <c r="D112">
        <v>0.83087500000000003</v>
      </c>
      <c r="E112">
        <v>0.98432900000000001</v>
      </c>
      <c r="F112">
        <v>1.0416669999999999</v>
      </c>
      <c r="G112">
        <v>0.99951999999999996</v>
      </c>
      <c r="H112">
        <v>0.97925899999999999</v>
      </c>
      <c r="I112">
        <v>0.90847999999999995</v>
      </c>
      <c r="J112">
        <v>0.82213499999999995</v>
      </c>
      <c r="K112">
        <v>0.77987899999999999</v>
      </c>
      <c r="L112">
        <v>0.75230399999999997</v>
      </c>
      <c r="M112">
        <v>0.79767100000000002</v>
      </c>
      <c r="N112">
        <v>0.74914800000000004</v>
      </c>
      <c r="O112">
        <v>0.71262899999999996</v>
      </c>
      <c r="P112">
        <v>0.79958399999999996</v>
      </c>
      <c r="Q112">
        <v>0.79277600000000004</v>
      </c>
      <c r="R112">
        <v>0.74563199999999996</v>
      </c>
      <c r="S112">
        <v>0.72437499999999999</v>
      </c>
    </row>
    <row r="113" spans="1:19" x14ac:dyDescent="0.25">
      <c r="A113" s="468">
        <f t="shared" si="8"/>
        <v>43939</v>
      </c>
      <c r="B113">
        <v>0.88393900000000003</v>
      </c>
      <c r="C113">
        <v>0.98833800000000005</v>
      </c>
      <c r="D113">
        <v>0.83087500000000003</v>
      </c>
      <c r="E113">
        <v>0.98716700000000002</v>
      </c>
      <c r="F113">
        <v>1.041612</v>
      </c>
      <c r="G113">
        <v>1.011757</v>
      </c>
      <c r="H113">
        <v>0.97375299999999998</v>
      </c>
      <c r="I113">
        <v>0.90879799999999999</v>
      </c>
      <c r="J113">
        <v>0.81699299999999997</v>
      </c>
      <c r="K113">
        <v>0.77987899999999999</v>
      </c>
      <c r="L113">
        <v>0.746444</v>
      </c>
      <c r="M113">
        <v>0.78996699999999997</v>
      </c>
      <c r="N113">
        <v>0.747448</v>
      </c>
      <c r="O113">
        <v>0.71410700000000005</v>
      </c>
      <c r="P113">
        <v>0.79977600000000004</v>
      </c>
      <c r="Q113">
        <v>0.79242400000000002</v>
      </c>
      <c r="R113">
        <v>0.74682899999999997</v>
      </c>
      <c r="S113">
        <v>0.72644900000000001</v>
      </c>
    </row>
    <row r="114" spans="1:19" x14ac:dyDescent="0.25">
      <c r="A114" s="468">
        <f t="shared" si="8"/>
        <v>43940</v>
      </c>
      <c r="B114">
        <v>0.88601399999999997</v>
      </c>
      <c r="C114">
        <v>0.98833800000000005</v>
      </c>
      <c r="D114">
        <v>0.83087500000000003</v>
      </c>
      <c r="E114">
        <v>0.98716700000000002</v>
      </c>
      <c r="F114">
        <v>1.0336019999999999</v>
      </c>
      <c r="G114">
        <v>1.008664</v>
      </c>
      <c r="H114">
        <v>0.974854</v>
      </c>
      <c r="I114">
        <v>0.90690999999999999</v>
      </c>
      <c r="J114">
        <v>0.81691999999999998</v>
      </c>
      <c r="K114">
        <v>0.78057299999999996</v>
      </c>
      <c r="L114">
        <v>0.74240399999999995</v>
      </c>
      <c r="M114">
        <v>0.79090499999999997</v>
      </c>
      <c r="N114">
        <v>0.74690999999999996</v>
      </c>
      <c r="O114">
        <v>0.71410700000000005</v>
      </c>
      <c r="P114">
        <v>0.797925</v>
      </c>
      <c r="Q114">
        <v>0.79198500000000005</v>
      </c>
      <c r="R114">
        <v>0.74386200000000002</v>
      </c>
      <c r="S114">
        <v>0.72738400000000003</v>
      </c>
    </row>
    <row r="115" spans="1:19" x14ac:dyDescent="0.25">
      <c r="A115" s="470">
        <f t="shared" si="8"/>
        <v>43941</v>
      </c>
      <c r="B115">
        <v>0.88609300000000002</v>
      </c>
      <c r="C115">
        <v>0.98833800000000005</v>
      </c>
      <c r="D115">
        <v>0.82477599999999995</v>
      </c>
      <c r="E115">
        <v>0.98164300000000004</v>
      </c>
      <c r="F115">
        <v>1.045795</v>
      </c>
      <c r="G115">
        <v>1.0056320000000001</v>
      </c>
      <c r="H115">
        <v>0.97433599999999998</v>
      </c>
      <c r="I115">
        <v>0.90712400000000004</v>
      </c>
      <c r="J115">
        <v>0.81691999999999998</v>
      </c>
      <c r="K115">
        <v>0.78997399999999995</v>
      </c>
      <c r="L115">
        <v>0.74210699999999996</v>
      </c>
      <c r="M115">
        <v>0.784717</v>
      </c>
      <c r="N115">
        <v>0.74624100000000004</v>
      </c>
      <c r="O115">
        <v>0.71061600000000003</v>
      </c>
      <c r="P115">
        <v>0.79396299999999997</v>
      </c>
      <c r="Q115">
        <v>0.80032999999999999</v>
      </c>
      <c r="R115">
        <v>0.74266900000000002</v>
      </c>
      <c r="S115">
        <v>0.72466399999999997</v>
      </c>
    </row>
    <row r="116" spans="1:19" x14ac:dyDescent="0.25">
      <c r="A116" s="470">
        <f t="shared" si="8"/>
        <v>43942</v>
      </c>
      <c r="B116">
        <v>0.88609300000000002</v>
      </c>
      <c r="C116">
        <v>0.99230700000000005</v>
      </c>
      <c r="D116">
        <v>0.807396</v>
      </c>
      <c r="E116">
        <v>1.002305</v>
      </c>
      <c r="F116">
        <v>1.047318</v>
      </c>
      <c r="G116">
        <v>1.008014</v>
      </c>
      <c r="H116">
        <v>0.97418400000000005</v>
      </c>
      <c r="I116">
        <v>0.90712400000000004</v>
      </c>
      <c r="J116">
        <v>0.81758799999999998</v>
      </c>
      <c r="K116">
        <v>0.792242</v>
      </c>
      <c r="L116">
        <v>0.74013799999999996</v>
      </c>
      <c r="M116">
        <v>0.78232000000000002</v>
      </c>
      <c r="N116">
        <v>0.74624100000000004</v>
      </c>
      <c r="O116">
        <v>0.70309100000000002</v>
      </c>
      <c r="P116">
        <v>0.80056700000000003</v>
      </c>
      <c r="Q116">
        <v>0.79666400000000004</v>
      </c>
      <c r="R116">
        <v>0.73841599999999996</v>
      </c>
      <c r="S116">
        <v>0.72466399999999997</v>
      </c>
    </row>
    <row r="117" spans="1:19" x14ac:dyDescent="0.25">
      <c r="A117" s="468">
        <f t="shared" si="8"/>
        <v>43943</v>
      </c>
      <c r="B117">
        <v>0.88609300000000002</v>
      </c>
      <c r="C117">
        <v>0.99442600000000003</v>
      </c>
      <c r="D117">
        <v>0.81076999999999999</v>
      </c>
      <c r="E117">
        <v>1.001412</v>
      </c>
      <c r="F117">
        <v>1.0487679999999999</v>
      </c>
      <c r="H117">
        <v>0.97423199999999999</v>
      </c>
      <c r="I117">
        <v>0.90760600000000002</v>
      </c>
      <c r="J117">
        <v>0.81415000000000004</v>
      </c>
      <c r="K117">
        <v>0.78537599999999996</v>
      </c>
      <c r="L117">
        <v>0.74090500000000004</v>
      </c>
      <c r="M117">
        <v>0.78232000000000002</v>
      </c>
      <c r="N117">
        <v>0.74942900000000001</v>
      </c>
      <c r="O117">
        <v>0.70593300000000003</v>
      </c>
      <c r="P117">
        <v>0.80130500000000005</v>
      </c>
      <c r="Q117">
        <v>0.78650100000000001</v>
      </c>
      <c r="R117">
        <v>0.731128</v>
      </c>
      <c r="S117">
        <v>0.72928800000000005</v>
      </c>
    </row>
    <row r="118" spans="1:19" x14ac:dyDescent="0.25">
      <c r="A118" s="470">
        <f t="shared" si="8"/>
        <v>43944</v>
      </c>
      <c r="B118">
        <v>0.889957</v>
      </c>
      <c r="C118">
        <v>0.99424299999999999</v>
      </c>
      <c r="D118">
        <v>0.80669900000000005</v>
      </c>
      <c r="E118">
        <v>1.000791</v>
      </c>
      <c r="F118">
        <v>1.0478890000000001</v>
      </c>
      <c r="H118">
        <v>0.97396099999999997</v>
      </c>
      <c r="I118">
        <v>0.90780799999999995</v>
      </c>
      <c r="J118">
        <v>0.817361</v>
      </c>
      <c r="K118">
        <v>0.78827100000000005</v>
      </c>
      <c r="L118">
        <v>0.74082300000000001</v>
      </c>
      <c r="M118">
        <v>0.77832199999999996</v>
      </c>
      <c r="N118">
        <v>0.74457399999999996</v>
      </c>
      <c r="O118">
        <v>0.71145999999999998</v>
      </c>
      <c r="P118">
        <v>0.79990700000000003</v>
      </c>
      <c r="Q118">
        <v>0.78517599999999999</v>
      </c>
      <c r="R118">
        <v>0.731128</v>
      </c>
      <c r="S118">
        <v>0.73161699999999996</v>
      </c>
    </row>
    <row r="119" spans="1:19" x14ac:dyDescent="0.25">
      <c r="A119" s="470">
        <f t="shared" si="8"/>
        <v>43945</v>
      </c>
      <c r="B119">
        <v>0.89114599999999999</v>
      </c>
      <c r="C119">
        <v>0.98048800000000003</v>
      </c>
      <c r="D119">
        <v>0.80669900000000005</v>
      </c>
      <c r="E119">
        <v>0.99728700000000003</v>
      </c>
      <c r="F119">
        <v>1.0471200000000001</v>
      </c>
      <c r="H119">
        <v>0.97456399999999999</v>
      </c>
      <c r="I119">
        <v>0.90645399999999998</v>
      </c>
      <c r="J119">
        <v>0.82364899999999996</v>
      </c>
      <c r="K119">
        <v>0.78945600000000005</v>
      </c>
      <c r="L119">
        <v>0.73973800000000001</v>
      </c>
      <c r="M119">
        <v>0.77959900000000004</v>
      </c>
      <c r="N119">
        <v>0.74156699999999998</v>
      </c>
      <c r="O119">
        <v>0.70883300000000005</v>
      </c>
      <c r="P119">
        <v>0.80163499999999999</v>
      </c>
      <c r="Q119">
        <v>0.78517599999999999</v>
      </c>
      <c r="R119">
        <v>0.73853899999999995</v>
      </c>
      <c r="S119">
        <v>0.72890500000000003</v>
      </c>
    </row>
    <row r="120" spans="1:19" x14ac:dyDescent="0.25">
      <c r="A120" s="470">
        <f t="shared" si="8"/>
        <v>43946</v>
      </c>
      <c r="B120">
        <v>0.89082899999999998</v>
      </c>
      <c r="C120">
        <v>0.98463999999999996</v>
      </c>
      <c r="D120">
        <v>0.80669900000000005</v>
      </c>
      <c r="E120">
        <v>1.000901</v>
      </c>
      <c r="F120">
        <v>1.0471200000000001</v>
      </c>
      <c r="G120">
        <v>1.0114190000000001</v>
      </c>
      <c r="H120">
        <v>0.973881</v>
      </c>
      <c r="I120">
        <v>0.90639599999999998</v>
      </c>
      <c r="J120">
        <v>0.82165900000000003</v>
      </c>
      <c r="K120">
        <v>0.78945600000000005</v>
      </c>
      <c r="L120">
        <v>0.73504800000000003</v>
      </c>
      <c r="M120">
        <v>0.77729099999999995</v>
      </c>
      <c r="N120">
        <v>0.74102299999999999</v>
      </c>
      <c r="O120">
        <v>0.708951</v>
      </c>
      <c r="P120">
        <v>0.80163499999999999</v>
      </c>
      <c r="Q120">
        <v>0.78343499999999999</v>
      </c>
      <c r="R120">
        <v>0.73337699999999995</v>
      </c>
    </row>
    <row r="121" spans="1:19" x14ac:dyDescent="0.25">
      <c r="A121" s="470">
        <f t="shared" si="8"/>
        <v>43947</v>
      </c>
      <c r="B121">
        <v>0.89629800000000004</v>
      </c>
      <c r="C121">
        <v>0.98463999999999996</v>
      </c>
      <c r="D121">
        <v>0.80669900000000005</v>
      </c>
      <c r="E121">
        <v>1.000901</v>
      </c>
      <c r="F121">
        <v>1.0478890000000001</v>
      </c>
      <c r="G121">
        <v>1.0166630000000001</v>
      </c>
      <c r="H121">
        <v>0.98070000000000002</v>
      </c>
      <c r="I121">
        <v>0.90596100000000002</v>
      </c>
      <c r="J121">
        <v>0.82085300000000005</v>
      </c>
      <c r="K121">
        <v>0.78901699999999997</v>
      </c>
      <c r="L121">
        <v>0.73482099999999995</v>
      </c>
      <c r="M121">
        <v>0.77739899999999995</v>
      </c>
      <c r="N121">
        <v>0.74333099999999996</v>
      </c>
      <c r="O121">
        <v>0.70929500000000001</v>
      </c>
      <c r="P121">
        <v>0.805863</v>
      </c>
      <c r="Q121">
        <v>0.78152500000000003</v>
      </c>
      <c r="R121">
        <v>0.73410399999999998</v>
      </c>
      <c r="S121">
        <v>0.73136599999999996</v>
      </c>
    </row>
    <row r="122" spans="1:19" x14ac:dyDescent="0.25">
      <c r="A122" s="470">
        <f t="shared" si="8"/>
        <v>43948</v>
      </c>
      <c r="B122">
        <v>0.89241899999999996</v>
      </c>
      <c r="C122">
        <v>0.98463999999999996</v>
      </c>
      <c r="D122">
        <v>0.825457</v>
      </c>
      <c r="E122">
        <v>0.99900100000000003</v>
      </c>
      <c r="F122">
        <v>1.050111</v>
      </c>
      <c r="G122">
        <v>1.0155380000000001</v>
      </c>
      <c r="H122">
        <v>0.983294</v>
      </c>
      <c r="I122">
        <v>0.90596500000000002</v>
      </c>
      <c r="J122">
        <v>0.82085300000000005</v>
      </c>
      <c r="K122">
        <v>0.79262900000000003</v>
      </c>
      <c r="L122">
        <v>0.73334500000000002</v>
      </c>
      <c r="M122">
        <v>0.77799499999999999</v>
      </c>
      <c r="N122">
        <v>0.74219800000000002</v>
      </c>
      <c r="O122">
        <v>0.71114100000000002</v>
      </c>
      <c r="P122">
        <v>0.80574000000000001</v>
      </c>
      <c r="Q122">
        <v>0.78088100000000005</v>
      </c>
      <c r="R122">
        <v>0.73428700000000002</v>
      </c>
      <c r="S122">
        <v>0.73096700000000003</v>
      </c>
    </row>
    <row r="123" spans="1:19" x14ac:dyDescent="0.25">
      <c r="A123" s="470">
        <f t="shared" si="8"/>
        <v>43949</v>
      </c>
      <c r="B123">
        <v>0.89241899999999996</v>
      </c>
      <c r="C123">
        <v>0.98410699999999995</v>
      </c>
      <c r="D123">
        <v>0.81988399999999995</v>
      </c>
      <c r="E123">
        <v>0.98734200000000005</v>
      </c>
      <c r="F123">
        <v>1.0492300000000001</v>
      </c>
      <c r="G123">
        <v>1.0200020000000001</v>
      </c>
      <c r="H123">
        <v>0.98280100000000004</v>
      </c>
      <c r="I123">
        <v>0.90610100000000005</v>
      </c>
      <c r="J123">
        <v>0.82568900000000001</v>
      </c>
      <c r="K123">
        <v>0.79172799999999999</v>
      </c>
      <c r="L123">
        <v>0.73213899999999998</v>
      </c>
      <c r="M123">
        <v>0.77854299999999999</v>
      </c>
      <c r="N123">
        <v>0.74219800000000002</v>
      </c>
      <c r="O123">
        <v>0.71446399999999999</v>
      </c>
      <c r="P123">
        <v>0.81076400000000004</v>
      </c>
      <c r="Q123">
        <v>0.78097499999999997</v>
      </c>
      <c r="R123">
        <v>0.73743300000000001</v>
      </c>
      <c r="S123">
        <v>0.73096700000000003</v>
      </c>
    </row>
    <row r="124" spans="1:19" x14ac:dyDescent="0.25">
      <c r="A124" s="470">
        <f t="shared" si="8"/>
        <v>43950</v>
      </c>
      <c r="B124">
        <v>0.89606699999999995</v>
      </c>
      <c r="C124">
        <v>0.98717699999999997</v>
      </c>
      <c r="D124">
        <v>0.82041200000000003</v>
      </c>
      <c r="E124">
        <v>0.98805399999999999</v>
      </c>
      <c r="F124">
        <v>1.0528310000000001</v>
      </c>
      <c r="H124">
        <v>0.98280100000000004</v>
      </c>
      <c r="I124">
        <v>0.90681199999999995</v>
      </c>
      <c r="J124">
        <v>0.83108199999999999</v>
      </c>
      <c r="K124">
        <v>0.79830800000000002</v>
      </c>
      <c r="L124">
        <v>0.73229999999999995</v>
      </c>
      <c r="M124">
        <v>0.77854299999999999</v>
      </c>
      <c r="N124">
        <v>0.74395599999999995</v>
      </c>
      <c r="O124">
        <v>0.71843199999999996</v>
      </c>
      <c r="P124">
        <v>0.81346099999999999</v>
      </c>
      <c r="Q124">
        <v>0.779976</v>
      </c>
      <c r="R124">
        <v>0.73246699999999998</v>
      </c>
      <c r="S124">
        <v>0.73257399999999995</v>
      </c>
    </row>
    <row r="125" spans="1:19" x14ac:dyDescent="0.25">
      <c r="A125" s="470">
        <f t="shared" si="8"/>
        <v>43951</v>
      </c>
      <c r="B125">
        <v>0.895536</v>
      </c>
      <c r="C125">
        <v>0.98614500000000005</v>
      </c>
      <c r="D125">
        <v>0.83124100000000001</v>
      </c>
      <c r="E125">
        <v>0.99581799999999998</v>
      </c>
      <c r="F125">
        <v>1.055966</v>
      </c>
      <c r="H125">
        <v>0.98792800000000003</v>
      </c>
      <c r="I125">
        <v>0.91314200000000001</v>
      </c>
      <c r="J125">
        <v>0.83530300000000002</v>
      </c>
      <c r="K125">
        <v>0.79533900000000002</v>
      </c>
      <c r="L125">
        <v>0.73219800000000002</v>
      </c>
      <c r="M125">
        <v>0.77995499999999995</v>
      </c>
      <c r="N125">
        <v>0.745448</v>
      </c>
      <c r="O125">
        <v>0.71767400000000003</v>
      </c>
      <c r="P125">
        <v>0.81408400000000003</v>
      </c>
      <c r="Q125">
        <v>0.77861899999999995</v>
      </c>
      <c r="R125">
        <v>0.73246699999999998</v>
      </c>
      <c r="S125">
        <v>0.72697100000000003</v>
      </c>
    </row>
    <row r="126" spans="1:19" x14ac:dyDescent="0.25">
      <c r="A126" s="470">
        <f t="shared" si="8"/>
        <v>43952</v>
      </c>
      <c r="B126">
        <v>0.903057</v>
      </c>
      <c r="C126">
        <v>0.99100200000000005</v>
      </c>
      <c r="D126">
        <v>0.83706499999999995</v>
      </c>
      <c r="E126">
        <v>0.98394199999999998</v>
      </c>
      <c r="F126">
        <v>1.0577529999999999</v>
      </c>
      <c r="G126">
        <v>1.012248</v>
      </c>
      <c r="H126">
        <v>0.99246199999999996</v>
      </c>
      <c r="I126">
        <v>0.91348399999999996</v>
      </c>
      <c r="J126">
        <v>0.82617300000000005</v>
      </c>
      <c r="K126">
        <v>0.79663200000000001</v>
      </c>
      <c r="L126">
        <v>0.73177800000000004</v>
      </c>
      <c r="M126">
        <v>0.77794700000000006</v>
      </c>
      <c r="N126">
        <v>0.74457399999999996</v>
      </c>
      <c r="O126">
        <v>0.70975299999999997</v>
      </c>
      <c r="P126">
        <v>0.81376899999999996</v>
      </c>
      <c r="Q126">
        <v>0.77861899999999995</v>
      </c>
      <c r="R126">
        <v>0.73871900000000001</v>
      </c>
      <c r="S126">
        <v>0.72659399999999996</v>
      </c>
    </row>
    <row r="127" spans="1:19" x14ac:dyDescent="0.25">
      <c r="A127" s="470">
        <f t="shared" si="8"/>
        <v>43953</v>
      </c>
      <c r="B127">
        <v>0.90081999999999995</v>
      </c>
      <c r="C127">
        <v>0.98024800000000001</v>
      </c>
      <c r="D127">
        <v>0.83706499999999995</v>
      </c>
      <c r="E127">
        <v>0.98241500000000004</v>
      </c>
      <c r="F127">
        <v>1.0577529999999999</v>
      </c>
      <c r="G127">
        <v>1.0155380000000001</v>
      </c>
      <c r="H127">
        <v>0.99201899999999998</v>
      </c>
      <c r="I127">
        <v>0.91193900000000006</v>
      </c>
      <c r="J127">
        <v>0.822044</v>
      </c>
      <c r="K127">
        <v>0.79663200000000001</v>
      </c>
      <c r="L127">
        <v>0.72855800000000004</v>
      </c>
      <c r="M127">
        <v>0.77800100000000005</v>
      </c>
      <c r="N127">
        <v>0.74263900000000005</v>
      </c>
      <c r="O127">
        <v>0.70108999999999999</v>
      </c>
      <c r="P127">
        <v>0.81376899999999996</v>
      </c>
      <c r="Q127">
        <v>0.77541599999999999</v>
      </c>
      <c r="R127">
        <v>0.73381300000000005</v>
      </c>
      <c r="S127">
        <v>0.73056200000000004</v>
      </c>
    </row>
    <row r="128" spans="1:19" x14ac:dyDescent="0.25">
      <c r="A128" s="470">
        <f t="shared" si="8"/>
        <v>43954</v>
      </c>
      <c r="B128">
        <v>0.90289399999999997</v>
      </c>
      <c r="C128">
        <v>0.98024800000000001</v>
      </c>
      <c r="D128">
        <v>0.83706499999999995</v>
      </c>
      <c r="E128">
        <v>0.98241500000000004</v>
      </c>
      <c r="F128">
        <v>1.053741</v>
      </c>
      <c r="G128">
        <v>1.013274</v>
      </c>
      <c r="H128">
        <v>0.99188100000000001</v>
      </c>
      <c r="I128">
        <v>0.91104600000000002</v>
      </c>
      <c r="J128">
        <v>0.82245299999999999</v>
      </c>
      <c r="K128">
        <v>0.79806200000000005</v>
      </c>
      <c r="M128">
        <v>0.77792899999999998</v>
      </c>
      <c r="N128">
        <v>0.74493699999999996</v>
      </c>
      <c r="O128">
        <v>0.70108999999999999</v>
      </c>
      <c r="P128">
        <v>0.81462699999999999</v>
      </c>
      <c r="Q128">
        <v>0.77778899999999995</v>
      </c>
      <c r="R128">
        <v>0.73507</v>
      </c>
      <c r="S128">
        <v>0.73059600000000002</v>
      </c>
    </row>
    <row r="129" spans="1:19" x14ac:dyDescent="0.25">
      <c r="A129" s="470">
        <f t="shared" si="8"/>
        <v>43955</v>
      </c>
      <c r="B129">
        <v>0.89395400000000003</v>
      </c>
      <c r="C129">
        <v>0.98024800000000001</v>
      </c>
      <c r="D129">
        <v>0.84338400000000002</v>
      </c>
      <c r="E129">
        <v>0.98843499999999995</v>
      </c>
      <c r="F129">
        <v>1.0497590000000001</v>
      </c>
      <c r="G129">
        <v>1.0113270000000001</v>
      </c>
      <c r="H129">
        <v>0.99167000000000005</v>
      </c>
      <c r="I129">
        <v>0.91123200000000004</v>
      </c>
      <c r="J129">
        <v>0.82245299999999999</v>
      </c>
      <c r="K129">
        <v>0.78866800000000004</v>
      </c>
      <c r="L129">
        <v>0.72765100000000005</v>
      </c>
      <c r="M129">
        <v>0.77854000000000001</v>
      </c>
      <c r="N129">
        <v>0.74418600000000001</v>
      </c>
      <c r="O129">
        <v>0.70950199999999997</v>
      </c>
      <c r="P129">
        <v>0.81185300000000005</v>
      </c>
      <c r="Q129">
        <v>0.78043600000000002</v>
      </c>
      <c r="R129">
        <v>0.73819000000000001</v>
      </c>
      <c r="S129">
        <v>0.73160899999999995</v>
      </c>
    </row>
    <row r="130" spans="1:19" x14ac:dyDescent="0.25">
      <c r="A130" s="470">
        <f t="shared" si="8"/>
        <v>43956</v>
      </c>
      <c r="B130">
        <v>0.89391399999999999</v>
      </c>
      <c r="C130">
        <v>0.98101700000000003</v>
      </c>
      <c r="D130">
        <v>0.84954200000000002</v>
      </c>
      <c r="E130">
        <v>0.97694400000000003</v>
      </c>
      <c r="F130">
        <v>1.0444960000000001</v>
      </c>
      <c r="G130">
        <v>1.005126</v>
      </c>
      <c r="H130">
        <v>0.99211300000000002</v>
      </c>
      <c r="I130">
        <v>0.91123200000000004</v>
      </c>
      <c r="J130">
        <v>0.82543</v>
      </c>
      <c r="K130">
        <v>0.77691299999999996</v>
      </c>
      <c r="L130">
        <v>0.72989800000000005</v>
      </c>
      <c r="M130">
        <v>0.77763499999999997</v>
      </c>
      <c r="N130">
        <v>0.74418600000000001</v>
      </c>
      <c r="O130">
        <v>0.71291599999999999</v>
      </c>
      <c r="P130">
        <v>0.81472</v>
      </c>
      <c r="Q130">
        <v>0.77886200000000005</v>
      </c>
      <c r="R130">
        <v>0.74593699999999996</v>
      </c>
      <c r="S130">
        <v>0.73160899999999995</v>
      </c>
    </row>
    <row r="131" spans="1:19" x14ac:dyDescent="0.25">
      <c r="A131" s="470">
        <f t="shared" si="8"/>
        <v>43957</v>
      </c>
      <c r="B131">
        <v>0.90321499999999999</v>
      </c>
      <c r="C131">
        <v>0.98668</v>
      </c>
      <c r="D131">
        <v>0.85056799999999999</v>
      </c>
      <c r="E131">
        <v>0.97315099999999999</v>
      </c>
      <c r="F131">
        <v>1.0336989999999999</v>
      </c>
      <c r="G131">
        <v>1.0019039999999999</v>
      </c>
      <c r="H131">
        <v>0.99211300000000002</v>
      </c>
      <c r="I131">
        <v>0.91296699999999997</v>
      </c>
      <c r="J131">
        <v>0.82977199999999995</v>
      </c>
      <c r="K131">
        <v>0.77762600000000004</v>
      </c>
      <c r="L131">
        <v>0.73250700000000002</v>
      </c>
      <c r="M131">
        <v>0.77763499999999997</v>
      </c>
      <c r="N131">
        <v>0.74330099999999999</v>
      </c>
      <c r="O131">
        <v>0.70780900000000002</v>
      </c>
      <c r="P131">
        <v>0.82003199999999998</v>
      </c>
      <c r="Q131">
        <v>0.77617499999999995</v>
      </c>
      <c r="R131">
        <v>0.74208700000000005</v>
      </c>
      <c r="S131">
        <v>0.73171900000000001</v>
      </c>
    </row>
    <row r="132" spans="1:19" x14ac:dyDescent="0.25">
      <c r="A132" s="470">
        <f t="shared" si="8"/>
        <v>43958</v>
      </c>
      <c r="B132">
        <v>0.90326099999999998</v>
      </c>
      <c r="C132">
        <v>0.99951000000000001</v>
      </c>
      <c r="D132">
        <v>0.85056799999999999</v>
      </c>
      <c r="E132">
        <v>0.95448100000000002</v>
      </c>
      <c r="F132">
        <v>1.03372</v>
      </c>
      <c r="G132">
        <v>1.0047219999999999</v>
      </c>
      <c r="H132">
        <v>0.99255599999999999</v>
      </c>
      <c r="I132">
        <v>0.91898299999999999</v>
      </c>
      <c r="J132">
        <v>0.83037899999999998</v>
      </c>
      <c r="K132">
        <v>0.77322500000000005</v>
      </c>
      <c r="L132">
        <v>0.73250700000000002</v>
      </c>
      <c r="M132">
        <v>0.77837699999999999</v>
      </c>
      <c r="N132">
        <v>0.74244600000000005</v>
      </c>
      <c r="O132">
        <v>0.71505200000000002</v>
      </c>
      <c r="P132">
        <v>0.82267599999999996</v>
      </c>
      <c r="Q132">
        <v>0.77651800000000004</v>
      </c>
      <c r="R132">
        <v>0.74208700000000005</v>
      </c>
      <c r="S132">
        <v>0.72913700000000004</v>
      </c>
    </row>
    <row r="133" spans="1:19" x14ac:dyDescent="0.25">
      <c r="A133" s="470">
        <f t="shared" si="8"/>
        <v>43959</v>
      </c>
      <c r="B133">
        <v>0.90711200000000003</v>
      </c>
      <c r="C133">
        <v>0.99710799999999999</v>
      </c>
      <c r="D133">
        <v>0.85455499999999995</v>
      </c>
      <c r="E133">
        <v>0.959978</v>
      </c>
      <c r="F133">
        <v>1.0347679999999999</v>
      </c>
      <c r="G133">
        <v>1.007161</v>
      </c>
      <c r="H133">
        <v>0.99474300000000004</v>
      </c>
      <c r="I133">
        <v>0.91773000000000005</v>
      </c>
      <c r="J133">
        <v>0.82267299999999999</v>
      </c>
      <c r="K133">
        <v>0.774671</v>
      </c>
      <c r="L133">
        <v>0.72920300000000005</v>
      </c>
      <c r="M133">
        <v>0.77166999999999997</v>
      </c>
      <c r="N133">
        <v>0.74258299999999999</v>
      </c>
      <c r="O133">
        <v>0.71815899999999999</v>
      </c>
      <c r="P133">
        <v>0.82404200000000005</v>
      </c>
      <c r="Q133">
        <v>0.77651800000000004</v>
      </c>
      <c r="R133">
        <v>0.74832699999999996</v>
      </c>
      <c r="S133">
        <v>0.72837499999999999</v>
      </c>
    </row>
    <row r="134" spans="1:19" x14ac:dyDescent="0.25">
      <c r="A134" s="470">
        <f t="shared" si="8"/>
        <v>43960</v>
      </c>
      <c r="B134">
        <v>0.90501799999999999</v>
      </c>
      <c r="C134">
        <v>0.98362300000000003</v>
      </c>
      <c r="D134">
        <v>0.86896099999999998</v>
      </c>
      <c r="E134">
        <v>0.959978</v>
      </c>
      <c r="F134">
        <v>1.0360549999999999</v>
      </c>
      <c r="G134">
        <v>1.0009710000000001</v>
      </c>
      <c r="H134">
        <v>0.99710799999999999</v>
      </c>
      <c r="I134">
        <v>0.92425299999999999</v>
      </c>
      <c r="J134">
        <v>0.82833900000000005</v>
      </c>
      <c r="K134">
        <v>0.774671</v>
      </c>
      <c r="L134">
        <v>0.72789499999999996</v>
      </c>
      <c r="M134">
        <v>0.779223</v>
      </c>
      <c r="N134">
        <v>0.74178500000000003</v>
      </c>
      <c r="O134">
        <v>0.71339399999999997</v>
      </c>
      <c r="P134">
        <v>0.82404200000000005</v>
      </c>
      <c r="Q134">
        <v>0.77149500000000004</v>
      </c>
      <c r="R134">
        <v>0.74663100000000004</v>
      </c>
      <c r="S134">
        <v>0.73069799999999996</v>
      </c>
    </row>
    <row r="135" spans="1:19" x14ac:dyDescent="0.25">
      <c r="A135" s="470">
        <f t="shared" ref="A135:A198" si="9">A134+1</f>
        <v>43961</v>
      </c>
      <c r="B135">
        <v>0.9042</v>
      </c>
      <c r="C135">
        <v>0.98362300000000003</v>
      </c>
      <c r="D135">
        <v>0.86896099999999998</v>
      </c>
      <c r="E135">
        <v>0.96638900000000005</v>
      </c>
      <c r="F135">
        <v>1.037323</v>
      </c>
      <c r="G135">
        <v>0.99961</v>
      </c>
      <c r="H135">
        <v>0.99680999999999997</v>
      </c>
      <c r="I135">
        <v>0.91747299999999998</v>
      </c>
      <c r="J135">
        <v>0.827928</v>
      </c>
      <c r="K135">
        <v>0.76888199999999995</v>
      </c>
      <c r="L135">
        <v>0.73253400000000002</v>
      </c>
      <c r="M135">
        <v>0.78282200000000002</v>
      </c>
      <c r="N135">
        <v>0.74457899999999999</v>
      </c>
      <c r="O135">
        <v>0.71339399999999997</v>
      </c>
      <c r="P135">
        <v>0.82748900000000003</v>
      </c>
      <c r="Q135">
        <v>0.76676800000000001</v>
      </c>
      <c r="R135">
        <v>0.74743199999999999</v>
      </c>
      <c r="S135">
        <v>0.73164899999999999</v>
      </c>
    </row>
    <row r="136" spans="1:19" x14ac:dyDescent="0.25">
      <c r="A136" s="470">
        <f t="shared" si="9"/>
        <v>43962</v>
      </c>
      <c r="B136">
        <v>0.89871500000000004</v>
      </c>
      <c r="C136">
        <v>0.98362300000000003</v>
      </c>
      <c r="D136">
        <v>0.869452</v>
      </c>
      <c r="E136">
        <v>0.97560999999999998</v>
      </c>
      <c r="F136">
        <v>1.0417639999999999</v>
      </c>
      <c r="G136">
        <v>0.99900100000000003</v>
      </c>
      <c r="H136">
        <v>0.98842600000000003</v>
      </c>
      <c r="I136">
        <v>0.91752</v>
      </c>
      <c r="J136">
        <v>0.827928</v>
      </c>
      <c r="K136">
        <v>0.773455</v>
      </c>
      <c r="L136">
        <v>0.72971699999999995</v>
      </c>
      <c r="M136">
        <v>0.78217899999999996</v>
      </c>
      <c r="N136">
        <v>0.74507299999999999</v>
      </c>
      <c r="O136">
        <v>0.71341900000000003</v>
      </c>
      <c r="P136">
        <v>0.82620400000000005</v>
      </c>
      <c r="Q136">
        <v>0.77090899999999996</v>
      </c>
      <c r="R136">
        <v>0.74155599999999999</v>
      </c>
      <c r="S136">
        <v>0.731074</v>
      </c>
    </row>
    <row r="137" spans="1:19" x14ac:dyDescent="0.25">
      <c r="A137" s="470">
        <f t="shared" si="9"/>
        <v>43963</v>
      </c>
      <c r="B137">
        <v>0.89952299999999996</v>
      </c>
      <c r="C137">
        <v>0.99403600000000003</v>
      </c>
      <c r="D137">
        <v>0.86140099999999997</v>
      </c>
      <c r="E137">
        <v>0.98405799999999999</v>
      </c>
      <c r="F137">
        <v>1.038745</v>
      </c>
      <c r="G137">
        <v>1.001161</v>
      </c>
      <c r="H137">
        <v>0.98946199999999995</v>
      </c>
      <c r="I137">
        <v>0.91752</v>
      </c>
      <c r="J137">
        <v>0.82708199999999998</v>
      </c>
      <c r="K137">
        <v>0.77918900000000002</v>
      </c>
      <c r="L137">
        <v>0.72881799999999997</v>
      </c>
      <c r="M137">
        <v>0.77975700000000003</v>
      </c>
      <c r="N137">
        <v>0.74507299999999999</v>
      </c>
      <c r="O137">
        <v>0.71335599999999999</v>
      </c>
      <c r="P137">
        <v>0.82557599999999998</v>
      </c>
      <c r="Q137">
        <v>0.76723300000000005</v>
      </c>
      <c r="R137">
        <v>0.73765400000000003</v>
      </c>
      <c r="S137">
        <v>0.731128</v>
      </c>
    </row>
    <row r="138" spans="1:19" x14ac:dyDescent="0.25">
      <c r="A138" s="470">
        <f t="shared" si="9"/>
        <v>43964</v>
      </c>
      <c r="B138">
        <v>0.89972600000000003</v>
      </c>
      <c r="C138">
        <v>0.99482700000000002</v>
      </c>
      <c r="D138">
        <v>0.86330600000000002</v>
      </c>
      <c r="E138">
        <v>0.980854</v>
      </c>
      <c r="F138">
        <v>1.039501</v>
      </c>
      <c r="G138">
        <v>0.99980000000000002</v>
      </c>
      <c r="H138">
        <v>0.98946199999999995</v>
      </c>
      <c r="I138">
        <v>0.91816399999999998</v>
      </c>
      <c r="J138">
        <v>0.83365299999999998</v>
      </c>
      <c r="K138">
        <v>0.77884699999999996</v>
      </c>
      <c r="L138">
        <v>0.72931999999999997</v>
      </c>
      <c r="M138">
        <v>0.77975700000000003</v>
      </c>
      <c r="N138">
        <v>0.742093</v>
      </c>
      <c r="O138">
        <v>0.70998000000000006</v>
      </c>
      <c r="P138">
        <v>0.82288600000000001</v>
      </c>
      <c r="Q138">
        <v>0.77312599999999998</v>
      </c>
      <c r="R138">
        <v>0.73225200000000001</v>
      </c>
      <c r="S138">
        <v>0.73133599999999999</v>
      </c>
    </row>
    <row r="139" spans="1:19" x14ac:dyDescent="0.25">
      <c r="A139" s="470">
        <f t="shared" si="9"/>
        <v>43965</v>
      </c>
      <c r="B139">
        <v>0.89984699999999995</v>
      </c>
      <c r="C139">
        <v>0.997506</v>
      </c>
      <c r="D139">
        <v>0.85153500000000004</v>
      </c>
      <c r="E139">
        <v>0.98529</v>
      </c>
      <c r="F139">
        <v>1.030524</v>
      </c>
      <c r="G139">
        <v>0.99980000000000002</v>
      </c>
      <c r="H139">
        <v>0.98942300000000005</v>
      </c>
      <c r="I139">
        <v>0.91570499999999999</v>
      </c>
      <c r="J139">
        <v>0.83699900000000005</v>
      </c>
      <c r="K139">
        <v>0.77294399999999996</v>
      </c>
      <c r="L139">
        <v>0.729155</v>
      </c>
      <c r="M139">
        <v>0.78321099999999999</v>
      </c>
      <c r="N139">
        <v>0.74243499999999996</v>
      </c>
      <c r="O139">
        <v>0.71030800000000005</v>
      </c>
      <c r="P139">
        <v>0.82526299999999997</v>
      </c>
      <c r="Q139">
        <v>0.77486900000000003</v>
      </c>
      <c r="R139">
        <v>0.73230600000000001</v>
      </c>
      <c r="S139">
        <v>0.731877</v>
      </c>
    </row>
    <row r="140" spans="1:19" x14ac:dyDescent="0.25">
      <c r="A140" s="470">
        <f t="shared" si="9"/>
        <v>43966</v>
      </c>
      <c r="B140">
        <v>0.90751999999999999</v>
      </c>
      <c r="C140">
        <v>0.99780500000000005</v>
      </c>
      <c r="D140">
        <v>0.85346100000000003</v>
      </c>
      <c r="E140">
        <v>0.96777299999999999</v>
      </c>
      <c r="F140">
        <v>1.032951</v>
      </c>
      <c r="G140">
        <v>0.99860199999999999</v>
      </c>
      <c r="H140">
        <v>0.98467800000000005</v>
      </c>
      <c r="I140">
        <v>0.91948099999999999</v>
      </c>
      <c r="J140">
        <v>0.83379199999999998</v>
      </c>
      <c r="K140">
        <v>0.77285099999999995</v>
      </c>
      <c r="L140">
        <v>0.73277800000000004</v>
      </c>
      <c r="M140">
        <v>0.77782899999999999</v>
      </c>
      <c r="N140">
        <v>0.74401700000000004</v>
      </c>
      <c r="O140">
        <v>0.70908400000000005</v>
      </c>
      <c r="P140">
        <v>0.82587999999999995</v>
      </c>
      <c r="Q140">
        <v>0.77486900000000003</v>
      </c>
      <c r="R140">
        <v>0.74283999999999994</v>
      </c>
      <c r="S140">
        <v>0.73521000000000003</v>
      </c>
    </row>
    <row r="141" spans="1:19" x14ac:dyDescent="0.25">
      <c r="A141" s="470">
        <f t="shared" si="9"/>
        <v>43967</v>
      </c>
      <c r="B141">
        <v>0.91095400000000004</v>
      </c>
      <c r="C141">
        <v>0.99785500000000005</v>
      </c>
      <c r="D141">
        <v>0.85407999999999995</v>
      </c>
      <c r="E141">
        <v>0.96631400000000001</v>
      </c>
      <c r="F141">
        <v>1.032951</v>
      </c>
      <c r="G141">
        <v>0.99592199999999997</v>
      </c>
      <c r="H141">
        <v>0.98299400000000003</v>
      </c>
      <c r="I141">
        <v>0.91878000000000004</v>
      </c>
      <c r="J141">
        <v>0.83148999999999995</v>
      </c>
      <c r="K141">
        <v>0.77285099999999995</v>
      </c>
      <c r="L141">
        <v>0.73600299999999996</v>
      </c>
      <c r="M141">
        <v>0.78140600000000004</v>
      </c>
      <c r="N141">
        <v>0.74384300000000003</v>
      </c>
      <c r="P141">
        <v>0.82587999999999995</v>
      </c>
      <c r="Q141">
        <v>0.77607800000000005</v>
      </c>
      <c r="R141">
        <v>0.74285699999999999</v>
      </c>
      <c r="S141">
        <v>0.73440300000000003</v>
      </c>
    </row>
    <row r="142" spans="1:19" x14ac:dyDescent="0.25">
      <c r="A142" s="470">
        <f t="shared" si="9"/>
        <v>43968</v>
      </c>
      <c r="B142">
        <v>0.90424099999999996</v>
      </c>
      <c r="C142">
        <v>0.99785500000000005</v>
      </c>
      <c r="D142">
        <v>0.85407999999999995</v>
      </c>
      <c r="E142">
        <v>0.96631400000000001</v>
      </c>
      <c r="F142">
        <v>1.027876</v>
      </c>
      <c r="G142">
        <v>0.98941299999999999</v>
      </c>
      <c r="H142">
        <v>0.98376799999999998</v>
      </c>
      <c r="I142">
        <v>0.92000099999999996</v>
      </c>
      <c r="J142">
        <v>0.83236200000000005</v>
      </c>
      <c r="K142">
        <v>0.77504700000000004</v>
      </c>
      <c r="L142">
        <v>0.73475699999999999</v>
      </c>
      <c r="M142">
        <v>0.78137500000000004</v>
      </c>
      <c r="N142">
        <v>0.74291399999999996</v>
      </c>
      <c r="P142">
        <v>0.82847000000000004</v>
      </c>
      <c r="Q142">
        <v>0.77965399999999996</v>
      </c>
      <c r="R142">
        <v>0.74375400000000003</v>
      </c>
      <c r="S142">
        <v>0.73450800000000005</v>
      </c>
    </row>
    <row r="143" spans="1:19" x14ac:dyDescent="0.25">
      <c r="A143" s="468">
        <f t="shared" si="9"/>
        <v>43969</v>
      </c>
      <c r="B143">
        <v>0.91099600000000003</v>
      </c>
      <c r="C143">
        <v>0.99785500000000005</v>
      </c>
      <c r="D143">
        <v>0.84947399999999995</v>
      </c>
      <c r="E143">
        <v>0.96270500000000003</v>
      </c>
      <c r="F143">
        <v>1.025431</v>
      </c>
      <c r="G143">
        <v>0.98338099999999995</v>
      </c>
      <c r="H143">
        <v>0.97314599999999996</v>
      </c>
      <c r="I143">
        <v>0.92069599999999996</v>
      </c>
      <c r="J143">
        <v>0.83236200000000005</v>
      </c>
      <c r="K143">
        <v>0.77543399999999996</v>
      </c>
      <c r="L143">
        <v>0.73545899999999997</v>
      </c>
      <c r="M143">
        <v>0.776169</v>
      </c>
      <c r="N143">
        <v>0.74241800000000002</v>
      </c>
      <c r="O143">
        <v>0.71527700000000005</v>
      </c>
      <c r="P143">
        <v>0.829067</v>
      </c>
      <c r="Q143">
        <v>0.779748</v>
      </c>
      <c r="R143">
        <v>0.73977400000000004</v>
      </c>
      <c r="S143">
        <v>0.73440300000000003</v>
      </c>
    </row>
    <row r="144" spans="1:19" x14ac:dyDescent="0.25">
      <c r="A144" s="468">
        <f t="shared" si="9"/>
        <v>43970</v>
      </c>
      <c r="B144">
        <v>0.91099600000000003</v>
      </c>
      <c r="C144">
        <v>1.0001500000000001</v>
      </c>
      <c r="D144">
        <v>0.85881099999999999</v>
      </c>
      <c r="E144">
        <v>0.96329799999999999</v>
      </c>
      <c r="F144">
        <v>1.028912</v>
      </c>
      <c r="G144">
        <v>0.97876099999999999</v>
      </c>
      <c r="H144">
        <v>0.97270100000000004</v>
      </c>
      <c r="I144">
        <v>0.92069599999999996</v>
      </c>
      <c r="J144">
        <v>0.82321500000000003</v>
      </c>
      <c r="K144">
        <v>0.77477300000000004</v>
      </c>
      <c r="M144">
        <v>0.77480300000000002</v>
      </c>
      <c r="N144">
        <v>0.74241800000000002</v>
      </c>
      <c r="O144">
        <v>0.72006700000000001</v>
      </c>
      <c r="P144">
        <v>0.82707200000000003</v>
      </c>
      <c r="Q144">
        <v>0.77988800000000003</v>
      </c>
      <c r="R144">
        <v>0.74092199999999997</v>
      </c>
      <c r="S144">
        <v>0.73885299999999998</v>
      </c>
    </row>
    <row r="145" spans="1:19" x14ac:dyDescent="0.25">
      <c r="A145" s="468">
        <f t="shared" si="9"/>
        <v>43971</v>
      </c>
      <c r="B145">
        <v>0.91816799999999998</v>
      </c>
      <c r="C145">
        <v>1.0084709999999999</v>
      </c>
      <c r="D145">
        <v>0.86452099999999998</v>
      </c>
      <c r="E145">
        <v>0.95499999999999996</v>
      </c>
      <c r="F145">
        <v>1.032951</v>
      </c>
      <c r="G145">
        <v>0.97799499999999995</v>
      </c>
      <c r="H145">
        <v>0.97270100000000004</v>
      </c>
      <c r="I145">
        <v>0.91962500000000003</v>
      </c>
      <c r="J145">
        <v>0.81736699999999995</v>
      </c>
      <c r="K145">
        <v>0.76398299999999997</v>
      </c>
      <c r="L145">
        <v>0.74019000000000001</v>
      </c>
      <c r="M145">
        <v>0.77480300000000002</v>
      </c>
      <c r="N145">
        <v>0.74456</v>
      </c>
      <c r="O145">
        <v>0.71863299999999997</v>
      </c>
      <c r="P145">
        <v>0.82918400000000003</v>
      </c>
      <c r="Q145">
        <v>0.77853399999999995</v>
      </c>
      <c r="R145">
        <v>0.74098799999999998</v>
      </c>
      <c r="S145">
        <v>0.73424100000000003</v>
      </c>
    </row>
    <row r="146" spans="1:19" x14ac:dyDescent="0.25">
      <c r="A146" s="468">
        <f t="shared" si="9"/>
        <v>43972</v>
      </c>
      <c r="B146">
        <v>0.92039599999999999</v>
      </c>
      <c r="C146">
        <v>1.0070490000000001</v>
      </c>
      <c r="D146">
        <v>0.87593699999999997</v>
      </c>
      <c r="E146">
        <v>0.93414299999999995</v>
      </c>
      <c r="F146">
        <v>1.0298659999999999</v>
      </c>
      <c r="G146">
        <v>0.97799499999999995</v>
      </c>
      <c r="H146">
        <v>0.97568600000000005</v>
      </c>
      <c r="I146">
        <v>0.91687600000000002</v>
      </c>
      <c r="J146">
        <v>0.81964199999999998</v>
      </c>
      <c r="K146">
        <v>0.76211399999999996</v>
      </c>
      <c r="L146">
        <v>0.74016499999999996</v>
      </c>
      <c r="M146">
        <v>0.780192</v>
      </c>
      <c r="N146">
        <v>0.74530099999999999</v>
      </c>
      <c r="O146">
        <v>0.71660400000000002</v>
      </c>
      <c r="P146">
        <v>0.82761200000000001</v>
      </c>
      <c r="Q146">
        <v>0.77884699999999996</v>
      </c>
      <c r="R146">
        <v>0.74098799999999998</v>
      </c>
      <c r="S146">
        <v>0.73273500000000003</v>
      </c>
    </row>
    <row r="147" spans="1:19" x14ac:dyDescent="0.25">
      <c r="A147" s="468">
        <f t="shared" si="9"/>
        <v>43973</v>
      </c>
      <c r="B147">
        <v>0.92293499999999995</v>
      </c>
      <c r="C147">
        <v>1.0166729999999999</v>
      </c>
      <c r="D147">
        <v>0.89002499999999996</v>
      </c>
      <c r="E147">
        <v>0.94201000000000001</v>
      </c>
      <c r="F147">
        <v>1.026799</v>
      </c>
      <c r="G147">
        <v>0.98047899999999999</v>
      </c>
      <c r="H147">
        <v>0.97456399999999999</v>
      </c>
      <c r="I147">
        <v>0.91471599999999997</v>
      </c>
      <c r="J147">
        <v>0.81954800000000005</v>
      </c>
      <c r="K147">
        <v>0.76245399999999997</v>
      </c>
      <c r="L147">
        <v>0.74035399999999996</v>
      </c>
      <c r="M147">
        <v>0.78127100000000005</v>
      </c>
      <c r="N147">
        <v>0.74482899999999996</v>
      </c>
      <c r="O147">
        <v>0.71346500000000002</v>
      </c>
      <c r="P147">
        <v>0.82878200000000002</v>
      </c>
      <c r="Q147">
        <v>0.77884699999999996</v>
      </c>
      <c r="R147">
        <v>0.740228</v>
      </c>
      <c r="S147">
        <v>0.73195500000000002</v>
      </c>
    </row>
    <row r="148" spans="1:19" x14ac:dyDescent="0.25">
      <c r="A148" s="468">
        <f t="shared" si="9"/>
        <v>43974</v>
      </c>
      <c r="B148">
        <v>0.92038699999999996</v>
      </c>
      <c r="C148">
        <v>1.0140450000000001</v>
      </c>
      <c r="D148">
        <v>0.89002499999999996</v>
      </c>
      <c r="E148">
        <v>0.94339600000000001</v>
      </c>
      <c r="F148">
        <v>1.026799</v>
      </c>
      <c r="G148">
        <v>0.98002699999999998</v>
      </c>
      <c r="H148">
        <v>0.96495799999999998</v>
      </c>
      <c r="I148">
        <v>0.917987</v>
      </c>
      <c r="J148">
        <v>0.81205099999999997</v>
      </c>
      <c r="K148">
        <v>0.76245399999999997</v>
      </c>
      <c r="L148">
        <v>0.74054600000000004</v>
      </c>
      <c r="M148">
        <v>0.77602700000000002</v>
      </c>
      <c r="N148">
        <v>0.74215600000000004</v>
      </c>
      <c r="O148">
        <v>0.71456600000000003</v>
      </c>
      <c r="P148">
        <v>0.82878200000000002</v>
      </c>
      <c r="Q148">
        <v>0.78154900000000005</v>
      </c>
      <c r="R148">
        <v>0.74035099999999998</v>
      </c>
      <c r="S148">
        <v>0.72955999999999999</v>
      </c>
    </row>
    <row r="149" spans="1:19" x14ac:dyDescent="0.25">
      <c r="A149" s="468">
        <f t="shared" si="9"/>
        <v>43975</v>
      </c>
      <c r="B149">
        <v>0.92383000000000004</v>
      </c>
      <c r="C149">
        <v>1.0140450000000001</v>
      </c>
      <c r="D149">
        <v>0.89002499999999996</v>
      </c>
      <c r="E149">
        <v>0.94339600000000001</v>
      </c>
      <c r="F149">
        <v>1.0221709999999999</v>
      </c>
      <c r="G149">
        <v>0.97503899999999999</v>
      </c>
      <c r="H149">
        <v>0.96983299999999995</v>
      </c>
      <c r="I149">
        <v>0.92022999999999999</v>
      </c>
      <c r="J149">
        <v>0.81439899999999998</v>
      </c>
      <c r="K149">
        <v>0.76177399999999995</v>
      </c>
      <c r="L149">
        <v>0.743066</v>
      </c>
      <c r="M149">
        <v>0.77561199999999997</v>
      </c>
      <c r="N149">
        <v>0.74344500000000002</v>
      </c>
      <c r="O149">
        <v>0.71456600000000003</v>
      </c>
      <c r="P149">
        <v>0.82878499999999999</v>
      </c>
      <c r="Q149">
        <v>0.77866800000000003</v>
      </c>
      <c r="R149">
        <v>0.73563800000000001</v>
      </c>
      <c r="S149">
        <v>0.73230799999999996</v>
      </c>
    </row>
    <row r="150" spans="1:19" x14ac:dyDescent="0.25">
      <c r="A150" s="470">
        <f t="shared" si="9"/>
        <v>43976</v>
      </c>
      <c r="B150">
        <v>0.92272200000000004</v>
      </c>
      <c r="C150">
        <v>1.0140450000000001</v>
      </c>
      <c r="D150">
        <v>0.89206099999999999</v>
      </c>
      <c r="E150">
        <v>0.94494699999999998</v>
      </c>
      <c r="F150">
        <v>1.0224009999999999</v>
      </c>
      <c r="G150">
        <v>0.97164700000000004</v>
      </c>
      <c r="H150">
        <v>0.96758599999999995</v>
      </c>
      <c r="I150">
        <v>0.92041600000000001</v>
      </c>
      <c r="J150">
        <v>0.81439899999999998</v>
      </c>
      <c r="K150">
        <v>0.76026499999999997</v>
      </c>
      <c r="L150">
        <v>0.74301399999999995</v>
      </c>
      <c r="M150">
        <v>0.77096200000000004</v>
      </c>
      <c r="N150">
        <v>0.74418600000000001</v>
      </c>
      <c r="O150">
        <v>0.715333</v>
      </c>
      <c r="P150">
        <v>0.82933500000000004</v>
      </c>
      <c r="Q150">
        <v>0.77841300000000002</v>
      </c>
      <c r="R150">
        <v>0.73328000000000004</v>
      </c>
      <c r="S150">
        <v>0.73144900000000002</v>
      </c>
    </row>
    <row r="151" spans="1:19" x14ac:dyDescent="0.25">
      <c r="A151" s="470">
        <f t="shared" si="9"/>
        <v>43977</v>
      </c>
      <c r="B151">
        <v>0.92272200000000004</v>
      </c>
      <c r="C151">
        <v>1.0116849999999999</v>
      </c>
      <c r="D151">
        <v>0.88851000000000002</v>
      </c>
      <c r="E151">
        <v>0.925763</v>
      </c>
      <c r="F151">
        <v>1.022966</v>
      </c>
      <c r="G151">
        <v>0.97115700000000005</v>
      </c>
      <c r="H151">
        <v>0.96902999999999995</v>
      </c>
      <c r="I151">
        <v>0.92041600000000001</v>
      </c>
      <c r="J151">
        <v>0.81211</v>
      </c>
      <c r="K151">
        <v>0.76496500000000001</v>
      </c>
      <c r="L151">
        <v>0.74280400000000002</v>
      </c>
      <c r="M151">
        <v>0.77127800000000002</v>
      </c>
      <c r="N151">
        <v>0.74418600000000001</v>
      </c>
      <c r="O151">
        <v>0.72499199999999997</v>
      </c>
      <c r="P151">
        <v>0.82576000000000005</v>
      </c>
      <c r="Q151">
        <v>0.78192499999999998</v>
      </c>
      <c r="R151">
        <v>0.73418499999999998</v>
      </c>
      <c r="S151">
        <v>0.73177000000000003</v>
      </c>
    </row>
    <row r="152" spans="1:19" x14ac:dyDescent="0.25">
      <c r="A152" s="470">
        <f t="shared" si="9"/>
        <v>43978</v>
      </c>
      <c r="B152">
        <v>0.92615499999999995</v>
      </c>
      <c r="C152">
        <v>1.007201</v>
      </c>
      <c r="D152">
        <v>0.89230299999999996</v>
      </c>
      <c r="E152">
        <v>0.942241</v>
      </c>
      <c r="F152">
        <v>1.021242</v>
      </c>
      <c r="G152">
        <v>0.97134500000000001</v>
      </c>
      <c r="H152">
        <v>0.96902999999999995</v>
      </c>
      <c r="I152">
        <v>0.92108999999999996</v>
      </c>
      <c r="J152">
        <v>0.80485499999999999</v>
      </c>
      <c r="K152">
        <v>0.76988199999999996</v>
      </c>
      <c r="L152">
        <v>0.74341199999999996</v>
      </c>
      <c r="M152">
        <v>0.77127800000000002</v>
      </c>
      <c r="N152">
        <v>0.743981</v>
      </c>
      <c r="O152">
        <v>0.72544699999999995</v>
      </c>
      <c r="P152">
        <v>0.82828400000000002</v>
      </c>
      <c r="Q152">
        <v>0.78464900000000004</v>
      </c>
      <c r="R152">
        <v>0.73445700000000003</v>
      </c>
      <c r="S152">
        <v>0.73357600000000001</v>
      </c>
    </row>
    <row r="153" spans="1:19" x14ac:dyDescent="0.25">
      <c r="A153" s="470">
        <f t="shared" si="9"/>
        <v>43979</v>
      </c>
      <c r="B153">
        <v>0.92541200000000001</v>
      </c>
      <c r="C153">
        <v>1.006796</v>
      </c>
      <c r="D153">
        <v>0.89953499999999997</v>
      </c>
      <c r="E153">
        <v>0.95172800000000002</v>
      </c>
      <c r="F153">
        <v>1.0238560000000001</v>
      </c>
      <c r="G153">
        <v>0.97134500000000001</v>
      </c>
      <c r="H153">
        <v>0.96739399999999998</v>
      </c>
      <c r="I153">
        <v>0.91992099999999999</v>
      </c>
      <c r="J153">
        <v>0.80143900000000001</v>
      </c>
      <c r="K153">
        <v>0.76751899999999995</v>
      </c>
      <c r="L153">
        <v>0.74341199999999996</v>
      </c>
      <c r="M153">
        <v>0.76880199999999999</v>
      </c>
      <c r="N153">
        <v>0.74148800000000004</v>
      </c>
      <c r="O153">
        <v>0.727159</v>
      </c>
      <c r="P153">
        <v>0.82740000000000002</v>
      </c>
      <c r="Q153">
        <v>0.78601799999999999</v>
      </c>
      <c r="R153">
        <v>0.73445700000000003</v>
      </c>
      <c r="S153">
        <v>0.73334200000000005</v>
      </c>
    </row>
    <row r="154" spans="1:19" x14ac:dyDescent="0.25">
      <c r="A154" s="470">
        <f t="shared" si="9"/>
        <v>43980</v>
      </c>
      <c r="B154">
        <v>0.92605499999999996</v>
      </c>
      <c r="C154">
        <v>1.0107649999999999</v>
      </c>
      <c r="D154">
        <v>0.89477899999999999</v>
      </c>
      <c r="E154">
        <v>0.95147499999999996</v>
      </c>
      <c r="F154">
        <v>1.023123</v>
      </c>
      <c r="G154">
        <v>0.97570500000000004</v>
      </c>
      <c r="H154">
        <v>0.96247300000000002</v>
      </c>
      <c r="I154">
        <v>0.91900400000000004</v>
      </c>
      <c r="J154">
        <v>0.80342599999999997</v>
      </c>
      <c r="K154">
        <v>0.76753000000000005</v>
      </c>
      <c r="L154">
        <v>0.74397000000000002</v>
      </c>
      <c r="M154">
        <v>0.76773999999999998</v>
      </c>
      <c r="N154">
        <v>0.73963900000000005</v>
      </c>
      <c r="O154">
        <v>0.723163</v>
      </c>
      <c r="Q154">
        <v>0.78601799999999999</v>
      </c>
      <c r="R154">
        <v>0.73612</v>
      </c>
      <c r="S154">
        <v>0.72957000000000005</v>
      </c>
    </row>
    <row r="155" spans="1:19" x14ac:dyDescent="0.25">
      <c r="A155" s="470">
        <f t="shared" si="9"/>
        <v>43981</v>
      </c>
      <c r="B155">
        <v>0.93244400000000005</v>
      </c>
      <c r="C155">
        <v>1.012402</v>
      </c>
      <c r="D155">
        <v>0.89477899999999999</v>
      </c>
      <c r="E155">
        <v>0.94841600000000004</v>
      </c>
      <c r="F155">
        <v>1.023123</v>
      </c>
      <c r="G155">
        <v>0.975248</v>
      </c>
      <c r="H155">
        <v>0.96551699999999996</v>
      </c>
      <c r="I155">
        <v>0.92219899999999999</v>
      </c>
      <c r="J155">
        <v>0.80276099999999995</v>
      </c>
      <c r="K155">
        <v>0.76753000000000005</v>
      </c>
      <c r="L155">
        <v>0.74261900000000003</v>
      </c>
      <c r="M155">
        <v>0.77775000000000005</v>
      </c>
      <c r="N155">
        <v>0.74085599999999996</v>
      </c>
      <c r="O155">
        <v>0.72613499999999997</v>
      </c>
      <c r="Q155">
        <v>0.78992099999999998</v>
      </c>
      <c r="R155">
        <v>0.73588399999999998</v>
      </c>
      <c r="S155">
        <v>0.73170599999999997</v>
      </c>
    </row>
    <row r="156" spans="1:19" x14ac:dyDescent="0.25">
      <c r="A156" s="470">
        <f t="shared" si="9"/>
        <v>43982</v>
      </c>
      <c r="B156">
        <v>0.93006</v>
      </c>
      <c r="C156">
        <v>1.00634</v>
      </c>
      <c r="D156">
        <v>0.89477899999999999</v>
      </c>
      <c r="E156">
        <v>0.94841600000000004</v>
      </c>
      <c r="F156">
        <v>1.023541</v>
      </c>
      <c r="G156">
        <v>0.97247899999999998</v>
      </c>
      <c r="H156">
        <v>0.97021400000000002</v>
      </c>
      <c r="I156">
        <v>0.92188800000000004</v>
      </c>
      <c r="J156">
        <v>0.80288999999999999</v>
      </c>
      <c r="K156">
        <v>0.76590199999999997</v>
      </c>
      <c r="L156">
        <v>0.74005600000000005</v>
      </c>
      <c r="M156">
        <v>0.77147699999999997</v>
      </c>
      <c r="N156">
        <v>0.73965000000000003</v>
      </c>
      <c r="O156">
        <v>0.72613499999999997</v>
      </c>
      <c r="P156">
        <v>0.82865800000000001</v>
      </c>
      <c r="Q156">
        <v>0.79162500000000002</v>
      </c>
      <c r="R156">
        <v>0.73499700000000001</v>
      </c>
      <c r="S156">
        <v>0.73302999999999996</v>
      </c>
    </row>
    <row r="157" spans="1:19" x14ac:dyDescent="0.25">
      <c r="A157" s="470">
        <f t="shared" si="9"/>
        <v>43983</v>
      </c>
      <c r="B157">
        <v>0.93779199999999996</v>
      </c>
      <c r="C157">
        <v>1.00634</v>
      </c>
      <c r="D157">
        <v>0.91960399999999998</v>
      </c>
      <c r="E157">
        <v>0.95565699999999998</v>
      </c>
      <c r="F157">
        <v>1.0320769999999999</v>
      </c>
      <c r="G157">
        <v>0.96749200000000002</v>
      </c>
      <c r="H157">
        <v>0.965978</v>
      </c>
      <c r="I157">
        <v>0.92202399999999995</v>
      </c>
      <c r="J157">
        <v>0.80288999999999999</v>
      </c>
      <c r="K157">
        <v>0.76321300000000003</v>
      </c>
      <c r="L157">
        <v>0.740672</v>
      </c>
      <c r="M157">
        <v>0.77138799999999996</v>
      </c>
      <c r="N157">
        <v>0.73836199999999996</v>
      </c>
      <c r="O157">
        <v>0.73535399999999995</v>
      </c>
      <c r="P157">
        <v>0.82984100000000005</v>
      </c>
      <c r="Q157">
        <v>0.79042900000000005</v>
      </c>
      <c r="R157">
        <v>0.74404800000000004</v>
      </c>
      <c r="S157">
        <v>0.73246699999999998</v>
      </c>
    </row>
    <row r="158" spans="1:19" x14ac:dyDescent="0.25">
      <c r="A158" s="470">
        <f t="shared" si="9"/>
        <v>43984</v>
      </c>
      <c r="B158">
        <v>0.93510400000000005</v>
      </c>
      <c r="C158">
        <v>1.0052779999999999</v>
      </c>
      <c r="D158">
        <v>0.916632</v>
      </c>
      <c r="E158">
        <v>0.95492699999999997</v>
      </c>
      <c r="F158">
        <v>1.026357</v>
      </c>
      <c r="G158">
        <v>0.96144600000000002</v>
      </c>
      <c r="H158">
        <v>0.96402699999999997</v>
      </c>
      <c r="I158">
        <v>0.92202399999999995</v>
      </c>
      <c r="J158">
        <v>0.79747400000000002</v>
      </c>
      <c r="K158">
        <v>0.76459600000000005</v>
      </c>
      <c r="L158">
        <v>0.74131999999999998</v>
      </c>
      <c r="M158">
        <v>0.77109899999999998</v>
      </c>
      <c r="N158">
        <v>0.73836199999999996</v>
      </c>
      <c r="O158">
        <v>0.74005600000000005</v>
      </c>
      <c r="P158">
        <v>0.83018599999999998</v>
      </c>
      <c r="Q158">
        <v>0.79538699999999996</v>
      </c>
      <c r="R158">
        <v>0.74391799999999997</v>
      </c>
      <c r="S158">
        <v>0.73246699999999998</v>
      </c>
    </row>
    <row r="159" spans="1:19" x14ac:dyDescent="0.25">
      <c r="A159" s="470">
        <f t="shared" si="9"/>
        <v>43985</v>
      </c>
      <c r="B159">
        <v>0.94225800000000004</v>
      </c>
      <c r="C159">
        <v>0.99875199999999997</v>
      </c>
      <c r="D159">
        <v>0.92447100000000004</v>
      </c>
      <c r="E159">
        <v>0.96107600000000004</v>
      </c>
      <c r="F159">
        <v>1.0245899999999999</v>
      </c>
      <c r="G159">
        <v>0.96079899999999996</v>
      </c>
      <c r="H159">
        <v>0.96402699999999997</v>
      </c>
      <c r="I159">
        <v>0.91726300000000005</v>
      </c>
      <c r="J159">
        <v>0.80698499999999995</v>
      </c>
      <c r="K159">
        <v>0.76358599999999999</v>
      </c>
      <c r="L159">
        <v>0.74137200000000003</v>
      </c>
      <c r="M159">
        <v>0.77109899999999998</v>
      </c>
      <c r="N159">
        <v>0.74228000000000005</v>
      </c>
      <c r="O159">
        <v>0.74138899999999996</v>
      </c>
      <c r="P159">
        <v>0.82586599999999999</v>
      </c>
      <c r="Q159">
        <v>0.79476999999999998</v>
      </c>
      <c r="R159">
        <v>0.74486200000000002</v>
      </c>
      <c r="S159">
        <v>0.73293399999999997</v>
      </c>
    </row>
    <row r="160" spans="1:19" x14ac:dyDescent="0.25">
      <c r="A160" s="470">
        <f t="shared" si="9"/>
        <v>43986</v>
      </c>
      <c r="B160">
        <v>0.94246300000000005</v>
      </c>
      <c r="C160">
        <v>0.99290100000000003</v>
      </c>
      <c r="D160">
        <v>0.904895</v>
      </c>
      <c r="E160">
        <v>0.95821199999999995</v>
      </c>
      <c r="F160">
        <v>1.024821</v>
      </c>
      <c r="H160">
        <v>0.97420300000000004</v>
      </c>
      <c r="I160">
        <v>0.91627099999999995</v>
      </c>
      <c r="J160">
        <v>0.80240699999999998</v>
      </c>
      <c r="K160">
        <v>0.77255600000000002</v>
      </c>
      <c r="L160">
        <v>0.74137200000000003</v>
      </c>
      <c r="M160">
        <v>0.77269299999999996</v>
      </c>
      <c r="N160">
        <v>0.74586799999999998</v>
      </c>
      <c r="O160">
        <v>0.74002800000000002</v>
      </c>
      <c r="P160">
        <v>0.82759899999999997</v>
      </c>
      <c r="Q160">
        <v>0.79412300000000002</v>
      </c>
      <c r="R160">
        <v>0.74486200000000002</v>
      </c>
      <c r="S160">
        <v>0.730572</v>
      </c>
    </row>
    <row r="161" spans="1:19" x14ac:dyDescent="0.25">
      <c r="A161" s="470">
        <f t="shared" si="9"/>
        <v>43987</v>
      </c>
      <c r="B161">
        <v>0.94491199999999997</v>
      </c>
      <c r="C161">
        <v>0.98320700000000005</v>
      </c>
      <c r="D161">
        <v>0.908802</v>
      </c>
      <c r="E161">
        <v>0.948407</v>
      </c>
      <c r="F161">
        <v>1.022599</v>
      </c>
      <c r="G161">
        <v>0.959233</v>
      </c>
      <c r="H161">
        <v>0.96537200000000001</v>
      </c>
      <c r="I161">
        <v>0.91418500000000003</v>
      </c>
      <c r="J161">
        <v>0.80054099999999995</v>
      </c>
      <c r="K161">
        <v>0.77286299999999997</v>
      </c>
      <c r="L161">
        <v>0.74188100000000001</v>
      </c>
      <c r="M161">
        <v>0.76947299999999996</v>
      </c>
      <c r="N161">
        <v>0.74550099999999997</v>
      </c>
      <c r="O161">
        <v>0.74473500000000004</v>
      </c>
      <c r="P161">
        <v>0.82766399999999996</v>
      </c>
      <c r="Q161">
        <v>0.79412300000000002</v>
      </c>
      <c r="R161">
        <v>0.74488500000000002</v>
      </c>
      <c r="S161">
        <v>0.72983900000000002</v>
      </c>
    </row>
    <row r="162" spans="1:19" x14ac:dyDescent="0.25">
      <c r="A162" s="470">
        <f t="shared" si="9"/>
        <v>43988</v>
      </c>
      <c r="B162">
        <v>0.94232899999999997</v>
      </c>
      <c r="C162">
        <v>0.98207699999999998</v>
      </c>
      <c r="D162">
        <v>0.908802</v>
      </c>
      <c r="E162">
        <v>0.94147800000000004</v>
      </c>
      <c r="F162">
        <v>1.022599</v>
      </c>
      <c r="G162">
        <v>0.96245499999999995</v>
      </c>
      <c r="H162">
        <v>0.96704299999999999</v>
      </c>
      <c r="I162">
        <v>0.91504700000000005</v>
      </c>
      <c r="J162">
        <v>0.80234000000000005</v>
      </c>
      <c r="K162">
        <v>0.77286299999999997</v>
      </c>
      <c r="L162">
        <v>0.74320399999999998</v>
      </c>
      <c r="M162">
        <v>0.77351199999999998</v>
      </c>
      <c r="N162">
        <v>0.74806899999999998</v>
      </c>
      <c r="O162">
        <v>0.74440799999999996</v>
      </c>
      <c r="P162">
        <v>0.82766399999999996</v>
      </c>
      <c r="Q162">
        <v>0.79507099999999997</v>
      </c>
      <c r="R162">
        <v>0.74563199999999996</v>
      </c>
      <c r="S162">
        <v>0.730487</v>
      </c>
    </row>
    <row r="163" spans="1:19" x14ac:dyDescent="0.25">
      <c r="A163" s="470">
        <f t="shared" si="9"/>
        <v>43989</v>
      </c>
      <c r="B163">
        <v>0.94345900000000005</v>
      </c>
      <c r="C163">
        <v>0.98207699999999998</v>
      </c>
      <c r="D163">
        <v>0.908802</v>
      </c>
      <c r="E163">
        <v>0.94147800000000004</v>
      </c>
      <c r="F163">
        <v>1.0201789999999999</v>
      </c>
      <c r="G163">
        <v>0.97142099999999998</v>
      </c>
      <c r="H163">
        <v>0.97504900000000005</v>
      </c>
      <c r="I163">
        <v>0.91466199999999998</v>
      </c>
      <c r="J163">
        <v>0.80407200000000001</v>
      </c>
      <c r="K163">
        <v>0.77905899999999995</v>
      </c>
      <c r="L163">
        <v>0.739653</v>
      </c>
      <c r="M163">
        <v>0.77041599999999999</v>
      </c>
      <c r="N163">
        <v>0.75365599999999999</v>
      </c>
      <c r="O163">
        <v>0.74440799999999996</v>
      </c>
      <c r="P163">
        <v>0.82935599999999998</v>
      </c>
      <c r="Q163">
        <v>0.79753399999999997</v>
      </c>
      <c r="R163">
        <v>0.74774200000000002</v>
      </c>
      <c r="S163">
        <v>0.72724900000000003</v>
      </c>
    </row>
    <row r="164" spans="1:19" x14ac:dyDescent="0.25">
      <c r="A164" s="470">
        <f t="shared" si="9"/>
        <v>43990</v>
      </c>
      <c r="B164">
        <v>0.94064499999999995</v>
      </c>
      <c r="C164">
        <v>0.98207699999999998</v>
      </c>
      <c r="D164">
        <v>0.89357500000000001</v>
      </c>
      <c r="E164">
        <v>0.94867699999999999</v>
      </c>
      <c r="F164">
        <v>1.026589</v>
      </c>
      <c r="G164">
        <v>0.97608600000000001</v>
      </c>
      <c r="H164">
        <v>0.97855000000000003</v>
      </c>
      <c r="I164">
        <v>0.91493800000000003</v>
      </c>
      <c r="J164">
        <v>0.80407200000000001</v>
      </c>
      <c r="K164">
        <v>0.78219700000000003</v>
      </c>
      <c r="L164">
        <v>0.74075999999999997</v>
      </c>
      <c r="M164">
        <v>0.77179799999999998</v>
      </c>
      <c r="N164">
        <v>0.75258700000000001</v>
      </c>
      <c r="O164">
        <v>0.746363</v>
      </c>
      <c r="P164">
        <v>0.82550100000000004</v>
      </c>
      <c r="Q164">
        <v>0.79772500000000002</v>
      </c>
      <c r="R164">
        <v>0.74888699999999997</v>
      </c>
      <c r="S164">
        <v>0.72608499999999998</v>
      </c>
    </row>
    <row r="165" spans="1:19" x14ac:dyDescent="0.25">
      <c r="A165" s="470">
        <f t="shared" si="9"/>
        <v>43991</v>
      </c>
      <c r="B165">
        <v>0.94064499999999995</v>
      </c>
      <c r="C165">
        <v>0.98207699999999998</v>
      </c>
      <c r="D165">
        <v>0.89758499999999997</v>
      </c>
      <c r="E165">
        <v>0.94868600000000003</v>
      </c>
      <c r="F165">
        <v>1.0212110000000001</v>
      </c>
      <c r="G165">
        <v>0.97013899999999997</v>
      </c>
      <c r="H165">
        <v>0.98073299999999997</v>
      </c>
      <c r="I165">
        <v>0.91493800000000003</v>
      </c>
      <c r="J165">
        <v>0.80478700000000003</v>
      </c>
      <c r="K165">
        <v>0.78647299999999998</v>
      </c>
      <c r="L165">
        <v>0.74424400000000002</v>
      </c>
      <c r="M165">
        <v>0.77282700000000004</v>
      </c>
      <c r="N165">
        <v>0.75258700000000001</v>
      </c>
      <c r="O165">
        <v>0.74506499999999998</v>
      </c>
      <c r="P165">
        <v>0.82578099999999999</v>
      </c>
      <c r="Q165">
        <v>0.78945600000000005</v>
      </c>
      <c r="R165">
        <v>0.74905200000000005</v>
      </c>
      <c r="S165">
        <v>0.72608499999999998</v>
      </c>
    </row>
    <row r="166" spans="1:19" x14ac:dyDescent="0.25">
      <c r="A166" s="470">
        <f t="shared" si="9"/>
        <v>43992</v>
      </c>
      <c r="B166">
        <v>0.94177900000000003</v>
      </c>
      <c r="C166">
        <v>0.97856900000000002</v>
      </c>
      <c r="D166">
        <v>0.90559000000000001</v>
      </c>
      <c r="E166">
        <v>0.95969300000000002</v>
      </c>
      <c r="F166">
        <v>1.026778</v>
      </c>
      <c r="G166">
        <v>0.97399400000000003</v>
      </c>
      <c r="H166">
        <v>0.98073299999999997</v>
      </c>
      <c r="I166">
        <v>0.91639300000000001</v>
      </c>
      <c r="J166">
        <v>0.81059899999999996</v>
      </c>
      <c r="K166">
        <v>0.78591599999999995</v>
      </c>
      <c r="L166">
        <v>0.74253899999999995</v>
      </c>
      <c r="M166">
        <v>0.77282700000000004</v>
      </c>
      <c r="N166">
        <v>0.75394000000000005</v>
      </c>
      <c r="O166">
        <v>0.74689899999999998</v>
      </c>
      <c r="P166">
        <v>0.82723199999999997</v>
      </c>
      <c r="Q166">
        <v>0.782304</v>
      </c>
      <c r="R166">
        <v>0.74612900000000004</v>
      </c>
      <c r="S166">
        <v>0.72642700000000004</v>
      </c>
    </row>
    <row r="167" spans="1:19" x14ac:dyDescent="0.25">
      <c r="A167" s="470">
        <f t="shared" si="9"/>
        <v>43993</v>
      </c>
      <c r="B167">
        <v>0.942083</v>
      </c>
      <c r="C167">
        <v>0.97694400000000003</v>
      </c>
      <c r="D167">
        <v>0.90196900000000002</v>
      </c>
      <c r="E167">
        <v>0.96936800000000001</v>
      </c>
      <c r="F167">
        <v>1.021952</v>
      </c>
      <c r="G167">
        <v>0.97399400000000003</v>
      </c>
      <c r="H167">
        <v>0.98144100000000001</v>
      </c>
      <c r="I167">
        <v>0.91583499999999995</v>
      </c>
      <c r="J167">
        <v>0.81411999999999995</v>
      </c>
      <c r="K167">
        <v>0.78336799999999995</v>
      </c>
      <c r="L167">
        <v>0.74269399999999997</v>
      </c>
      <c r="M167">
        <v>0.76974299999999996</v>
      </c>
      <c r="N167">
        <v>0.752247</v>
      </c>
      <c r="O167">
        <v>0.73673</v>
      </c>
      <c r="P167">
        <v>0.82235199999999997</v>
      </c>
      <c r="Q167">
        <v>0.78258000000000005</v>
      </c>
      <c r="R167">
        <v>0.74612900000000004</v>
      </c>
      <c r="S167">
        <v>0.72666200000000003</v>
      </c>
    </row>
    <row r="168" spans="1:19" x14ac:dyDescent="0.25">
      <c r="A168" s="470">
        <f t="shared" si="9"/>
        <v>43994</v>
      </c>
      <c r="B168">
        <v>0.94255100000000003</v>
      </c>
      <c r="C168">
        <v>0.98182599999999998</v>
      </c>
      <c r="D168">
        <v>0.90995999999999999</v>
      </c>
      <c r="E168">
        <v>0.963391</v>
      </c>
      <c r="F168">
        <v>1.020408</v>
      </c>
      <c r="G168">
        <v>0.97150599999999998</v>
      </c>
      <c r="H168">
        <v>0.98069499999999998</v>
      </c>
      <c r="I168">
        <v>0.919879</v>
      </c>
      <c r="J168">
        <v>0.81223900000000004</v>
      </c>
      <c r="K168">
        <v>0.78265300000000004</v>
      </c>
      <c r="L168">
        <v>0.74260800000000005</v>
      </c>
      <c r="M168">
        <v>0.76974600000000004</v>
      </c>
      <c r="N168">
        <v>0.75117400000000001</v>
      </c>
      <c r="O168">
        <v>0.73565700000000001</v>
      </c>
      <c r="P168">
        <v>0.82276400000000005</v>
      </c>
      <c r="Q168">
        <v>0.78258000000000005</v>
      </c>
      <c r="R168">
        <v>0.74746800000000002</v>
      </c>
      <c r="S168">
        <v>0.73075400000000001</v>
      </c>
    </row>
    <row r="169" spans="1:19" x14ac:dyDescent="0.25">
      <c r="A169" s="470">
        <f t="shared" si="9"/>
        <v>43995</v>
      </c>
      <c r="B169">
        <v>0.93738299999999997</v>
      </c>
      <c r="C169">
        <v>0.97861699999999996</v>
      </c>
      <c r="D169">
        <v>0.90995999999999999</v>
      </c>
      <c r="E169">
        <v>0.96842899999999998</v>
      </c>
      <c r="F169">
        <v>1.020408</v>
      </c>
      <c r="G169">
        <v>0.97380500000000003</v>
      </c>
      <c r="H169">
        <v>0.98019500000000004</v>
      </c>
      <c r="I169">
        <v>0.92112799999999995</v>
      </c>
      <c r="J169">
        <v>0.81219600000000003</v>
      </c>
      <c r="K169">
        <v>0.78265300000000004</v>
      </c>
      <c r="L169">
        <v>0.75541499999999995</v>
      </c>
      <c r="M169">
        <v>0.77105800000000002</v>
      </c>
      <c r="N169">
        <v>0.75061</v>
      </c>
      <c r="O169">
        <v>0.73591600000000001</v>
      </c>
      <c r="P169">
        <v>0.82276400000000005</v>
      </c>
      <c r="Q169">
        <v>0.77781999999999996</v>
      </c>
      <c r="R169">
        <v>0.752247</v>
      </c>
      <c r="S169">
        <v>0.72700600000000004</v>
      </c>
    </row>
    <row r="170" spans="1:19" x14ac:dyDescent="0.25">
      <c r="A170" s="470">
        <f t="shared" si="9"/>
        <v>43996</v>
      </c>
      <c r="B170">
        <v>0.93615400000000004</v>
      </c>
      <c r="C170">
        <v>0.97861699999999996</v>
      </c>
      <c r="D170">
        <v>0.90995999999999999</v>
      </c>
      <c r="E170">
        <v>0.96805399999999997</v>
      </c>
      <c r="F170">
        <v>1.0222960000000001</v>
      </c>
      <c r="G170">
        <v>0.97445899999999996</v>
      </c>
      <c r="H170">
        <v>0.98309100000000005</v>
      </c>
      <c r="I170">
        <v>0.92081000000000002</v>
      </c>
      <c r="J170">
        <v>0.81209699999999996</v>
      </c>
      <c r="K170">
        <v>0.78234400000000004</v>
      </c>
      <c r="L170">
        <v>0.75648700000000002</v>
      </c>
      <c r="M170">
        <v>0.76479200000000003</v>
      </c>
      <c r="N170">
        <v>0.746143</v>
      </c>
      <c r="O170">
        <v>0.73591600000000001</v>
      </c>
      <c r="P170">
        <v>0.82363200000000003</v>
      </c>
      <c r="Q170">
        <v>0.77209899999999998</v>
      </c>
      <c r="R170">
        <v>0.75309700000000002</v>
      </c>
      <c r="S170">
        <v>0.72807999999999995</v>
      </c>
    </row>
    <row r="171" spans="1:19" x14ac:dyDescent="0.25">
      <c r="A171" s="470">
        <f t="shared" si="9"/>
        <v>43997</v>
      </c>
      <c r="B171">
        <v>0.93637300000000001</v>
      </c>
      <c r="C171">
        <v>0.97861699999999996</v>
      </c>
      <c r="D171">
        <v>0.89461400000000002</v>
      </c>
      <c r="E171">
        <v>0.96965000000000001</v>
      </c>
      <c r="F171">
        <v>1.0331429999999999</v>
      </c>
      <c r="G171">
        <v>0.97504900000000005</v>
      </c>
      <c r="H171">
        <v>0.98320200000000002</v>
      </c>
      <c r="I171">
        <v>0.92106500000000002</v>
      </c>
      <c r="J171">
        <v>0.81209699999999996</v>
      </c>
      <c r="K171">
        <v>0.77782300000000004</v>
      </c>
      <c r="L171">
        <v>0.75252799999999997</v>
      </c>
      <c r="M171">
        <v>0.75880599999999998</v>
      </c>
      <c r="N171">
        <v>0.74352200000000002</v>
      </c>
      <c r="O171">
        <v>0.73586200000000002</v>
      </c>
      <c r="P171">
        <v>0.81989100000000004</v>
      </c>
      <c r="Q171">
        <v>0.77077499999999999</v>
      </c>
      <c r="R171">
        <v>0.755772</v>
      </c>
      <c r="S171">
        <v>0.72719299999999998</v>
      </c>
    </row>
    <row r="172" spans="1:19" x14ac:dyDescent="0.25">
      <c r="A172" s="470">
        <f t="shared" si="9"/>
        <v>43998</v>
      </c>
      <c r="B172">
        <v>0.93637300000000001</v>
      </c>
      <c r="C172">
        <v>0.97484599999999999</v>
      </c>
      <c r="D172">
        <v>0.880359</v>
      </c>
      <c r="E172">
        <v>0.973217</v>
      </c>
      <c r="F172">
        <v>1.0179149999999999</v>
      </c>
      <c r="G172">
        <v>0.97684400000000005</v>
      </c>
      <c r="H172">
        <v>0.98324500000000004</v>
      </c>
      <c r="I172">
        <v>0.92106500000000002</v>
      </c>
      <c r="J172">
        <v>0.81255200000000005</v>
      </c>
      <c r="K172">
        <v>0.77429300000000001</v>
      </c>
      <c r="L172">
        <v>0.755884</v>
      </c>
      <c r="M172">
        <v>0.75720299999999996</v>
      </c>
      <c r="N172">
        <v>0.74352200000000002</v>
      </c>
      <c r="O172">
        <v>0.73707699999999998</v>
      </c>
      <c r="P172">
        <v>0.82199699999999998</v>
      </c>
      <c r="Q172">
        <v>0.775065</v>
      </c>
      <c r="R172">
        <v>0.75778000000000001</v>
      </c>
      <c r="S172">
        <v>0.72719299999999998</v>
      </c>
    </row>
    <row r="173" spans="1:19" x14ac:dyDescent="0.25">
      <c r="A173" s="470">
        <f t="shared" si="9"/>
        <v>43999</v>
      </c>
      <c r="B173">
        <v>0.93627800000000005</v>
      </c>
      <c r="C173">
        <v>0.97976799999999997</v>
      </c>
      <c r="D173">
        <v>0.88168999999999997</v>
      </c>
      <c r="E173">
        <v>0.97627600000000003</v>
      </c>
      <c r="F173">
        <v>1.014837</v>
      </c>
      <c r="G173">
        <v>0.97809100000000004</v>
      </c>
      <c r="H173">
        <v>0.98324500000000004</v>
      </c>
      <c r="I173">
        <v>0.92132800000000004</v>
      </c>
      <c r="J173">
        <v>0.81168200000000001</v>
      </c>
      <c r="K173">
        <v>0.771953</v>
      </c>
      <c r="L173">
        <v>0.75685899999999995</v>
      </c>
      <c r="M173">
        <v>0.75720299999999996</v>
      </c>
      <c r="N173">
        <v>0.74591799999999997</v>
      </c>
      <c r="O173">
        <v>0.73755000000000004</v>
      </c>
      <c r="P173">
        <v>0.80909699999999996</v>
      </c>
      <c r="Q173">
        <v>0.76634500000000005</v>
      </c>
      <c r="R173">
        <v>0.75611499999999998</v>
      </c>
      <c r="S173">
        <v>0.72763800000000001</v>
      </c>
    </row>
    <row r="174" spans="1:19" x14ac:dyDescent="0.25">
      <c r="A174" s="470">
        <f t="shared" si="9"/>
        <v>44000</v>
      </c>
      <c r="B174">
        <v>0.93488599999999999</v>
      </c>
      <c r="C174">
        <v>0.98039200000000004</v>
      </c>
      <c r="D174">
        <v>0.88705699999999998</v>
      </c>
      <c r="E174">
        <v>0.97181700000000004</v>
      </c>
      <c r="F174">
        <v>1.018953</v>
      </c>
      <c r="G174">
        <v>0.978186</v>
      </c>
      <c r="H174">
        <v>0.98145099999999996</v>
      </c>
      <c r="I174">
        <v>0.92043699999999995</v>
      </c>
      <c r="J174">
        <v>0.81145800000000001</v>
      </c>
      <c r="K174">
        <v>0.77627699999999999</v>
      </c>
      <c r="L174">
        <v>0.75685899999999995</v>
      </c>
      <c r="M174">
        <v>0.75560099999999997</v>
      </c>
      <c r="N174">
        <v>0.74685400000000002</v>
      </c>
      <c r="O174">
        <v>0.73527200000000004</v>
      </c>
      <c r="P174">
        <v>0.80411999999999995</v>
      </c>
      <c r="Q174">
        <v>0.76716799999999996</v>
      </c>
      <c r="R174">
        <v>0.75634400000000002</v>
      </c>
      <c r="S174">
        <v>0.72887599999999997</v>
      </c>
    </row>
    <row r="175" spans="1:19" x14ac:dyDescent="0.25">
      <c r="A175" s="470">
        <f t="shared" si="9"/>
        <v>44001</v>
      </c>
      <c r="B175">
        <v>0.93244400000000005</v>
      </c>
      <c r="C175">
        <v>0.98207699999999998</v>
      </c>
      <c r="D175">
        <v>0.88590500000000005</v>
      </c>
      <c r="E175">
        <v>0.97863599999999995</v>
      </c>
      <c r="F175">
        <v>1.0211380000000001</v>
      </c>
      <c r="G175">
        <v>0.97494400000000003</v>
      </c>
      <c r="H175">
        <v>0.97981099999999999</v>
      </c>
      <c r="I175">
        <v>0.919709</v>
      </c>
      <c r="J175">
        <v>0.81703700000000001</v>
      </c>
      <c r="K175">
        <v>0.77558800000000006</v>
      </c>
      <c r="L175">
        <v>0.75669900000000001</v>
      </c>
      <c r="M175">
        <v>0.75263199999999997</v>
      </c>
      <c r="N175">
        <v>0.748722</v>
      </c>
      <c r="O175">
        <v>0.73554799999999998</v>
      </c>
      <c r="P175">
        <v>0.80203999999999998</v>
      </c>
      <c r="Q175">
        <v>0.76716799999999996</v>
      </c>
      <c r="R175">
        <v>0.75674699999999995</v>
      </c>
      <c r="S175">
        <v>0.72920600000000002</v>
      </c>
    </row>
    <row r="176" spans="1:19" x14ac:dyDescent="0.25">
      <c r="A176" s="470">
        <f t="shared" si="9"/>
        <v>44002</v>
      </c>
      <c r="B176">
        <v>0.94046799999999997</v>
      </c>
      <c r="C176">
        <v>0.986568</v>
      </c>
      <c r="D176">
        <v>0.88590500000000005</v>
      </c>
      <c r="E176">
        <v>0.97915399999999997</v>
      </c>
      <c r="F176">
        <v>1.0211380000000001</v>
      </c>
      <c r="G176">
        <v>0.98307199999999995</v>
      </c>
      <c r="H176">
        <v>0.982101</v>
      </c>
      <c r="I176">
        <v>0.92412000000000005</v>
      </c>
      <c r="J176">
        <v>0.81542800000000004</v>
      </c>
      <c r="K176">
        <v>0.77558800000000006</v>
      </c>
      <c r="L176">
        <v>0.75354299999999996</v>
      </c>
      <c r="M176">
        <v>0.75168800000000002</v>
      </c>
      <c r="N176">
        <v>0.75752699999999995</v>
      </c>
      <c r="O176">
        <v>0.73491600000000001</v>
      </c>
      <c r="P176">
        <v>0.80203999999999998</v>
      </c>
      <c r="Q176">
        <v>0.76992099999999997</v>
      </c>
      <c r="R176">
        <v>0.75529800000000002</v>
      </c>
      <c r="S176">
        <v>0.72985</v>
      </c>
    </row>
    <row r="177" spans="1:19" x14ac:dyDescent="0.25">
      <c r="A177" s="470">
        <f t="shared" si="9"/>
        <v>44003</v>
      </c>
      <c r="B177">
        <v>0.93923199999999996</v>
      </c>
      <c r="C177">
        <v>0.986568</v>
      </c>
      <c r="D177">
        <v>0.88590500000000005</v>
      </c>
      <c r="E177">
        <v>0.97924</v>
      </c>
      <c r="F177">
        <v>1.020939</v>
      </c>
      <c r="G177">
        <v>0.98135399999999995</v>
      </c>
      <c r="H177">
        <v>0.96374899999999997</v>
      </c>
      <c r="I177">
        <v>0.92989100000000002</v>
      </c>
      <c r="J177">
        <v>0.81495899999999999</v>
      </c>
      <c r="K177">
        <v>0.78021399999999996</v>
      </c>
      <c r="L177">
        <v>0.74966200000000005</v>
      </c>
      <c r="M177">
        <v>0.75037299999999996</v>
      </c>
      <c r="N177">
        <v>0.75629800000000003</v>
      </c>
      <c r="O177">
        <v>0.73491600000000001</v>
      </c>
      <c r="P177">
        <v>0.80857100000000004</v>
      </c>
      <c r="Q177">
        <v>0.77382300000000004</v>
      </c>
      <c r="R177">
        <v>0.75926700000000003</v>
      </c>
      <c r="S177">
        <v>0.72974099999999997</v>
      </c>
    </row>
    <row r="178" spans="1:19" x14ac:dyDescent="0.25">
      <c r="A178" s="470">
        <f t="shared" si="9"/>
        <v>44004</v>
      </c>
      <c r="B178">
        <v>0.93088199999999999</v>
      </c>
      <c r="C178">
        <v>0.986568</v>
      </c>
      <c r="D178">
        <v>0.87927500000000003</v>
      </c>
      <c r="E178">
        <v>0.97771799999999998</v>
      </c>
      <c r="F178">
        <v>1.0273270000000001</v>
      </c>
      <c r="G178">
        <v>0.97370000000000001</v>
      </c>
      <c r="H178">
        <v>0.95592699999999997</v>
      </c>
      <c r="I178">
        <v>0.929558</v>
      </c>
      <c r="J178">
        <v>0.81495899999999999</v>
      </c>
      <c r="K178">
        <v>0.78082300000000004</v>
      </c>
      <c r="L178">
        <v>0.75565800000000005</v>
      </c>
      <c r="M178">
        <v>0.75100699999999998</v>
      </c>
      <c r="N178">
        <v>0.75520100000000001</v>
      </c>
      <c r="O178">
        <v>0.73885299999999998</v>
      </c>
      <c r="P178">
        <v>0.809805</v>
      </c>
      <c r="Q178">
        <v>0.77320100000000003</v>
      </c>
      <c r="R178">
        <v>0.759826</v>
      </c>
      <c r="S178">
        <v>0.72995399999999999</v>
      </c>
    </row>
    <row r="179" spans="1:19" x14ac:dyDescent="0.25">
      <c r="A179" s="470">
        <f t="shared" si="9"/>
        <v>44005</v>
      </c>
      <c r="B179">
        <v>0.93088199999999999</v>
      </c>
      <c r="C179">
        <v>0.983236</v>
      </c>
      <c r="D179">
        <v>0.86666399999999999</v>
      </c>
      <c r="E179">
        <v>0.97742200000000001</v>
      </c>
      <c r="F179">
        <v>1.0285949999999999</v>
      </c>
      <c r="G179">
        <v>0.97464899999999999</v>
      </c>
      <c r="H179">
        <v>0.95599100000000004</v>
      </c>
      <c r="I179">
        <v>0.929558</v>
      </c>
      <c r="J179">
        <v>0.81150999999999995</v>
      </c>
      <c r="K179">
        <v>0.77908900000000003</v>
      </c>
      <c r="L179">
        <v>0.75384399999999996</v>
      </c>
      <c r="M179">
        <v>0.75264399999999998</v>
      </c>
      <c r="N179">
        <v>0.75520100000000001</v>
      </c>
      <c r="O179">
        <v>0.73970199999999997</v>
      </c>
      <c r="P179">
        <v>0.81330199999999997</v>
      </c>
      <c r="Q179">
        <v>0.76904700000000004</v>
      </c>
      <c r="R179">
        <v>0.75770800000000005</v>
      </c>
      <c r="S179">
        <v>0.72995399999999999</v>
      </c>
    </row>
    <row r="180" spans="1:19" x14ac:dyDescent="0.25">
      <c r="A180" s="470">
        <f t="shared" si="9"/>
        <v>44006</v>
      </c>
      <c r="B180">
        <v>0.93575600000000003</v>
      </c>
      <c r="C180">
        <v>0.98443099999999994</v>
      </c>
      <c r="D180">
        <v>0.86949699999999996</v>
      </c>
      <c r="E180">
        <v>0.96135400000000004</v>
      </c>
      <c r="F180">
        <v>1.018745</v>
      </c>
      <c r="G180">
        <v>0.97637200000000002</v>
      </c>
      <c r="H180">
        <v>0.95599100000000004</v>
      </c>
      <c r="I180">
        <v>0.93194500000000002</v>
      </c>
      <c r="J180">
        <v>0.81039600000000001</v>
      </c>
      <c r="K180">
        <v>0.78262600000000004</v>
      </c>
      <c r="L180">
        <v>0.753548</v>
      </c>
      <c r="M180">
        <v>0.75264399999999998</v>
      </c>
      <c r="N180">
        <v>0.75812999999999997</v>
      </c>
      <c r="O180">
        <v>0.735703</v>
      </c>
      <c r="P180">
        <v>0.81152000000000002</v>
      </c>
      <c r="Q180">
        <v>0.77372399999999997</v>
      </c>
      <c r="R180">
        <v>0.75674399999999997</v>
      </c>
      <c r="S180">
        <v>0.73223300000000002</v>
      </c>
    </row>
    <row r="181" spans="1:19" x14ac:dyDescent="0.25">
      <c r="A181" s="470">
        <f t="shared" si="9"/>
        <v>44007</v>
      </c>
      <c r="B181">
        <v>0.93497300000000005</v>
      </c>
      <c r="C181">
        <v>0.98692299999999999</v>
      </c>
      <c r="D181">
        <v>0.86564300000000005</v>
      </c>
      <c r="E181">
        <v>0.96245499999999995</v>
      </c>
      <c r="F181">
        <v>1.0150220000000001</v>
      </c>
      <c r="G181">
        <v>0.97637200000000002</v>
      </c>
      <c r="H181">
        <v>0.95210899999999998</v>
      </c>
      <c r="I181">
        <v>0.93112899999999998</v>
      </c>
      <c r="J181">
        <v>0.80758200000000002</v>
      </c>
      <c r="K181">
        <v>0.77238600000000002</v>
      </c>
      <c r="L181">
        <v>0.75394899999999998</v>
      </c>
      <c r="M181">
        <v>0.75085500000000005</v>
      </c>
      <c r="N181">
        <v>0.75796300000000005</v>
      </c>
      <c r="O181">
        <v>0.732738</v>
      </c>
      <c r="P181">
        <v>0.81316999999999995</v>
      </c>
      <c r="Q181">
        <v>0.77568999999999999</v>
      </c>
      <c r="R181">
        <v>0.75680199999999997</v>
      </c>
      <c r="S181">
        <v>0.73169799999999996</v>
      </c>
    </row>
    <row r="182" spans="1:19" x14ac:dyDescent="0.25">
      <c r="A182" s="470">
        <f t="shared" si="9"/>
        <v>44008</v>
      </c>
      <c r="B182">
        <v>0.93424099999999999</v>
      </c>
      <c r="C182">
        <v>0.98692299999999999</v>
      </c>
      <c r="D182">
        <v>0.86281300000000005</v>
      </c>
      <c r="E182">
        <v>0.96487800000000001</v>
      </c>
      <c r="F182">
        <v>1.011941</v>
      </c>
      <c r="G182">
        <v>0.97150599999999998</v>
      </c>
      <c r="H182">
        <v>0.95120300000000002</v>
      </c>
      <c r="I182">
        <v>0.93264400000000003</v>
      </c>
      <c r="J182">
        <v>0.810222</v>
      </c>
      <c r="K182">
        <v>0.76913299999999996</v>
      </c>
      <c r="L182">
        <v>0.75497099999999995</v>
      </c>
      <c r="M182">
        <v>0.75138000000000005</v>
      </c>
      <c r="N182">
        <v>0.76251800000000003</v>
      </c>
      <c r="O182">
        <v>0.73158800000000002</v>
      </c>
      <c r="P182">
        <v>0.81340500000000004</v>
      </c>
      <c r="Q182">
        <v>0.77568999999999999</v>
      </c>
      <c r="R182">
        <v>0.76060700000000003</v>
      </c>
      <c r="S182">
        <v>0.72991399999999995</v>
      </c>
    </row>
    <row r="183" spans="1:19" x14ac:dyDescent="0.25">
      <c r="A183" s="470">
        <f t="shared" si="9"/>
        <v>44009</v>
      </c>
      <c r="B183">
        <v>0.93427400000000005</v>
      </c>
      <c r="C183">
        <v>0.98833800000000005</v>
      </c>
      <c r="D183">
        <v>0.86722699999999997</v>
      </c>
      <c r="E183">
        <v>0.96579199999999998</v>
      </c>
      <c r="F183">
        <v>1.011941</v>
      </c>
      <c r="G183">
        <v>0.97560999999999998</v>
      </c>
      <c r="H183">
        <v>0.95389800000000002</v>
      </c>
      <c r="I183">
        <v>0.93549300000000002</v>
      </c>
      <c r="J183">
        <v>0.81089500000000003</v>
      </c>
      <c r="K183">
        <v>0.76913299999999996</v>
      </c>
      <c r="L183">
        <v>0.75760400000000006</v>
      </c>
      <c r="M183">
        <v>0.751363</v>
      </c>
      <c r="N183">
        <v>0.76315500000000003</v>
      </c>
      <c r="O183">
        <v>0.73001499999999997</v>
      </c>
      <c r="P183">
        <v>0.81337199999999998</v>
      </c>
      <c r="Q183">
        <v>0.77678000000000003</v>
      </c>
      <c r="R183">
        <v>0.75871100000000002</v>
      </c>
      <c r="S183">
        <v>0.730487</v>
      </c>
    </row>
    <row r="184" spans="1:19" x14ac:dyDescent="0.25">
      <c r="A184" s="470">
        <f t="shared" si="9"/>
        <v>44010</v>
      </c>
      <c r="B184">
        <v>0.93551799999999996</v>
      </c>
      <c r="C184">
        <v>0.98833800000000005</v>
      </c>
      <c r="D184">
        <v>0.86281300000000005</v>
      </c>
      <c r="E184">
        <v>0.96553100000000003</v>
      </c>
      <c r="F184">
        <v>1.012043</v>
      </c>
      <c r="G184">
        <v>0.97494400000000003</v>
      </c>
      <c r="H184">
        <v>0.95412600000000003</v>
      </c>
      <c r="I184">
        <v>0.93764700000000001</v>
      </c>
      <c r="J184">
        <v>0.81176099999999995</v>
      </c>
      <c r="K184">
        <v>0.76254699999999997</v>
      </c>
      <c r="L184">
        <v>0.76686200000000004</v>
      </c>
      <c r="M184">
        <v>0.75472600000000001</v>
      </c>
      <c r="N184">
        <v>0.76401200000000002</v>
      </c>
      <c r="O184">
        <v>0.73001499999999997</v>
      </c>
      <c r="P184">
        <v>0.81038900000000003</v>
      </c>
      <c r="Q184">
        <v>0.77721499999999999</v>
      </c>
      <c r="R184">
        <v>0.75463999999999998</v>
      </c>
      <c r="S184">
        <v>0.73107200000000006</v>
      </c>
    </row>
    <row r="185" spans="1:19" x14ac:dyDescent="0.25">
      <c r="A185" s="470">
        <f t="shared" si="9"/>
        <v>44011</v>
      </c>
      <c r="B185">
        <v>0.94385799999999997</v>
      </c>
      <c r="C185">
        <v>0.98833800000000005</v>
      </c>
      <c r="D185">
        <v>0.86722699999999997</v>
      </c>
      <c r="E185">
        <v>0.96571700000000005</v>
      </c>
      <c r="F185">
        <v>1.0168600000000001</v>
      </c>
      <c r="G185">
        <v>0.965978</v>
      </c>
      <c r="H185">
        <v>0.95201400000000003</v>
      </c>
      <c r="I185">
        <v>0.93757599999999996</v>
      </c>
      <c r="J185">
        <v>0.81176099999999995</v>
      </c>
      <c r="K185">
        <v>0.76531300000000002</v>
      </c>
      <c r="L185">
        <v>0.76784300000000005</v>
      </c>
      <c r="M185">
        <v>0.761189</v>
      </c>
      <c r="N185">
        <v>0.761876</v>
      </c>
      <c r="O185">
        <v>0.73140000000000005</v>
      </c>
      <c r="P185">
        <v>0.80700499999999997</v>
      </c>
      <c r="Q185">
        <v>0.77611399999999997</v>
      </c>
      <c r="R185">
        <v>0.75474799999999997</v>
      </c>
      <c r="S185">
        <v>0.73021999999999998</v>
      </c>
    </row>
    <row r="186" spans="1:19" x14ac:dyDescent="0.25">
      <c r="A186" s="470">
        <f t="shared" si="9"/>
        <v>44012</v>
      </c>
      <c r="B186">
        <v>0.94339600000000001</v>
      </c>
      <c r="C186">
        <v>0.98169600000000001</v>
      </c>
      <c r="D186">
        <v>0.86419199999999996</v>
      </c>
      <c r="E186">
        <v>0.94795700000000005</v>
      </c>
      <c r="F186">
        <v>1.030184</v>
      </c>
      <c r="G186">
        <v>0.98212999999999995</v>
      </c>
      <c r="H186">
        <v>0.95061600000000002</v>
      </c>
      <c r="I186">
        <v>0.93757599999999996</v>
      </c>
      <c r="J186">
        <v>0.80785200000000001</v>
      </c>
      <c r="K186">
        <v>0.76893500000000004</v>
      </c>
      <c r="L186">
        <v>0.76978999999999997</v>
      </c>
      <c r="M186">
        <v>0.76048499999999997</v>
      </c>
      <c r="N186">
        <v>0.761876</v>
      </c>
      <c r="O186">
        <v>0.73470299999999999</v>
      </c>
      <c r="P186">
        <v>0.80602600000000002</v>
      </c>
      <c r="Q186">
        <v>0.77682899999999999</v>
      </c>
      <c r="R186">
        <v>0.75557200000000002</v>
      </c>
      <c r="S186">
        <v>0.73027299999999995</v>
      </c>
    </row>
    <row r="187" spans="1:19" x14ac:dyDescent="0.25">
      <c r="A187" s="468">
        <f t="shared" si="9"/>
        <v>44013</v>
      </c>
      <c r="B187">
        <v>0.94088400000000005</v>
      </c>
      <c r="C187">
        <v>0.98241500000000004</v>
      </c>
      <c r="D187">
        <v>0.86419199999999996</v>
      </c>
      <c r="E187">
        <v>0.94126500000000002</v>
      </c>
      <c r="F187">
        <v>1.037355</v>
      </c>
      <c r="G187">
        <v>0.98367099999999996</v>
      </c>
      <c r="H187">
        <v>0.95061600000000002</v>
      </c>
      <c r="I187">
        <v>0.93733900000000003</v>
      </c>
      <c r="J187">
        <v>0.80059599999999997</v>
      </c>
      <c r="K187">
        <v>0.77033600000000002</v>
      </c>
      <c r="L187">
        <v>0.771397</v>
      </c>
      <c r="M187">
        <v>0.76048499999999997</v>
      </c>
      <c r="N187">
        <v>0.76125200000000004</v>
      </c>
      <c r="O187">
        <v>0.73624100000000003</v>
      </c>
      <c r="P187">
        <v>0.80486100000000005</v>
      </c>
      <c r="Q187">
        <v>0.77448499999999998</v>
      </c>
      <c r="R187">
        <v>0.75497300000000001</v>
      </c>
      <c r="S187">
        <v>0.72782100000000005</v>
      </c>
    </row>
    <row r="188" spans="1:19" x14ac:dyDescent="0.25">
      <c r="A188" s="468">
        <f t="shared" si="9"/>
        <v>44014</v>
      </c>
      <c r="B188">
        <v>0.94450500000000004</v>
      </c>
      <c r="C188">
        <v>0.97823400000000005</v>
      </c>
      <c r="D188">
        <v>0.87009700000000001</v>
      </c>
      <c r="E188">
        <v>0.94301400000000002</v>
      </c>
      <c r="F188">
        <v>1.041526</v>
      </c>
      <c r="G188">
        <v>0.98367099999999996</v>
      </c>
      <c r="H188">
        <v>0.95212300000000005</v>
      </c>
      <c r="I188">
        <v>0.94027799999999995</v>
      </c>
      <c r="J188">
        <v>0.79421799999999998</v>
      </c>
      <c r="K188">
        <v>0.774003</v>
      </c>
      <c r="L188">
        <v>0.771397</v>
      </c>
      <c r="M188">
        <v>0.756687</v>
      </c>
      <c r="N188">
        <v>0.76280899999999996</v>
      </c>
      <c r="O188">
        <v>0.73604899999999995</v>
      </c>
      <c r="P188">
        <v>0.80989</v>
      </c>
      <c r="Q188">
        <v>0.77568999999999999</v>
      </c>
      <c r="R188">
        <v>0.75537299999999996</v>
      </c>
      <c r="S188">
        <v>0.73022299999999996</v>
      </c>
    </row>
    <row r="189" spans="1:19" x14ac:dyDescent="0.25">
      <c r="A189" s="468">
        <f t="shared" si="9"/>
        <v>44015</v>
      </c>
      <c r="B189">
        <v>0.94723900000000005</v>
      </c>
      <c r="C189">
        <v>0.98900699999999997</v>
      </c>
      <c r="D189">
        <v>0.86385000000000001</v>
      </c>
      <c r="E189">
        <v>0.93940800000000002</v>
      </c>
      <c r="F189">
        <v>1.043188</v>
      </c>
      <c r="G189">
        <v>0.98231800000000002</v>
      </c>
      <c r="H189">
        <v>0.94903199999999999</v>
      </c>
      <c r="I189">
        <v>0.93750100000000003</v>
      </c>
      <c r="J189">
        <v>0.79630800000000002</v>
      </c>
      <c r="K189">
        <v>0.77455399999999996</v>
      </c>
      <c r="L189">
        <v>0.76894700000000005</v>
      </c>
      <c r="M189">
        <v>0.759598</v>
      </c>
      <c r="N189">
        <v>0.76517199999999996</v>
      </c>
      <c r="O189">
        <v>0.73748499999999995</v>
      </c>
      <c r="P189">
        <v>0.81158600000000003</v>
      </c>
      <c r="Q189">
        <v>0.77568999999999999</v>
      </c>
      <c r="R189">
        <v>0.75460899999999997</v>
      </c>
      <c r="S189">
        <v>0.73363</v>
      </c>
    </row>
    <row r="190" spans="1:19" x14ac:dyDescent="0.25">
      <c r="A190" s="470">
        <f t="shared" si="9"/>
        <v>44016</v>
      </c>
      <c r="B190">
        <v>0.94272900000000004</v>
      </c>
      <c r="C190">
        <v>0.98107500000000003</v>
      </c>
      <c r="D190">
        <v>0.86385000000000001</v>
      </c>
      <c r="E190">
        <v>0.94029099999999999</v>
      </c>
      <c r="F190">
        <v>1.043188</v>
      </c>
      <c r="G190">
        <v>0.98716700000000002</v>
      </c>
      <c r="H190">
        <v>0.95108999999999999</v>
      </c>
      <c r="I190">
        <v>0.94081300000000001</v>
      </c>
      <c r="J190">
        <v>0.79573499999999997</v>
      </c>
      <c r="K190">
        <v>0.77455399999999996</v>
      </c>
      <c r="L190">
        <v>0.77322800000000003</v>
      </c>
      <c r="M190">
        <v>0.76141700000000001</v>
      </c>
      <c r="N190">
        <v>0.76578500000000005</v>
      </c>
      <c r="O190">
        <v>0.73651500000000003</v>
      </c>
      <c r="P190">
        <v>0.81158600000000003</v>
      </c>
      <c r="Q190">
        <v>0.77697099999999997</v>
      </c>
      <c r="R190">
        <v>0.75636400000000004</v>
      </c>
      <c r="S190">
        <v>0.73475699999999999</v>
      </c>
    </row>
    <row r="191" spans="1:19" x14ac:dyDescent="0.25">
      <c r="A191" s="470">
        <f t="shared" si="9"/>
        <v>44017</v>
      </c>
      <c r="B191">
        <v>0.94611900000000004</v>
      </c>
      <c r="C191">
        <v>0.98107500000000003</v>
      </c>
      <c r="D191">
        <v>0.86385000000000001</v>
      </c>
      <c r="E191">
        <v>0.94073399999999996</v>
      </c>
      <c r="F191">
        <v>1.041309</v>
      </c>
      <c r="G191">
        <v>0.98773699999999998</v>
      </c>
      <c r="H191">
        <v>0.95152000000000003</v>
      </c>
      <c r="I191">
        <v>0.93873399999999996</v>
      </c>
      <c r="J191">
        <v>0.79543699999999995</v>
      </c>
      <c r="K191">
        <v>0.77817999999999998</v>
      </c>
      <c r="L191">
        <v>0.77000400000000002</v>
      </c>
      <c r="M191">
        <v>0.76194799999999996</v>
      </c>
      <c r="N191">
        <v>0.76363899999999996</v>
      </c>
      <c r="O191">
        <v>0.73651500000000003</v>
      </c>
      <c r="P191">
        <v>0.81092799999999998</v>
      </c>
      <c r="Q191">
        <v>0.76525100000000001</v>
      </c>
      <c r="R191">
        <v>0.75321899999999997</v>
      </c>
      <c r="S191">
        <v>0.73318899999999998</v>
      </c>
    </row>
    <row r="192" spans="1:19" x14ac:dyDescent="0.25">
      <c r="A192" s="470">
        <f t="shared" si="9"/>
        <v>44018</v>
      </c>
      <c r="B192">
        <v>0.94611900000000004</v>
      </c>
      <c r="C192">
        <v>0.98107500000000003</v>
      </c>
      <c r="D192">
        <v>0.86073299999999997</v>
      </c>
      <c r="E192">
        <v>0.938967</v>
      </c>
      <c r="F192">
        <v>1.04132</v>
      </c>
      <c r="G192">
        <v>0.986738</v>
      </c>
      <c r="H192">
        <v>0.94419799999999998</v>
      </c>
      <c r="I192">
        <v>0.93886099999999995</v>
      </c>
      <c r="J192">
        <v>0.79543699999999995</v>
      </c>
      <c r="K192">
        <v>0.77215599999999995</v>
      </c>
      <c r="L192">
        <v>0.77292899999999998</v>
      </c>
      <c r="M192">
        <v>0.76373800000000003</v>
      </c>
      <c r="N192">
        <v>0.76385400000000003</v>
      </c>
      <c r="O192">
        <v>0.73820600000000003</v>
      </c>
      <c r="P192">
        <v>0.80086500000000005</v>
      </c>
      <c r="Q192">
        <v>0.76539199999999996</v>
      </c>
      <c r="R192">
        <v>0.748394</v>
      </c>
      <c r="S192">
        <v>0.73305699999999996</v>
      </c>
    </row>
    <row r="193" spans="1:19" x14ac:dyDescent="0.25">
      <c r="A193" s="470">
        <f t="shared" si="9"/>
        <v>44019</v>
      </c>
      <c r="B193">
        <v>0.94611900000000004</v>
      </c>
      <c r="C193">
        <v>0.98039200000000004</v>
      </c>
      <c r="D193">
        <v>0.86073299999999997</v>
      </c>
      <c r="E193">
        <v>0.94788499999999998</v>
      </c>
      <c r="F193">
        <v>1.0358400000000001</v>
      </c>
      <c r="G193">
        <v>0.98059399999999997</v>
      </c>
      <c r="H193">
        <v>0.94508999999999999</v>
      </c>
      <c r="I193">
        <v>0.93886099999999995</v>
      </c>
      <c r="J193">
        <v>0.79060399999999997</v>
      </c>
      <c r="K193">
        <v>0.77005999999999997</v>
      </c>
      <c r="L193">
        <v>0.77744500000000005</v>
      </c>
      <c r="M193">
        <v>0.76397099999999996</v>
      </c>
      <c r="N193">
        <v>0.76385400000000003</v>
      </c>
      <c r="O193">
        <v>0.73584899999999998</v>
      </c>
      <c r="P193">
        <v>0.80078800000000006</v>
      </c>
      <c r="Q193">
        <v>0.76989399999999997</v>
      </c>
      <c r="R193">
        <v>0.75365899999999997</v>
      </c>
      <c r="S193">
        <v>0.73305699999999996</v>
      </c>
    </row>
    <row r="194" spans="1:19" x14ac:dyDescent="0.25">
      <c r="A194" s="470">
        <f t="shared" si="9"/>
        <v>44020</v>
      </c>
      <c r="B194">
        <v>0.94611900000000004</v>
      </c>
      <c r="C194">
        <v>0.97966500000000001</v>
      </c>
      <c r="D194">
        <v>0.85722900000000002</v>
      </c>
      <c r="E194">
        <v>0.95319799999999999</v>
      </c>
      <c r="F194">
        <v>1.0423180000000001</v>
      </c>
      <c r="G194">
        <v>0.98212500000000003</v>
      </c>
      <c r="H194">
        <v>0.94508999999999999</v>
      </c>
      <c r="I194">
        <v>0.93703599999999998</v>
      </c>
      <c r="J194">
        <v>0.78457200000000005</v>
      </c>
      <c r="K194">
        <v>0.76874900000000002</v>
      </c>
      <c r="L194">
        <v>0.77654500000000004</v>
      </c>
      <c r="M194">
        <v>0.76397099999999996</v>
      </c>
      <c r="N194">
        <v>0.76402700000000001</v>
      </c>
      <c r="O194">
        <v>0.73907100000000003</v>
      </c>
      <c r="P194">
        <v>0.79827300000000001</v>
      </c>
      <c r="Q194">
        <v>0.771007</v>
      </c>
      <c r="R194">
        <v>0.75365899999999997</v>
      </c>
      <c r="S194">
        <v>0.73370500000000005</v>
      </c>
    </row>
    <row r="195" spans="1:19" x14ac:dyDescent="0.25">
      <c r="A195" s="470">
        <f t="shared" si="9"/>
        <v>44021</v>
      </c>
      <c r="B195">
        <v>0.95306199999999996</v>
      </c>
      <c r="C195">
        <v>0.97948000000000002</v>
      </c>
      <c r="D195">
        <v>0.85517600000000005</v>
      </c>
      <c r="E195">
        <v>0.95692900000000003</v>
      </c>
      <c r="F195">
        <v>1.038853</v>
      </c>
      <c r="G195">
        <v>0.98116199999999998</v>
      </c>
      <c r="H195">
        <v>0.94580500000000001</v>
      </c>
      <c r="I195">
        <v>0.93681199999999998</v>
      </c>
      <c r="J195">
        <v>0.78526799999999997</v>
      </c>
      <c r="K195">
        <v>0.766069</v>
      </c>
      <c r="L195">
        <v>0.77666900000000005</v>
      </c>
      <c r="M195">
        <v>0.76282300000000003</v>
      </c>
      <c r="N195">
        <v>0.762015</v>
      </c>
      <c r="O195">
        <v>0.73652600000000001</v>
      </c>
      <c r="P195">
        <v>0.80149999999999999</v>
      </c>
      <c r="Q195">
        <v>0.77112599999999998</v>
      </c>
      <c r="R195">
        <v>0.75365899999999997</v>
      </c>
      <c r="S195">
        <v>0.73323700000000003</v>
      </c>
    </row>
    <row r="196" spans="1:19" x14ac:dyDescent="0.25">
      <c r="A196" s="470">
        <f t="shared" si="9"/>
        <v>44022</v>
      </c>
      <c r="B196">
        <v>0.95347099999999996</v>
      </c>
      <c r="C196">
        <v>0.98804700000000001</v>
      </c>
      <c r="D196">
        <v>0.86128899999999997</v>
      </c>
      <c r="E196">
        <v>0.96786700000000003</v>
      </c>
      <c r="F196">
        <v>1.0401499999999999</v>
      </c>
      <c r="G196">
        <v>0.98077700000000001</v>
      </c>
      <c r="H196">
        <v>0.94932099999999997</v>
      </c>
      <c r="I196">
        <v>0.93825400000000003</v>
      </c>
      <c r="J196">
        <v>0.78542599999999996</v>
      </c>
      <c r="K196">
        <v>0.76692700000000003</v>
      </c>
      <c r="L196">
        <v>0.77594600000000002</v>
      </c>
      <c r="M196">
        <v>0.76202999999999999</v>
      </c>
      <c r="N196">
        <v>0.76385999999999998</v>
      </c>
      <c r="O196">
        <v>0.73451100000000002</v>
      </c>
      <c r="P196">
        <v>0.80330999999999997</v>
      </c>
      <c r="Q196">
        <v>0.77112599999999998</v>
      </c>
      <c r="R196">
        <v>0.75365899999999997</v>
      </c>
      <c r="S196">
        <v>0.73447600000000002</v>
      </c>
    </row>
    <row r="197" spans="1:19" x14ac:dyDescent="0.25">
      <c r="A197" s="470">
        <f t="shared" si="9"/>
        <v>44023</v>
      </c>
      <c r="B197">
        <v>0.950932</v>
      </c>
      <c r="C197">
        <v>0.98941299999999999</v>
      </c>
      <c r="D197">
        <v>0.86074799999999996</v>
      </c>
      <c r="E197">
        <v>0.96721199999999996</v>
      </c>
      <c r="F197">
        <v>1.0401499999999999</v>
      </c>
      <c r="G197">
        <v>0.97964300000000004</v>
      </c>
      <c r="H197">
        <v>0.95149300000000003</v>
      </c>
      <c r="I197">
        <v>0.93832000000000004</v>
      </c>
      <c r="J197">
        <v>0.78564199999999995</v>
      </c>
      <c r="K197">
        <v>0.76692700000000003</v>
      </c>
      <c r="L197">
        <v>0.773733</v>
      </c>
      <c r="M197">
        <v>0.76074799999999998</v>
      </c>
      <c r="N197">
        <v>0.76472499999999999</v>
      </c>
      <c r="O197">
        <v>0.73591600000000001</v>
      </c>
      <c r="P197">
        <v>0.80330999999999997</v>
      </c>
      <c r="Q197">
        <v>0.76944999999999997</v>
      </c>
      <c r="R197">
        <v>0.75490500000000005</v>
      </c>
      <c r="S197">
        <v>0.73351200000000005</v>
      </c>
    </row>
    <row r="198" spans="1:19" x14ac:dyDescent="0.25">
      <c r="A198" s="470">
        <f t="shared" si="9"/>
        <v>44024</v>
      </c>
      <c r="B198">
        <v>0.94728400000000001</v>
      </c>
      <c r="C198">
        <v>0.98941299999999999</v>
      </c>
      <c r="D198">
        <v>0.859402</v>
      </c>
      <c r="E198">
        <v>0.96721199999999996</v>
      </c>
      <c r="F198">
        <v>1.0326420000000001</v>
      </c>
      <c r="G198">
        <v>0.98096899999999998</v>
      </c>
      <c r="H198">
        <v>0.96146500000000001</v>
      </c>
      <c r="I198">
        <v>0.93201000000000001</v>
      </c>
      <c r="J198">
        <v>0.78986800000000001</v>
      </c>
      <c r="K198">
        <v>0.76174799999999998</v>
      </c>
      <c r="L198">
        <v>0.78615699999999999</v>
      </c>
      <c r="M198">
        <v>0.75967600000000002</v>
      </c>
      <c r="N198">
        <v>0.76748000000000005</v>
      </c>
      <c r="O198">
        <v>0.73591600000000001</v>
      </c>
      <c r="P198">
        <v>0.80240699999999998</v>
      </c>
      <c r="Q198">
        <v>0.76930200000000004</v>
      </c>
      <c r="R198">
        <v>0.756911</v>
      </c>
      <c r="S198">
        <v>0.73402299999999998</v>
      </c>
    </row>
    <row r="199" spans="1:19" x14ac:dyDescent="0.25">
      <c r="A199" s="470">
        <f t="shared" ref="A199:A262" si="10">A198+1</f>
        <v>44025</v>
      </c>
      <c r="B199">
        <v>0.95570299999999997</v>
      </c>
      <c r="C199">
        <v>0.98941299999999999</v>
      </c>
      <c r="D199">
        <v>0.85975299999999999</v>
      </c>
      <c r="E199">
        <v>0.96480399999999999</v>
      </c>
      <c r="F199">
        <v>1.0355719999999999</v>
      </c>
      <c r="G199">
        <v>0.98049799999999998</v>
      </c>
      <c r="H199">
        <v>0.96178799999999998</v>
      </c>
      <c r="I199">
        <v>0.931589</v>
      </c>
      <c r="J199">
        <v>0.78986800000000001</v>
      </c>
      <c r="K199">
        <v>0.76908299999999996</v>
      </c>
      <c r="L199">
        <v>0.78497600000000001</v>
      </c>
      <c r="M199">
        <v>0.75948300000000002</v>
      </c>
      <c r="N199">
        <v>0.76607800000000004</v>
      </c>
      <c r="O199">
        <v>0.73675999999999997</v>
      </c>
      <c r="P199">
        <v>0.79937999999999998</v>
      </c>
      <c r="Q199">
        <v>0.77210199999999996</v>
      </c>
      <c r="R199">
        <v>0.75985199999999997</v>
      </c>
      <c r="S199">
        <v>0.73305699999999996</v>
      </c>
    </row>
    <row r="200" spans="1:19" x14ac:dyDescent="0.25">
      <c r="A200" s="470">
        <f t="shared" si="10"/>
        <v>44026</v>
      </c>
      <c r="B200">
        <v>0.95570299999999997</v>
      </c>
      <c r="C200">
        <v>0.99176799999999998</v>
      </c>
      <c r="D200">
        <v>0.86776900000000001</v>
      </c>
      <c r="E200">
        <v>0.96692199999999995</v>
      </c>
      <c r="F200">
        <v>1.0417639999999999</v>
      </c>
      <c r="G200">
        <v>0.98531899999999994</v>
      </c>
      <c r="H200">
        <v>0.96186199999999999</v>
      </c>
      <c r="I200">
        <v>0.931589</v>
      </c>
      <c r="J200">
        <v>0.78415999999999997</v>
      </c>
      <c r="K200">
        <v>0.771953</v>
      </c>
      <c r="L200">
        <v>0.79029499999999997</v>
      </c>
      <c r="M200">
        <v>0.75904199999999999</v>
      </c>
      <c r="N200">
        <v>0.76607800000000004</v>
      </c>
      <c r="O200">
        <v>0.73421199999999998</v>
      </c>
      <c r="P200">
        <v>0.79923599999999995</v>
      </c>
      <c r="Q200">
        <v>0.76173599999999997</v>
      </c>
      <c r="R200">
        <v>0.76132200000000005</v>
      </c>
      <c r="S200">
        <v>0.73305699999999996</v>
      </c>
    </row>
    <row r="201" spans="1:19" x14ac:dyDescent="0.25">
      <c r="A201" s="470">
        <f t="shared" si="10"/>
        <v>44027</v>
      </c>
      <c r="B201">
        <v>0.95570299999999997</v>
      </c>
      <c r="C201">
        <v>0.99458000000000002</v>
      </c>
      <c r="D201">
        <v>0.88167899999999999</v>
      </c>
      <c r="E201">
        <v>0.96859799999999996</v>
      </c>
      <c r="F201">
        <v>1.042459</v>
      </c>
      <c r="G201">
        <v>0.98609599999999997</v>
      </c>
      <c r="H201">
        <v>0.96186199999999999</v>
      </c>
      <c r="I201">
        <v>0.93348900000000001</v>
      </c>
      <c r="J201">
        <v>0.78446400000000005</v>
      </c>
      <c r="K201">
        <v>0.77579500000000001</v>
      </c>
      <c r="L201">
        <v>0.79076100000000005</v>
      </c>
      <c r="M201">
        <v>0.75904199999999999</v>
      </c>
      <c r="N201">
        <v>0.76689799999999997</v>
      </c>
      <c r="O201">
        <v>0.740371</v>
      </c>
      <c r="P201">
        <v>0.79475499999999999</v>
      </c>
      <c r="Q201">
        <v>0.76710599999999995</v>
      </c>
      <c r="R201">
        <v>0.755772</v>
      </c>
      <c r="S201">
        <v>0.73152099999999998</v>
      </c>
    </row>
    <row r="202" spans="1:19" x14ac:dyDescent="0.25">
      <c r="A202" s="470">
        <f t="shared" si="10"/>
        <v>44028</v>
      </c>
      <c r="B202">
        <v>0.95433500000000004</v>
      </c>
      <c r="C202">
        <v>0.99770499999999995</v>
      </c>
      <c r="D202">
        <v>0.89629800000000004</v>
      </c>
      <c r="E202">
        <v>0.96211199999999997</v>
      </c>
      <c r="F202">
        <v>1.0474490000000001</v>
      </c>
      <c r="G202">
        <v>0.98609599999999997</v>
      </c>
      <c r="H202">
        <v>0.95943500000000004</v>
      </c>
      <c r="I202">
        <v>0.92958799999999997</v>
      </c>
      <c r="J202">
        <v>0.77306600000000003</v>
      </c>
      <c r="K202">
        <v>0.77165300000000003</v>
      </c>
      <c r="L202">
        <v>0.79076100000000005</v>
      </c>
      <c r="M202">
        <v>0.76155700000000004</v>
      </c>
      <c r="N202">
        <v>0.765764</v>
      </c>
      <c r="O202">
        <v>0.73870800000000003</v>
      </c>
      <c r="P202">
        <v>0.79446700000000003</v>
      </c>
      <c r="Q202">
        <v>0.76711499999999999</v>
      </c>
      <c r="R202">
        <v>0.75600100000000003</v>
      </c>
      <c r="S202">
        <v>0.73077199999999998</v>
      </c>
    </row>
    <row r="203" spans="1:19" x14ac:dyDescent="0.25">
      <c r="A203" s="470">
        <f t="shared" si="10"/>
        <v>44029</v>
      </c>
      <c r="B203">
        <v>0.95840499999999995</v>
      </c>
      <c r="C203">
        <v>0.99835300000000005</v>
      </c>
      <c r="D203">
        <v>0.89381500000000003</v>
      </c>
      <c r="E203">
        <v>0.94912700000000005</v>
      </c>
      <c r="F203">
        <v>1.0487679999999999</v>
      </c>
      <c r="G203">
        <v>0.98502800000000001</v>
      </c>
      <c r="H203">
        <v>0.96343599999999996</v>
      </c>
      <c r="I203">
        <v>0.93061300000000002</v>
      </c>
      <c r="J203">
        <v>0.77241000000000004</v>
      </c>
      <c r="K203">
        <v>0.77115900000000004</v>
      </c>
      <c r="L203">
        <v>0.78881100000000004</v>
      </c>
      <c r="M203">
        <v>0.75674399999999997</v>
      </c>
      <c r="N203">
        <v>0.76690400000000003</v>
      </c>
      <c r="O203">
        <v>0.73665099999999994</v>
      </c>
      <c r="P203">
        <v>0.79305899999999996</v>
      </c>
      <c r="Q203">
        <v>0.76711499999999999</v>
      </c>
      <c r="R203">
        <v>0.75658700000000001</v>
      </c>
      <c r="S203">
        <v>0.72998300000000005</v>
      </c>
    </row>
    <row r="204" spans="1:19" x14ac:dyDescent="0.25">
      <c r="A204" s="470">
        <f t="shared" si="10"/>
        <v>44030</v>
      </c>
      <c r="B204">
        <v>0.95808400000000005</v>
      </c>
      <c r="C204">
        <v>0.99820299999999995</v>
      </c>
      <c r="D204">
        <v>0.896146</v>
      </c>
      <c r="E204">
        <v>0.94553699999999996</v>
      </c>
      <c r="F204">
        <v>1.0487679999999999</v>
      </c>
      <c r="G204">
        <v>0.98677700000000002</v>
      </c>
      <c r="H204">
        <v>0.96057300000000001</v>
      </c>
      <c r="I204">
        <v>0.93101599999999995</v>
      </c>
      <c r="J204">
        <v>0.76954999999999996</v>
      </c>
      <c r="K204">
        <v>0.77115900000000004</v>
      </c>
      <c r="L204">
        <v>0.78998299999999999</v>
      </c>
      <c r="M204">
        <v>0.75858099999999995</v>
      </c>
      <c r="N204">
        <v>0.76443799999999995</v>
      </c>
      <c r="P204">
        <v>0.79305899999999996</v>
      </c>
      <c r="Q204">
        <v>0.77311399999999997</v>
      </c>
      <c r="R204">
        <v>0.75838000000000005</v>
      </c>
      <c r="S204">
        <v>0.72999899999999995</v>
      </c>
    </row>
    <row r="205" spans="1:19" x14ac:dyDescent="0.25">
      <c r="A205" s="470">
        <f t="shared" si="10"/>
        <v>44031</v>
      </c>
      <c r="B205">
        <v>0.95835899999999996</v>
      </c>
      <c r="C205">
        <v>0.99820299999999995</v>
      </c>
      <c r="D205">
        <v>0.89702199999999999</v>
      </c>
      <c r="E205">
        <v>0.94518000000000002</v>
      </c>
      <c r="F205">
        <v>1.0417320000000001</v>
      </c>
      <c r="G205">
        <v>0.98912</v>
      </c>
      <c r="H205">
        <v>0.96341399999999999</v>
      </c>
      <c r="I205">
        <v>0.931315</v>
      </c>
      <c r="J205">
        <v>0.77071900000000004</v>
      </c>
      <c r="K205">
        <v>0.77124499999999996</v>
      </c>
      <c r="L205">
        <v>0.79406399999999999</v>
      </c>
      <c r="M205">
        <v>0.75288699999999997</v>
      </c>
      <c r="N205">
        <v>0.76529199999999997</v>
      </c>
      <c r="P205">
        <v>0.78296900000000003</v>
      </c>
      <c r="Q205">
        <v>0.77578899999999995</v>
      </c>
      <c r="R205">
        <v>0.75894099999999998</v>
      </c>
      <c r="S205">
        <v>0.72819699999999998</v>
      </c>
    </row>
    <row r="206" spans="1:19" x14ac:dyDescent="0.25">
      <c r="A206" s="470">
        <f t="shared" si="10"/>
        <v>44032</v>
      </c>
      <c r="B206">
        <v>0.95891099999999996</v>
      </c>
      <c r="C206">
        <v>0.99820299999999995</v>
      </c>
      <c r="D206">
        <v>0.89673999999999998</v>
      </c>
      <c r="E206">
        <v>0.94721200000000005</v>
      </c>
      <c r="F206">
        <v>1.0524100000000001</v>
      </c>
      <c r="G206">
        <v>0.99186700000000005</v>
      </c>
      <c r="H206">
        <v>0.96484599999999998</v>
      </c>
      <c r="I206">
        <v>0.93153200000000003</v>
      </c>
      <c r="J206">
        <v>0.77071900000000004</v>
      </c>
      <c r="K206">
        <v>0.76727999999999996</v>
      </c>
      <c r="L206">
        <v>0.79488400000000003</v>
      </c>
      <c r="M206">
        <v>0.76022199999999995</v>
      </c>
      <c r="N206">
        <v>0.76490599999999997</v>
      </c>
      <c r="O206">
        <v>0.738981</v>
      </c>
      <c r="P206">
        <v>0.78614799999999996</v>
      </c>
      <c r="Q206">
        <v>0.77624099999999996</v>
      </c>
      <c r="R206">
        <v>0.75876900000000003</v>
      </c>
      <c r="S206">
        <v>0.72613700000000003</v>
      </c>
    </row>
    <row r="207" spans="1:19" x14ac:dyDescent="0.25">
      <c r="A207" s="470">
        <f t="shared" si="10"/>
        <v>44033</v>
      </c>
      <c r="B207">
        <v>0.95891099999999996</v>
      </c>
      <c r="C207">
        <v>0.99255599999999999</v>
      </c>
      <c r="D207">
        <v>0.90362799999999999</v>
      </c>
      <c r="E207">
        <v>0.95502799999999999</v>
      </c>
      <c r="F207">
        <v>1.0560890000000001</v>
      </c>
      <c r="G207">
        <v>0.98775199999999996</v>
      </c>
      <c r="H207">
        <v>0.96452000000000004</v>
      </c>
      <c r="I207">
        <v>0.93153200000000003</v>
      </c>
      <c r="J207">
        <v>0.76950600000000002</v>
      </c>
      <c r="K207">
        <v>0.76642399999999999</v>
      </c>
      <c r="L207">
        <v>0.79684100000000002</v>
      </c>
      <c r="M207">
        <v>0.760023</v>
      </c>
      <c r="N207">
        <v>0.76490599999999997</v>
      </c>
      <c r="O207">
        <v>0.74402299999999999</v>
      </c>
      <c r="P207">
        <v>0.79601999999999995</v>
      </c>
      <c r="Q207">
        <v>0.77625</v>
      </c>
      <c r="R207">
        <v>0.75674399999999997</v>
      </c>
      <c r="S207">
        <v>0.72613700000000003</v>
      </c>
    </row>
    <row r="208" spans="1:19" x14ac:dyDescent="0.25">
      <c r="A208" s="470">
        <f t="shared" si="10"/>
        <v>44034</v>
      </c>
      <c r="B208">
        <v>0.95891099999999996</v>
      </c>
      <c r="C208">
        <v>0.99835300000000005</v>
      </c>
      <c r="D208">
        <v>0.901555</v>
      </c>
      <c r="E208">
        <v>0.96051299999999995</v>
      </c>
      <c r="F208">
        <v>1.0582910000000001</v>
      </c>
      <c r="G208">
        <v>0.98765400000000003</v>
      </c>
      <c r="H208">
        <v>0.96452000000000004</v>
      </c>
      <c r="I208">
        <v>0.93179299999999998</v>
      </c>
      <c r="J208">
        <v>0.772061</v>
      </c>
      <c r="K208">
        <v>0.76497300000000001</v>
      </c>
      <c r="L208">
        <v>0.79747999999999997</v>
      </c>
      <c r="M208">
        <v>0.760023</v>
      </c>
      <c r="N208">
        <v>0.76274500000000001</v>
      </c>
      <c r="O208">
        <v>0.746035</v>
      </c>
      <c r="P208">
        <v>0.79573799999999995</v>
      </c>
      <c r="Q208">
        <v>0.77654199999999995</v>
      </c>
      <c r="R208">
        <v>0.75582899999999997</v>
      </c>
      <c r="S208">
        <v>0.72731800000000002</v>
      </c>
    </row>
    <row r="209" spans="1:19" x14ac:dyDescent="0.25">
      <c r="A209" s="470">
        <f t="shared" si="10"/>
        <v>44035</v>
      </c>
      <c r="B209">
        <v>0.95515499999999998</v>
      </c>
      <c r="C209">
        <v>0.990089</v>
      </c>
      <c r="D209">
        <v>0.91048600000000002</v>
      </c>
      <c r="E209">
        <v>0.96330800000000005</v>
      </c>
      <c r="F209">
        <v>1.0532969999999999</v>
      </c>
      <c r="G209">
        <v>0.98775199999999996</v>
      </c>
      <c r="H209">
        <v>0.967445</v>
      </c>
      <c r="I209">
        <v>0.93124600000000002</v>
      </c>
      <c r="J209">
        <v>0.76804899999999998</v>
      </c>
      <c r="K209">
        <v>0.75905900000000004</v>
      </c>
      <c r="L209">
        <v>0.79747999999999997</v>
      </c>
      <c r="M209">
        <v>0.76008100000000001</v>
      </c>
      <c r="N209">
        <v>0.76126700000000003</v>
      </c>
      <c r="O209">
        <v>0.74845799999999996</v>
      </c>
      <c r="P209">
        <v>0.79537100000000005</v>
      </c>
      <c r="Q209">
        <v>0.77414400000000005</v>
      </c>
      <c r="R209">
        <v>0.75622900000000004</v>
      </c>
      <c r="S209">
        <v>0.72642200000000001</v>
      </c>
    </row>
    <row r="210" spans="1:19" x14ac:dyDescent="0.25">
      <c r="A210" s="470">
        <f t="shared" si="10"/>
        <v>44036</v>
      </c>
      <c r="B210">
        <v>0.95561200000000002</v>
      </c>
      <c r="C210">
        <v>0.98936400000000002</v>
      </c>
      <c r="D210">
        <v>0.919709</v>
      </c>
      <c r="E210">
        <v>0.96347499999999997</v>
      </c>
      <c r="F210">
        <v>1.0544070000000001</v>
      </c>
      <c r="G210">
        <v>0.98262700000000003</v>
      </c>
      <c r="H210">
        <v>0.971383</v>
      </c>
      <c r="I210">
        <v>0.93173600000000001</v>
      </c>
      <c r="J210">
        <v>0.76841199999999998</v>
      </c>
      <c r="K210">
        <v>0.76158599999999999</v>
      </c>
      <c r="L210">
        <v>0.79917199999999999</v>
      </c>
      <c r="M210">
        <v>0.75956100000000004</v>
      </c>
      <c r="N210">
        <v>0.76133899999999999</v>
      </c>
      <c r="O210">
        <v>0.74462399999999995</v>
      </c>
      <c r="P210">
        <v>0.79589299999999996</v>
      </c>
      <c r="Q210">
        <v>0.77414400000000005</v>
      </c>
      <c r="R210">
        <v>0.76011499999999999</v>
      </c>
      <c r="S210">
        <v>0.72510799999999997</v>
      </c>
    </row>
    <row r="211" spans="1:19" x14ac:dyDescent="0.25">
      <c r="A211" s="470">
        <f t="shared" si="10"/>
        <v>44037</v>
      </c>
      <c r="B211">
        <v>0.96553100000000003</v>
      </c>
      <c r="C211">
        <v>0.98687499999999995</v>
      </c>
      <c r="D211">
        <v>0.92178599999999999</v>
      </c>
      <c r="E211">
        <v>0.96553100000000003</v>
      </c>
      <c r="F211">
        <v>1.0544070000000001</v>
      </c>
      <c r="G211">
        <v>0.97865599999999997</v>
      </c>
      <c r="H211">
        <v>0.96934900000000002</v>
      </c>
      <c r="I211">
        <v>0.93028</v>
      </c>
      <c r="J211">
        <v>0.76513100000000001</v>
      </c>
      <c r="K211">
        <v>0.76158599999999999</v>
      </c>
      <c r="L211">
        <v>0.79989100000000002</v>
      </c>
      <c r="M211">
        <v>0.76349599999999995</v>
      </c>
      <c r="N211">
        <v>0.76008299999999995</v>
      </c>
      <c r="O211">
        <v>0.74529500000000004</v>
      </c>
      <c r="P211">
        <v>0.79589299999999996</v>
      </c>
      <c r="Q211">
        <v>0.77765899999999999</v>
      </c>
      <c r="R211">
        <v>0.75845499999999999</v>
      </c>
      <c r="S211">
        <v>0.72441500000000003</v>
      </c>
    </row>
    <row r="212" spans="1:19" x14ac:dyDescent="0.25">
      <c r="A212" s="470">
        <f t="shared" si="10"/>
        <v>44038</v>
      </c>
      <c r="B212">
        <v>0.96029200000000003</v>
      </c>
      <c r="C212">
        <v>0.98687499999999995</v>
      </c>
      <c r="D212">
        <v>0.92038699999999996</v>
      </c>
      <c r="E212">
        <v>0.96472899999999995</v>
      </c>
      <c r="F212">
        <v>1.0580670000000001</v>
      </c>
      <c r="G212">
        <v>0.98475599999999996</v>
      </c>
      <c r="H212">
        <v>0.97333099999999995</v>
      </c>
      <c r="I212">
        <v>0.925091</v>
      </c>
      <c r="J212">
        <v>0.76650700000000005</v>
      </c>
      <c r="K212">
        <v>0.75656999999999996</v>
      </c>
      <c r="L212">
        <v>0.79953600000000002</v>
      </c>
      <c r="M212">
        <v>0.76539800000000002</v>
      </c>
      <c r="N212">
        <v>0.75870800000000005</v>
      </c>
      <c r="O212">
        <v>0.74529500000000004</v>
      </c>
      <c r="P212">
        <v>0.797261</v>
      </c>
      <c r="Q212">
        <v>0.77625900000000003</v>
      </c>
      <c r="R212">
        <v>0.75608900000000001</v>
      </c>
      <c r="S212">
        <v>0.72342399999999996</v>
      </c>
    </row>
    <row r="213" spans="1:19" x14ac:dyDescent="0.25">
      <c r="A213" s="470">
        <f t="shared" si="10"/>
        <v>44039</v>
      </c>
      <c r="B213">
        <v>0.95283499999999999</v>
      </c>
      <c r="C213">
        <v>0.98687499999999995</v>
      </c>
      <c r="D213">
        <v>0.92038699999999996</v>
      </c>
      <c r="E213">
        <v>0.96855599999999997</v>
      </c>
      <c r="F213">
        <v>1.0607599999999999</v>
      </c>
      <c r="G213">
        <v>0.98988299999999996</v>
      </c>
      <c r="H213">
        <v>0.97257300000000002</v>
      </c>
      <c r="I213">
        <v>0.92441099999999998</v>
      </c>
      <c r="J213">
        <v>0.76650700000000005</v>
      </c>
      <c r="K213">
        <v>0.75754999999999995</v>
      </c>
      <c r="L213">
        <v>0.79893599999999998</v>
      </c>
      <c r="M213">
        <v>0.76559100000000002</v>
      </c>
      <c r="N213">
        <v>0.75812100000000004</v>
      </c>
      <c r="O213">
        <v>0.74743999999999999</v>
      </c>
      <c r="P213">
        <v>0.79515599999999997</v>
      </c>
      <c r="Q213">
        <v>0.77583999999999997</v>
      </c>
      <c r="R213">
        <v>0.75778500000000004</v>
      </c>
      <c r="S213">
        <v>0.72309199999999996</v>
      </c>
    </row>
    <row r="214" spans="1:19" x14ac:dyDescent="0.25">
      <c r="A214" s="470">
        <f t="shared" si="10"/>
        <v>44040</v>
      </c>
      <c r="B214">
        <v>0.95283499999999999</v>
      </c>
      <c r="C214">
        <v>0.98560999999999999</v>
      </c>
      <c r="D214">
        <v>0.92374500000000004</v>
      </c>
      <c r="E214">
        <v>0.96376300000000004</v>
      </c>
      <c r="F214">
        <v>1.053952</v>
      </c>
      <c r="G214">
        <v>0.99551999999999996</v>
      </c>
      <c r="H214">
        <v>0.97295699999999996</v>
      </c>
      <c r="I214">
        <v>0.92441099999999998</v>
      </c>
      <c r="J214">
        <v>0.76754800000000001</v>
      </c>
      <c r="K214">
        <v>0.75658099999999995</v>
      </c>
      <c r="L214">
        <v>0.80397200000000002</v>
      </c>
      <c r="M214">
        <v>0.76478900000000005</v>
      </c>
      <c r="N214">
        <v>0.75812100000000004</v>
      </c>
      <c r="O214">
        <v>0.748803</v>
      </c>
      <c r="P214">
        <v>0.79596299999999998</v>
      </c>
      <c r="Q214">
        <v>0.77865200000000001</v>
      </c>
      <c r="R214">
        <v>0.75584099999999999</v>
      </c>
      <c r="S214">
        <v>0.72309199999999996</v>
      </c>
    </row>
    <row r="215" spans="1:19" x14ac:dyDescent="0.25">
      <c r="A215" s="470">
        <f t="shared" si="10"/>
        <v>44041</v>
      </c>
      <c r="B215">
        <v>0.95283499999999999</v>
      </c>
      <c r="C215">
        <v>0.97462899999999997</v>
      </c>
      <c r="D215">
        <v>0.91929899999999998</v>
      </c>
      <c r="E215">
        <v>0.96523700000000001</v>
      </c>
      <c r="F215">
        <v>1.0536300000000001</v>
      </c>
      <c r="G215">
        <v>0.99661200000000005</v>
      </c>
      <c r="H215">
        <v>0.97295699999999996</v>
      </c>
      <c r="I215">
        <v>0.92544599999999999</v>
      </c>
      <c r="J215">
        <v>0.77382899999999999</v>
      </c>
      <c r="K215">
        <v>0.75894700000000004</v>
      </c>
      <c r="L215">
        <v>0.80427899999999997</v>
      </c>
      <c r="M215">
        <v>0.76478900000000005</v>
      </c>
      <c r="N215">
        <v>0.76012999999999997</v>
      </c>
      <c r="O215">
        <v>0.74764699999999995</v>
      </c>
      <c r="P215">
        <v>0.80337400000000003</v>
      </c>
      <c r="Q215">
        <v>0.78096600000000005</v>
      </c>
      <c r="R215">
        <v>0.75468900000000005</v>
      </c>
      <c r="S215">
        <v>0.72173500000000002</v>
      </c>
    </row>
    <row r="216" spans="1:19" x14ac:dyDescent="0.25">
      <c r="A216" s="470">
        <f t="shared" si="10"/>
        <v>44042</v>
      </c>
      <c r="B216">
        <v>0.93962900000000005</v>
      </c>
      <c r="C216">
        <v>0.97499100000000005</v>
      </c>
      <c r="D216">
        <v>0.91688400000000003</v>
      </c>
      <c r="E216">
        <v>0.96525099999999997</v>
      </c>
      <c r="F216">
        <v>1.0461240000000001</v>
      </c>
      <c r="G216">
        <v>0.99641299999999999</v>
      </c>
      <c r="H216">
        <v>0.97370000000000001</v>
      </c>
      <c r="I216">
        <v>0.92193899999999995</v>
      </c>
      <c r="J216">
        <v>0.77570499999999998</v>
      </c>
      <c r="K216">
        <v>0.765679</v>
      </c>
      <c r="L216">
        <v>0.80427899999999997</v>
      </c>
      <c r="M216">
        <v>0.768096</v>
      </c>
      <c r="N216">
        <v>0.75911399999999996</v>
      </c>
      <c r="O216">
        <v>0.74431599999999998</v>
      </c>
      <c r="P216">
        <v>0.80163499999999999</v>
      </c>
      <c r="Q216">
        <v>0.78072799999999998</v>
      </c>
      <c r="R216">
        <v>0.75468900000000005</v>
      </c>
      <c r="S216">
        <v>0.72209999999999996</v>
      </c>
    </row>
    <row r="217" spans="1:19" x14ac:dyDescent="0.25">
      <c r="A217" s="470">
        <f t="shared" si="10"/>
        <v>44043</v>
      </c>
      <c r="B217">
        <v>0.93593499999999996</v>
      </c>
      <c r="C217">
        <v>0.97811000000000003</v>
      </c>
      <c r="D217">
        <v>0.92387300000000006</v>
      </c>
      <c r="E217">
        <v>0.97095900000000002</v>
      </c>
      <c r="F217">
        <v>1.0470109999999999</v>
      </c>
      <c r="G217">
        <v>0.99730700000000005</v>
      </c>
      <c r="H217">
        <v>0.97052000000000005</v>
      </c>
      <c r="I217">
        <v>0.91696900000000003</v>
      </c>
      <c r="J217">
        <v>0.76861000000000002</v>
      </c>
      <c r="K217">
        <v>0.76678000000000002</v>
      </c>
      <c r="L217">
        <v>0.80076599999999998</v>
      </c>
      <c r="M217">
        <v>0.76855099999999998</v>
      </c>
      <c r="N217">
        <v>0.76042399999999999</v>
      </c>
      <c r="O217">
        <v>0.74565700000000001</v>
      </c>
      <c r="P217">
        <v>0.80145200000000005</v>
      </c>
      <c r="Q217">
        <v>0.78072799999999998</v>
      </c>
      <c r="R217">
        <v>0.759552</v>
      </c>
      <c r="S217">
        <v>0.72418400000000005</v>
      </c>
    </row>
    <row r="218" spans="1:19" x14ac:dyDescent="0.25">
      <c r="A218" s="468">
        <f t="shared" si="10"/>
        <v>44044</v>
      </c>
      <c r="B218">
        <v>0.939805</v>
      </c>
      <c r="C218">
        <v>0.97584800000000005</v>
      </c>
      <c r="D218">
        <v>0.92751499999999998</v>
      </c>
      <c r="E218">
        <v>0.97238400000000003</v>
      </c>
      <c r="F218">
        <v>1.0470109999999999</v>
      </c>
      <c r="G218">
        <v>0.99778500000000003</v>
      </c>
      <c r="H218">
        <v>0.97223300000000001</v>
      </c>
      <c r="I218">
        <v>0.91849700000000001</v>
      </c>
      <c r="J218">
        <v>0.76543300000000003</v>
      </c>
      <c r="K218">
        <v>0.76678000000000002</v>
      </c>
      <c r="L218">
        <v>0.79757500000000003</v>
      </c>
      <c r="M218">
        <v>0.76872799999999997</v>
      </c>
      <c r="N218">
        <v>0.75806099999999998</v>
      </c>
      <c r="O218">
        <v>0.74562899999999999</v>
      </c>
      <c r="P218">
        <v>0.80145200000000005</v>
      </c>
      <c r="Q218">
        <v>0.77978199999999998</v>
      </c>
      <c r="R218">
        <v>0.75217100000000003</v>
      </c>
      <c r="S218">
        <v>0.72167000000000003</v>
      </c>
    </row>
    <row r="219" spans="1:19" x14ac:dyDescent="0.25">
      <c r="A219" s="468">
        <f t="shared" si="10"/>
        <v>44045</v>
      </c>
      <c r="B219">
        <v>0.94518000000000002</v>
      </c>
      <c r="C219">
        <v>0.97584800000000005</v>
      </c>
      <c r="D219">
        <v>0.926956</v>
      </c>
      <c r="E219">
        <v>0.97087400000000001</v>
      </c>
      <c r="F219">
        <v>1.0445169999999999</v>
      </c>
      <c r="G219">
        <v>0.99868199999999996</v>
      </c>
      <c r="H219">
        <v>0.96723999999999999</v>
      </c>
      <c r="I219">
        <v>0.91637599999999997</v>
      </c>
      <c r="J219">
        <v>0.76397999999999999</v>
      </c>
      <c r="K219">
        <v>0.76356000000000002</v>
      </c>
      <c r="L219">
        <v>0.79700599999999999</v>
      </c>
      <c r="M219">
        <v>0.76922199999999996</v>
      </c>
      <c r="N219">
        <v>0.75737500000000002</v>
      </c>
      <c r="O219">
        <v>0.74562899999999999</v>
      </c>
      <c r="P219">
        <v>0.80009600000000003</v>
      </c>
      <c r="Q219">
        <v>0.77907400000000004</v>
      </c>
      <c r="R219">
        <v>0.74993399999999999</v>
      </c>
      <c r="S219">
        <v>0.72145099999999995</v>
      </c>
    </row>
    <row r="220" spans="1:19" x14ac:dyDescent="0.25">
      <c r="A220" s="468">
        <f t="shared" si="10"/>
        <v>44046</v>
      </c>
      <c r="B220">
        <v>0.94832799999999995</v>
      </c>
      <c r="C220">
        <v>0.97584800000000005</v>
      </c>
      <c r="D220">
        <v>0.926956</v>
      </c>
      <c r="E220">
        <v>0.97732600000000003</v>
      </c>
      <c r="F220">
        <v>1.041515</v>
      </c>
      <c r="G220">
        <v>0.99284700000000004</v>
      </c>
      <c r="H220">
        <v>0.96285299999999996</v>
      </c>
      <c r="I220">
        <v>0.91593100000000005</v>
      </c>
      <c r="J220">
        <v>0.76397999999999999</v>
      </c>
      <c r="K220">
        <v>0.76324499999999995</v>
      </c>
      <c r="L220">
        <v>0.79549400000000003</v>
      </c>
      <c r="M220">
        <v>0.77070700000000003</v>
      </c>
      <c r="N220">
        <v>0.75588599999999995</v>
      </c>
      <c r="O220">
        <v>0.74604000000000004</v>
      </c>
      <c r="P220">
        <v>0.79656499999999997</v>
      </c>
      <c r="Q220">
        <v>0.77780199999999999</v>
      </c>
      <c r="R220">
        <v>0.74987499999999996</v>
      </c>
      <c r="S220">
        <v>0.72085100000000002</v>
      </c>
    </row>
    <row r="221" spans="1:19" x14ac:dyDescent="0.25">
      <c r="A221" s="468">
        <f t="shared" si="10"/>
        <v>44047</v>
      </c>
      <c r="B221">
        <v>0.94903700000000002</v>
      </c>
      <c r="C221">
        <v>0.97361500000000001</v>
      </c>
      <c r="D221">
        <v>0.93748399999999998</v>
      </c>
      <c r="E221">
        <v>0.97683900000000001</v>
      </c>
      <c r="F221">
        <v>1.039361</v>
      </c>
      <c r="G221">
        <v>1.0009809999999999</v>
      </c>
      <c r="H221">
        <v>0.96262599999999998</v>
      </c>
      <c r="I221">
        <v>0.91593100000000005</v>
      </c>
      <c r="J221">
        <v>0.76083500000000004</v>
      </c>
      <c r="K221">
        <v>0.76452600000000004</v>
      </c>
      <c r="L221">
        <v>0.78995800000000005</v>
      </c>
      <c r="M221">
        <v>0.768787</v>
      </c>
      <c r="N221">
        <v>0.75588599999999995</v>
      </c>
      <c r="O221">
        <v>0.74809700000000001</v>
      </c>
      <c r="P221">
        <v>0.79711399999999999</v>
      </c>
      <c r="Q221">
        <v>0.77716700000000005</v>
      </c>
      <c r="R221">
        <v>0.75063000000000002</v>
      </c>
      <c r="S221">
        <v>0.72085100000000002</v>
      </c>
    </row>
    <row r="222" spans="1:19" x14ac:dyDescent="0.25">
      <c r="A222" s="468">
        <f t="shared" si="10"/>
        <v>44048</v>
      </c>
      <c r="B222">
        <v>0.94903700000000002</v>
      </c>
      <c r="C222">
        <v>0.96576399999999996</v>
      </c>
      <c r="D222">
        <v>0.92973499999999998</v>
      </c>
      <c r="E222">
        <v>0.98057499999999997</v>
      </c>
      <c r="F222">
        <v>1.0232060000000001</v>
      </c>
      <c r="G222">
        <v>0.99890100000000004</v>
      </c>
      <c r="H222">
        <v>0.96262599999999998</v>
      </c>
      <c r="I222">
        <v>0.91663600000000001</v>
      </c>
      <c r="J222">
        <v>0.75937900000000003</v>
      </c>
      <c r="K222">
        <v>0.768374</v>
      </c>
      <c r="L222">
        <v>0.79037999999999997</v>
      </c>
      <c r="M222">
        <v>0.768787</v>
      </c>
      <c r="N222">
        <v>0.75800599999999996</v>
      </c>
      <c r="O222">
        <v>0.75256400000000001</v>
      </c>
      <c r="P222">
        <v>0.79987799999999998</v>
      </c>
      <c r="Q222">
        <v>0.77345200000000003</v>
      </c>
      <c r="R222">
        <v>0.74718899999999999</v>
      </c>
      <c r="S222">
        <v>0.72242099999999998</v>
      </c>
    </row>
    <row r="223" spans="1:19" x14ac:dyDescent="0.25">
      <c r="A223" s="468">
        <f t="shared" si="10"/>
        <v>44049</v>
      </c>
      <c r="B223">
        <v>0.94836200000000004</v>
      </c>
      <c r="C223">
        <v>0.95886499999999997</v>
      </c>
      <c r="D223">
        <v>0.93501599999999996</v>
      </c>
      <c r="E223">
        <v>0.98425200000000002</v>
      </c>
      <c r="F223">
        <v>1.02373</v>
      </c>
      <c r="G223">
        <v>0.99890100000000004</v>
      </c>
      <c r="H223">
        <v>0.96431999999999995</v>
      </c>
      <c r="I223">
        <v>0.91210100000000005</v>
      </c>
      <c r="J223">
        <v>0.75870199999999999</v>
      </c>
      <c r="K223">
        <v>0.759382</v>
      </c>
      <c r="L223">
        <v>0.790358</v>
      </c>
      <c r="M223">
        <v>0.76872799999999997</v>
      </c>
      <c r="N223">
        <v>0.75331599999999999</v>
      </c>
      <c r="O223">
        <v>0.752417</v>
      </c>
      <c r="P223">
        <v>0.79598800000000003</v>
      </c>
      <c r="Q223">
        <v>0.77334700000000001</v>
      </c>
      <c r="R223">
        <v>0.74718899999999999</v>
      </c>
      <c r="S223">
        <v>0.72582100000000005</v>
      </c>
    </row>
    <row r="224" spans="1:19" x14ac:dyDescent="0.25">
      <c r="A224" s="468">
        <f t="shared" si="10"/>
        <v>44050</v>
      </c>
      <c r="B224">
        <v>0.94847099999999995</v>
      </c>
      <c r="C224">
        <v>0.95574899999999996</v>
      </c>
      <c r="D224">
        <v>0.92893599999999998</v>
      </c>
      <c r="E224">
        <v>0.97143000000000002</v>
      </c>
      <c r="F224">
        <v>1.0191600000000001</v>
      </c>
      <c r="G224">
        <v>1.00021</v>
      </c>
      <c r="H224">
        <v>0.96410200000000001</v>
      </c>
      <c r="I224">
        <v>0.91566700000000001</v>
      </c>
      <c r="J224">
        <v>0.76179699999999995</v>
      </c>
      <c r="K224">
        <v>0.758996</v>
      </c>
      <c r="L224">
        <v>0.78851000000000004</v>
      </c>
      <c r="M224">
        <v>0.76711499999999999</v>
      </c>
      <c r="N224">
        <v>0.75020200000000004</v>
      </c>
      <c r="O224">
        <v>0.74698500000000001</v>
      </c>
      <c r="P224">
        <v>0.79651799999999995</v>
      </c>
      <c r="Q224">
        <v>0.77334700000000001</v>
      </c>
      <c r="R224">
        <v>0.74792899999999995</v>
      </c>
      <c r="S224">
        <v>0.72797699999999999</v>
      </c>
    </row>
    <row r="225" spans="1:19" x14ac:dyDescent="0.25">
      <c r="A225" s="470">
        <f t="shared" si="10"/>
        <v>44051</v>
      </c>
      <c r="B225">
        <v>0.94665600000000005</v>
      </c>
      <c r="C225">
        <v>0.95016400000000001</v>
      </c>
      <c r="D225">
        <v>0.92366000000000004</v>
      </c>
      <c r="E225">
        <v>0.97276300000000004</v>
      </c>
      <c r="F225">
        <v>1.0191600000000001</v>
      </c>
      <c r="G225">
        <v>1.00318</v>
      </c>
      <c r="H225">
        <v>0.96002900000000002</v>
      </c>
      <c r="I225">
        <v>0.91538600000000003</v>
      </c>
      <c r="J225">
        <v>0.76235200000000003</v>
      </c>
      <c r="K225">
        <v>0.758996</v>
      </c>
      <c r="L225">
        <v>0.78988899999999995</v>
      </c>
      <c r="M225">
        <v>0.764818</v>
      </c>
      <c r="N225">
        <v>0.75547799999999998</v>
      </c>
      <c r="O225">
        <v>0.74724199999999996</v>
      </c>
      <c r="P225">
        <v>0.79651799999999995</v>
      </c>
      <c r="Q225">
        <v>0.77803500000000003</v>
      </c>
      <c r="R225">
        <v>0.74383500000000002</v>
      </c>
      <c r="S225">
        <v>0.72787900000000005</v>
      </c>
    </row>
    <row r="226" spans="1:19" x14ac:dyDescent="0.25">
      <c r="A226" s="470">
        <f t="shared" si="10"/>
        <v>44052</v>
      </c>
      <c r="B226">
        <v>0.95251699999999995</v>
      </c>
      <c r="C226">
        <v>0.95016400000000001</v>
      </c>
      <c r="D226">
        <v>0.923404</v>
      </c>
      <c r="E226">
        <v>0.97361500000000001</v>
      </c>
      <c r="F226">
        <v>1.010785</v>
      </c>
      <c r="G226">
        <v>1.0054289999999999</v>
      </c>
      <c r="H226">
        <v>0.96893099999999999</v>
      </c>
      <c r="I226">
        <v>0.91136899999999998</v>
      </c>
      <c r="J226">
        <v>0.76135399999999998</v>
      </c>
      <c r="K226">
        <v>0.76008299999999995</v>
      </c>
      <c r="L226">
        <v>0.78671999999999997</v>
      </c>
      <c r="M226">
        <v>0.76620100000000002</v>
      </c>
      <c r="N226">
        <v>0.75594399999999995</v>
      </c>
      <c r="O226">
        <v>0.74718600000000002</v>
      </c>
      <c r="P226">
        <v>0.79494399999999998</v>
      </c>
      <c r="Q226">
        <v>0.77529300000000001</v>
      </c>
      <c r="R226">
        <v>0.74414999999999998</v>
      </c>
      <c r="S226">
        <v>0.72843800000000003</v>
      </c>
    </row>
    <row r="227" spans="1:19" x14ac:dyDescent="0.25">
      <c r="A227" s="470">
        <f t="shared" si="10"/>
        <v>44053</v>
      </c>
      <c r="B227">
        <v>0.94611900000000004</v>
      </c>
      <c r="C227">
        <v>0.95016400000000001</v>
      </c>
      <c r="D227">
        <v>0.923404</v>
      </c>
      <c r="E227">
        <v>0.97356799999999999</v>
      </c>
      <c r="F227">
        <v>1.008065</v>
      </c>
      <c r="G227">
        <v>1.007557</v>
      </c>
      <c r="H227">
        <v>0.97247899999999998</v>
      </c>
      <c r="I227">
        <v>0.91145200000000004</v>
      </c>
      <c r="J227">
        <v>0.76135399999999998</v>
      </c>
      <c r="K227">
        <v>0.761432</v>
      </c>
      <c r="L227">
        <v>0.78703299999999998</v>
      </c>
      <c r="M227">
        <v>0.76125799999999999</v>
      </c>
      <c r="N227">
        <v>0.75326700000000002</v>
      </c>
      <c r="O227">
        <v>0.74911099999999997</v>
      </c>
      <c r="P227">
        <v>0.79810400000000004</v>
      </c>
      <c r="Q227">
        <v>0.78340699999999996</v>
      </c>
      <c r="R227">
        <v>0.74569799999999997</v>
      </c>
      <c r="S227">
        <v>0.72687599999999997</v>
      </c>
    </row>
    <row r="228" spans="1:19" x14ac:dyDescent="0.25">
      <c r="A228" s="470">
        <f t="shared" si="10"/>
        <v>44054</v>
      </c>
      <c r="B228">
        <v>0.94611900000000004</v>
      </c>
      <c r="C228">
        <v>0.93826200000000004</v>
      </c>
      <c r="D228">
        <v>0.91516399999999998</v>
      </c>
      <c r="E228">
        <v>0.96422699999999995</v>
      </c>
      <c r="F228">
        <v>1.011941</v>
      </c>
      <c r="G228">
        <v>1.008065</v>
      </c>
      <c r="H228">
        <v>0.97203899999999999</v>
      </c>
      <c r="I228">
        <v>0.91145200000000004</v>
      </c>
      <c r="J228">
        <v>0.76747100000000001</v>
      </c>
      <c r="K228">
        <v>0.76665399999999995</v>
      </c>
      <c r="L228">
        <v>0.78830500000000003</v>
      </c>
      <c r="M228">
        <v>0.75985000000000003</v>
      </c>
      <c r="N228">
        <v>0.75326700000000002</v>
      </c>
      <c r="O228">
        <v>0.75307199999999996</v>
      </c>
      <c r="P228">
        <v>0.800176</v>
      </c>
      <c r="Q228">
        <v>0.78490199999999999</v>
      </c>
      <c r="R228">
        <v>0.74390599999999996</v>
      </c>
      <c r="S228">
        <v>0.72687599999999997</v>
      </c>
    </row>
    <row r="229" spans="1:19" x14ac:dyDescent="0.25">
      <c r="A229" s="470">
        <f t="shared" si="10"/>
        <v>44055</v>
      </c>
      <c r="B229">
        <v>0.94611900000000004</v>
      </c>
      <c r="C229">
        <v>0.93514799999999998</v>
      </c>
      <c r="D229">
        <v>0.90883899999999995</v>
      </c>
      <c r="E229">
        <v>0.95520099999999997</v>
      </c>
      <c r="F229">
        <v>1.010305</v>
      </c>
      <c r="G229">
        <v>1.0087759999999999</v>
      </c>
      <c r="H229">
        <v>0.97203899999999999</v>
      </c>
      <c r="I229">
        <v>0.91508900000000004</v>
      </c>
      <c r="J229">
        <v>0.76164100000000001</v>
      </c>
      <c r="K229">
        <v>0.77139400000000002</v>
      </c>
      <c r="L229">
        <v>0.78898599999999997</v>
      </c>
      <c r="M229">
        <v>0.75985000000000003</v>
      </c>
      <c r="N229">
        <v>0.75554100000000002</v>
      </c>
      <c r="O229">
        <v>0.75525799999999998</v>
      </c>
      <c r="P229">
        <v>0.79869699999999999</v>
      </c>
      <c r="Q229">
        <v>0.78230100000000002</v>
      </c>
      <c r="R229">
        <v>0.74407500000000004</v>
      </c>
      <c r="S229">
        <v>0.72769899999999998</v>
      </c>
    </row>
    <row r="230" spans="1:19" x14ac:dyDescent="0.25">
      <c r="A230" s="470">
        <f t="shared" si="10"/>
        <v>44056</v>
      </c>
      <c r="B230">
        <v>0.94904200000000005</v>
      </c>
      <c r="C230">
        <v>0.93791000000000002</v>
      </c>
      <c r="D230">
        <v>0.91861099999999996</v>
      </c>
      <c r="E230">
        <v>0.95750599999999997</v>
      </c>
      <c r="F230">
        <v>1.0106219999999999</v>
      </c>
      <c r="G230">
        <v>1.00898</v>
      </c>
      <c r="H230">
        <v>0.97043599999999997</v>
      </c>
      <c r="I230">
        <v>0.91370899999999999</v>
      </c>
      <c r="J230">
        <v>0.76985300000000001</v>
      </c>
      <c r="K230">
        <v>0.77145600000000003</v>
      </c>
      <c r="L230">
        <v>0.78898599999999997</v>
      </c>
      <c r="M230">
        <v>0.76039599999999996</v>
      </c>
      <c r="N230">
        <v>0.75620699999999996</v>
      </c>
      <c r="O230">
        <v>0.75705699999999998</v>
      </c>
      <c r="P230">
        <v>0.79901900000000003</v>
      </c>
      <c r="Q230">
        <v>0.78268700000000002</v>
      </c>
      <c r="R230">
        <v>0.74407500000000004</v>
      </c>
      <c r="S230">
        <v>0.72880500000000004</v>
      </c>
    </row>
    <row r="231" spans="1:19" x14ac:dyDescent="0.25">
      <c r="A231" s="470">
        <f t="shared" si="10"/>
        <v>44057</v>
      </c>
      <c r="B231">
        <v>0.95061600000000002</v>
      </c>
      <c r="C231">
        <v>0.939496</v>
      </c>
      <c r="D231">
        <v>0.91938399999999998</v>
      </c>
      <c r="E231">
        <v>0.962094</v>
      </c>
      <c r="F231">
        <v>1.009082</v>
      </c>
      <c r="G231">
        <v>1.006948</v>
      </c>
      <c r="H231">
        <v>0.96650999999999998</v>
      </c>
      <c r="I231">
        <v>0.91530199999999995</v>
      </c>
      <c r="J231">
        <v>0.76453199999999999</v>
      </c>
      <c r="K231">
        <v>0.77181900000000003</v>
      </c>
      <c r="L231">
        <v>0.787188</v>
      </c>
      <c r="M231">
        <v>0.76344000000000001</v>
      </c>
      <c r="N231">
        <v>0.75091399999999997</v>
      </c>
      <c r="O231">
        <v>0.75470300000000001</v>
      </c>
      <c r="P231">
        <v>0.79907600000000001</v>
      </c>
      <c r="Q231">
        <v>0.78268700000000002</v>
      </c>
      <c r="R231">
        <v>0.74313499999999999</v>
      </c>
      <c r="S231">
        <v>0.729294</v>
      </c>
    </row>
    <row r="232" spans="1:19" x14ac:dyDescent="0.25">
      <c r="A232" s="470">
        <f t="shared" si="10"/>
        <v>44058</v>
      </c>
      <c r="B232">
        <v>0.94020300000000001</v>
      </c>
      <c r="C232">
        <v>0.939585</v>
      </c>
      <c r="D232">
        <v>0.91016699999999995</v>
      </c>
      <c r="E232">
        <v>0.96024600000000004</v>
      </c>
      <c r="F232">
        <v>1.009082</v>
      </c>
      <c r="G232">
        <v>1.0084709999999999</v>
      </c>
      <c r="H232">
        <v>0.96785299999999996</v>
      </c>
      <c r="I232">
        <v>0.916964</v>
      </c>
      <c r="J232">
        <v>0.76502599999999998</v>
      </c>
      <c r="K232">
        <v>0.77181900000000003</v>
      </c>
      <c r="L232">
        <v>0.78379699999999997</v>
      </c>
      <c r="M232">
        <v>0.76083800000000001</v>
      </c>
      <c r="N232">
        <v>0.75034000000000001</v>
      </c>
      <c r="O232">
        <v>0.75423600000000002</v>
      </c>
      <c r="P232">
        <v>0.79907600000000001</v>
      </c>
      <c r="Q232">
        <v>0.77539800000000003</v>
      </c>
      <c r="R232">
        <v>0.74142200000000003</v>
      </c>
      <c r="S232">
        <v>0.72934100000000002</v>
      </c>
    </row>
    <row r="233" spans="1:19" x14ac:dyDescent="0.25">
      <c r="A233" s="470">
        <f t="shared" si="10"/>
        <v>44059</v>
      </c>
      <c r="B233">
        <v>0.92906599999999995</v>
      </c>
      <c r="C233">
        <v>0.939585</v>
      </c>
      <c r="D233">
        <v>0.91016699999999995</v>
      </c>
      <c r="E233">
        <v>0.96024600000000004</v>
      </c>
      <c r="F233">
        <v>1.0172939999999999</v>
      </c>
      <c r="G233">
        <v>1.010918</v>
      </c>
      <c r="H233">
        <v>0.96974899999999997</v>
      </c>
      <c r="I233">
        <v>0.91808000000000001</v>
      </c>
      <c r="J233">
        <v>0.76354500000000003</v>
      </c>
      <c r="K233">
        <v>0.77408399999999999</v>
      </c>
      <c r="L233">
        <v>0.78671400000000002</v>
      </c>
      <c r="M233">
        <v>0.75990999999999997</v>
      </c>
      <c r="N233">
        <v>0.75300400000000001</v>
      </c>
      <c r="O233">
        <v>0.75423600000000002</v>
      </c>
      <c r="P233">
        <v>0.79525999999999997</v>
      </c>
      <c r="Q233">
        <v>0.77727299999999999</v>
      </c>
      <c r="R233">
        <v>0.73918300000000003</v>
      </c>
      <c r="S233">
        <v>0.73007900000000003</v>
      </c>
    </row>
    <row r="234" spans="1:19" x14ac:dyDescent="0.25">
      <c r="A234" s="470">
        <f t="shared" si="10"/>
        <v>44060</v>
      </c>
      <c r="B234">
        <v>0.929454</v>
      </c>
      <c r="C234">
        <v>0.939585</v>
      </c>
      <c r="D234">
        <v>0.90265700000000004</v>
      </c>
      <c r="E234">
        <v>0.958121</v>
      </c>
      <c r="F234">
        <v>1.0176559999999999</v>
      </c>
      <c r="G234">
        <v>1.013674</v>
      </c>
      <c r="H234">
        <v>0.96627700000000005</v>
      </c>
      <c r="I234">
        <v>0.91738900000000001</v>
      </c>
      <c r="J234">
        <v>0.76354500000000003</v>
      </c>
      <c r="K234">
        <v>0.77818900000000002</v>
      </c>
      <c r="L234">
        <v>0.79032000000000002</v>
      </c>
      <c r="M234">
        <v>0.76429499999999995</v>
      </c>
      <c r="O234">
        <v>0.75743199999999999</v>
      </c>
      <c r="P234">
        <v>0.79102300000000003</v>
      </c>
      <c r="Q234">
        <v>0.77434700000000001</v>
      </c>
      <c r="R234">
        <v>0.73945399999999994</v>
      </c>
      <c r="S234">
        <v>0.73070000000000002</v>
      </c>
    </row>
    <row r="235" spans="1:19" x14ac:dyDescent="0.25">
      <c r="A235" s="470">
        <f t="shared" si="10"/>
        <v>44061</v>
      </c>
      <c r="B235">
        <v>0.929454</v>
      </c>
      <c r="C235">
        <v>0.943886</v>
      </c>
      <c r="D235">
        <v>0.90375099999999997</v>
      </c>
      <c r="E235">
        <v>0.969086</v>
      </c>
      <c r="F235">
        <v>1.019493</v>
      </c>
      <c r="G235">
        <v>1.01101</v>
      </c>
      <c r="H235">
        <v>0.96745899999999996</v>
      </c>
      <c r="I235">
        <v>0.91738900000000001</v>
      </c>
      <c r="J235">
        <v>0.76493500000000003</v>
      </c>
      <c r="K235">
        <v>0.77681100000000003</v>
      </c>
      <c r="L235">
        <v>0.79604200000000003</v>
      </c>
      <c r="M235">
        <v>0.76432100000000003</v>
      </c>
      <c r="N235">
        <v>0.75326700000000002</v>
      </c>
      <c r="O235">
        <v>0.758521</v>
      </c>
      <c r="P235">
        <v>0.791296</v>
      </c>
      <c r="Q235">
        <v>0.77180700000000002</v>
      </c>
      <c r="R235">
        <v>0.73856100000000002</v>
      </c>
      <c r="S235">
        <v>0.73070000000000002</v>
      </c>
    </row>
    <row r="236" spans="1:19" x14ac:dyDescent="0.25">
      <c r="A236" s="470">
        <f t="shared" si="10"/>
        <v>44062</v>
      </c>
      <c r="B236">
        <v>0.929454</v>
      </c>
      <c r="C236">
        <v>0.942241</v>
      </c>
      <c r="D236">
        <v>0.90657699999999997</v>
      </c>
      <c r="E236">
        <v>0.97219500000000003</v>
      </c>
      <c r="F236">
        <v>1.0087870000000001</v>
      </c>
      <c r="G236">
        <v>1.0108159999999999</v>
      </c>
      <c r="H236">
        <v>0.96745899999999996</v>
      </c>
      <c r="I236">
        <v>0.918485</v>
      </c>
      <c r="J236">
        <v>0.76496799999999998</v>
      </c>
      <c r="K236">
        <v>0.78275099999999997</v>
      </c>
      <c r="L236">
        <v>0.79471000000000003</v>
      </c>
      <c r="M236">
        <v>0.76432100000000003</v>
      </c>
      <c r="N236">
        <v>0.751004</v>
      </c>
      <c r="O236">
        <v>0.75888900000000004</v>
      </c>
      <c r="P236">
        <v>0.78111900000000001</v>
      </c>
      <c r="Q236">
        <v>0.77014899999999997</v>
      </c>
      <c r="R236">
        <v>0.73700100000000002</v>
      </c>
      <c r="S236">
        <v>0.73258699999999999</v>
      </c>
    </row>
    <row r="237" spans="1:19" x14ac:dyDescent="0.25">
      <c r="A237" s="470">
        <f t="shared" si="10"/>
        <v>44063</v>
      </c>
      <c r="B237">
        <v>0.94241799999999998</v>
      </c>
      <c r="C237">
        <v>0.94153100000000001</v>
      </c>
      <c r="D237">
        <v>0.91330500000000003</v>
      </c>
      <c r="E237">
        <v>0.962094</v>
      </c>
      <c r="F237">
        <v>1.012443</v>
      </c>
      <c r="G237">
        <v>1.0108159999999999</v>
      </c>
      <c r="H237">
        <v>0.96693099999999998</v>
      </c>
      <c r="I237">
        <v>0.91357200000000005</v>
      </c>
      <c r="J237">
        <v>0.76191299999999995</v>
      </c>
      <c r="K237">
        <v>0.77660899999999999</v>
      </c>
      <c r="L237">
        <v>0.79456499999999997</v>
      </c>
      <c r="M237">
        <v>0.76568800000000004</v>
      </c>
      <c r="N237">
        <v>0.75044900000000003</v>
      </c>
      <c r="O237">
        <v>0.75868800000000003</v>
      </c>
      <c r="P237">
        <v>0.77869500000000003</v>
      </c>
      <c r="Q237">
        <v>0.769675</v>
      </c>
      <c r="R237">
        <v>0.73700100000000002</v>
      </c>
      <c r="S237">
        <v>0.73370000000000002</v>
      </c>
    </row>
    <row r="238" spans="1:19" x14ac:dyDescent="0.25">
      <c r="A238" s="470">
        <f t="shared" si="10"/>
        <v>44064</v>
      </c>
      <c r="B238">
        <v>0.94504600000000005</v>
      </c>
      <c r="C238">
        <v>0.94393099999999996</v>
      </c>
      <c r="D238">
        <v>0.91920199999999996</v>
      </c>
      <c r="E238">
        <v>0.95265299999999997</v>
      </c>
      <c r="F238">
        <v>1.009897</v>
      </c>
      <c r="G238">
        <v>1.0112350000000001</v>
      </c>
      <c r="H238">
        <v>0.96254300000000004</v>
      </c>
      <c r="I238">
        <v>0.91286299999999998</v>
      </c>
      <c r="J238">
        <v>0.76385700000000001</v>
      </c>
      <c r="K238">
        <v>0.77730900000000003</v>
      </c>
      <c r="L238">
        <v>0.79496299999999998</v>
      </c>
      <c r="M238">
        <v>0.76736000000000004</v>
      </c>
      <c r="N238">
        <v>0.75338099999999997</v>
      </c>
      <c r="O238">
        <v>0.75743199999999999</v>
      </c>
      <c r="P238">
        <v>0.77988199999999996</v>
      </c>
      <c r="Q238">
        <v>0.769675</v>
      </c>
      <c r="R238">
        <v>0.73738199999999998</v>
      </c>
      <c r="S238">
        <v>0.73585100000000003</v>
      </c>
    </row>
    <row r="239" spans="1:19" x14ac:dyDescent="0.25">
      <c r="A239" s="470">
        <f t="shared" si="10"/>
        <v>44065</v>
      </c>
      <c r="B239">
        <v>0.94095499999999999</v>
      </c>
      <c r="C239">
        <v>0.95701999999999998</v>
      </c>
      <c r="D239">
        <v>0.92297799999999997</v>
      </c>
      <c r="E239">
        <v>0.95456300000000005</v>
      </c>
      <c r="F239">
        <v>1.009897</v>
      </c>
      <c r="G239">
        <v>1.012043</v>
      </c>
      <c r="H239">
        <v>0.95744600000000002</v>
      </c>
      <c r="I239">
        <v>0.91351700000000002</v>
      </c>
      <c r="J239">
        <v>0.75982400000000005</v>
      </c>
      <c r="K239">
        <v>0.77715199999999995</v>
      </c>
      <c r="M239">
        <v>0.76807300000000001</v>
      </c>
      <c r="N239">
        <v>0.75215399999999999</v>
      </c>
      <c r="O239">
        <v>0.75886399999999998</v>
      </c>
      <c r="P239">
        <v>0.77981800000000001</v>
      </c>
      <c r="Q239">
        <v>0.76688000000000001</v>
      </c>
      <c r="R239">
        <v>0.73784700000000003</v>
      </c>
      <c r="S239">
        <v>0.73510200000000003</v>
      </c>
    </row>
    <row r="240" spans="1:19" x14ac:dyDescent="0.25">
      <c r="A240" s="470">
        <f t="shared" si="10"/>
        <v>44066</v>
      </c>
      <c r="B240">
        <v>0.94139799999999996</v>
      </c>
      <c r="C240">
        <v>0.95701999999999998</v>
      </c>
      <c r="D240">
        <v>0.92395799999999995</v>
      </c>
      <c r="E240">
        <v>0.95419799999999999</v>
      </c>
      <c r="F240">
        <v>1.0099070000000001</v>
      </c>
      <c r="G240">
        <v>1.00712</v>
      </c>
      <c r="H240">
        <v>0.95057000000000003</v>
      </c>
      <c r="I240">
        <v>0.91394299999999995</v>
      </c>
      <c r="J240">
        <v>0.75828499999999999</v>
      </c>
      <c r="K240">
        <v>0.77157799999999999</v>
      </c>
      <c r="L240">
        <v>0.79576000000000002</v>
      </c>
      <c r="M240">
        <v>0.76572300000000004</v>
      </c>
      <c r="N240">
        <v>0.75044900000000003</v>
      </c>
      <c r="O240">
        <v>0.75886399999999998</v>
      </c>
      <c r="P240">
        <v>0.78972100000000001</v>
      </c>
      <c r="Q240">
        <v>0.77211700000000005</v>
      </c>
      <c r="R240">
        <v>0.73947300000000005</v>
      </c>
      <c r="S240">
        <v>0.73983600000000005</v>
      </c>
    </row>
    <row r="241" spans="1:19" x14ac:dyDescent="0.25">
      <c r="A241" s="470">
        <f t="shared" si="10"/>
        <v>44067</v>
      </c>
      <c r="B241">
        <v>0.94723900000000005</v>
      </c>
      <c r="C241">
        <v>0.95701999999999998</v>
      </c>
      <c r="D241">
        <v>0.92395799999999995</v>
      </c>
      <c r="E241">
        <v>0.94941500000000001</v>
      </c>
      <c r="F241">
        <v>1.0094689999999999</v>
      </c>
      <c r="G241">
        <v>1.006178</v>
      </c>
      <c r="H241">
        <v>0.95084100000000005</v>
      </c>
      <c r="J241">
        <v>0.75828499999999999</v>
      </c>
      <c r="K241">
        <v>0.77518799999999999</v>
      </c>
      <c r="L241">
        <v>0.79837100000000005</v>
      </c>
      <c r="M241">
        <v>0.76814400000000005</v>
      </c>
      <c r="N241">
        <v>0.75004700000000002</v>
      </c>
      <c r="O241">
        <v>0.75605800000000001</v>
      </c>
      <c r="P241">
        <v>0.79352199999999995</v>
      </c>
      <c r="Q241">
        <v>0.77024099999999995</v>
      </c>
      <c r="R241">
        <v>0.73714500000000005</v>
      </c>
      <c r="S241">
        <v>0.73939900000000003</v>
      </c>
    </row>
    <row r="242" spans="1:19" x14ac:dyDescent="0.25">
      <c r="A242" s="470">
        <f t="shared" si="10"/>
        <v>44068</v>
      </c>
      <c r="B242">
        <v>0.94723900000000005</v>
      </c>
      <c r="C242">
        <v>0.95577000000000001</v>
      </c>
      <c r="D242">
        <v>0.92850500000000002</v>
      </c>
      <c r="E242">
        <v>0.94339600000000001</v>
      </c>
      <c r="F242">
        <v>1.0120229999999999</v>
      </c>
      <c r="G242">
        <v>1.008888</v>
      </c>
      <c r="H242">
        <v>0.95254899999999998</v>
      </c>
      <c r="I242">
        <v>0.913601</v>
      </c>
      <c r="J242">
        <v>0.75685000000000002</v>
      </c>
      <c r="K242">
        <v>0.77307800000000004</v>
      </c>
      <c r="L242">
        <v>0.80185399999999996</v>
      </c>
      <c r="M242">
        <v>0.76684200000000002</v>
      </c>
      <c r="N242">
        <v>0.75004700000000002</v>
      </c>
      <c r="O242">
        <v>0.75756100000000004</v>
      </c>
      <c r="P242">
        <v>0.79241799999999996</v>
      </c>
      <c r="Q242">
        <v>0.77256800000000003</v>
      </c>
      <c r="R242">
        <v>0.734352</v>
      </c>
      <c r="S242">
        <v>0.74021999999999999</v>
      </c>
    </row>
    <row r="243" spans="1:19" x14ac:dyDescent="0.25">
      <c r="A243" s="470">
        <f t="shared" si="10"/>
        <v>44069</v>
      </c>
      <c r="B243">
        <v>0.95065500000000003</v>
      </c>
      <c r="C243">
        <v>0.95210899999999998</v>
      </c>
      <c r="D243">
        <v>0.921404</v>
      </c>
      <c r="E243">
        <v>0.94261399999999995</v>
      </c>
      <c r="F243">
        <v>1.0141990000000001</v>
      </c>
      <c r="G243">
        <v>1.0083690000000001</v>
      </c>
      <c r="H243">
        <v>0.95254899999999998</v>
      </c>
      <c r="I243">
        <v>0.91072200000000003</v>
      </c>
      <c r="J243">
        <v>0.749552</v>
      </c>
      <c r="K243">
        <v>0.77315599999999995</v>
      </c>
      <c r="L243">
        <v>0.80115000000000003</v>
      </c>
      <c r="M243">
        <v>0.76684200000000002</v>
      </c>
      <c r="N243">
        <v>0.75404499999999997</v>
      </c>
      <c r="O243">
        <v>0.76094799999999996</v>
      </c>
      <c r="P243">
        <v>0.78961199999999998</v>
      </c>
      <c r="Q243">
        <v>0.76769799999999999</v>
      </c>
      <c r="R243">
        <v>0.73483500000000002</v>
      </c>
      <c r="S243">
        <v>0.74220299999999995</v>
      </c>
    </row>
    <row r="244" spans="1:19" x14ac:dyDescent="0.25">
      <c r="A244" s="470">
        <f t="shared" si="10"/>
        <v>44070</v>
      </c>
      <c r="B244">
        <v>0.95115799999999995</v>
      </c>
      <c r="C244">
        <v>0.95381199999999999</v>
      </c>
      <c r="D244">
        <v>0.90990599999999999</v>
      </c>
      <c r="E244">
        <v>0.94768799999999997</v>
      </c>
      <c r="F244">
        <v>1.0162599999999999</v>
      </c>
      <c r="H244">
        <v>0.95150599999999996</v>
      </c>
      <c r="I244">
        <v>0.91285000000000005</v>
      </c>
      <c r="J244">
        <v>0.74976299999999996</v>
      </c>
      <c r="K244">
        <v>0.76985300000000001</v>
      </c>
      <c r="L244">
        <v>0.80125000000000002</v>
      </c>
      <c r="M244">
        <v>0.77177799999999996</v>
      </c>
      <c r="N244">
        <v>0.75275099999999995</v>
      </c>
      <c r="O244">
        <v>0.76103799999999999</v>
      </c>
      <c r="P244">
        <v>0.79303999999999997</v>
      </c>
      <c r="Q244">
        <v>0.76710599999999995</v>
      </c>
      <c r="R244">
        <v>0.73483500000000002</v>
      </c>
      <c r="S244">
        <v>0.74284799999999995</v>
      </c>
    </row>
    <row r="245" spans="1:19" x14ac:dyDescent="0.25">
      <c r="A245" s="470">
        <f t="shared" si="10"/>
        <v>44071</v>
      </c>
      <c r="B245">
        <v>0.95120300000000002</v>
      </c>
      <c r="C245">
        <v>0.95338000000000001</v>
      </c>
      <c r="D245">
        <v>0.916238</v>
      </c>
      <c r="E245">
        <v>0.94787600000000005</v>
      </c>
      <c r="F245">
        <v>1.0193680000000001</v>
      </c>
      <c r="G245">
        <v>1.009693</v>
      </c>
      <c r="H245">
        <v>0.95258500000000002</v>
      </c>
      <c r="I245">
        <v>0.92154000000000003</v>
      </c>
      <c r="J245">
        <v>0.75571500000000003</v>
      </c>
      <c r="K245">
        <v>0.768876</v>
      </c>
      <c r="L245">
        <v>0.79990399999999995</v>
      </c>
      <c r="M245">
        <v>0.77444299999999999</v>
      </c>
      <c r="N245">
        <v>0.75230399999999997</v>
      </c>
      <c r="O245">
        <v>0.76279699999999995</v>
      </c>
      <c r="P245">
        <v>0.79215100000000005</v>
      </c>
      <c r="Q245">
        <v>0.76710599999999995</v>
      </c>
      <c r="R245">
        <v>0.73584300000000002</v>
      </c>
      <c r="S245">
        <v>0.74234900000000004</v>
      </c>
    </row>
    <row r="246" spans="1:19" x14ac:dyDescent="0.25">
      <c r="A246" s="470">
        <f t="shared" si="10"/>
        <v>44072</v>
      </c>
      <c r="B246">
        <v>0.942685</v>
      </c>
      <c r="C246">
        <v>0.95111699999999999</v>
      </c>
      <c r="D246">
        <v>0.91814700000000005</v>
      </c>
      <c r="E246">
        <v>0.95024500000000001</v>
      </c>
      <c r="F246">
        <v>1.017315</v>
      </c>
      <c r="G246">
        <v>1.0126580000000001</v>
      </c>
      <c r="H246">
        <v>0.95424900000000001</v>
      </c>
      <c r="I246">
        <v>0.92181999999999997</v>
      </c>
      <c r="J246">
        <v>0.75614400000000004</v>
      </c>
      <c r="K246">
        <v>0.76920100000000002</v>
      </c>
      <c r="L246">
        <v>0.79795400000000005</v>
      </c>
      <c r="M246">
        <v>0.77414099999999997</v>
      </c>
      <c r="N246">
        <v>0.751834</v>
      </c>
      <c r="O246">
        <v>0.76345499999999999</v>
      </c>
      <c r="P246">
        <v>0.79215100000000005</v>
      </c>
      <c r="Q246">
        <v>0.76943499999999998</v>
      </c>
      <c r="R246">
        <v>0.73607100000000003</v>
      </c>
      <c r="S246">
        <v>0.74243199999999998</v>
      </c>
    </row>
    <row r="247" spans="1:19" x14ac:dyDescent="0.25">
      <c r="A247" s="470">
        <f t="shared" si="10"/>
        <v>44073</v>
      </c>
      <c r="B247">
        <v>0.94326299999999996</v>
      </c>
      <c r="C247">
        <v>0.95111699999999999</v>
      </c>
      <c r="D247">
        <v>0.91612800000000005</v>
      </c>
      <c r="E247">
        <v>0.95147499999999996</v>
      </c>
      <c r="F247">
        <v>1.021263</v>
      </c>
      <c r="G247">
        <v>1.0124740000000001</v>
      </c>
      <c r="H247">
        <v>0.949492</v>
      </c>
      <c r="I247">
        <v>0.92024700000000004</v>
      </c>
      <c r="J247">
        <v>0.757355</v>
      </c>
      <c r="K247">
        <v>0.76867799999999997</v>
      </c>
      <c r="L247">
        <v>0.79239000000000004</v>
      </c>
      <c r="M247">
        <v>0.77035100000000001</v>
      </c>
      <c r="N247">
        <v>0.75193600000000005</v>
      </c>
      <c r="O247">
        <v>0.76345499999999999</v>
      </c>
      <c r="P247">
        <v>0.79305300000000001</v>
      </c>
      <c r="Q247">
        <v>0.76345799999999997</v>
      </c>
      <c r="R247">
        <v>0.73901600000000001</v>
      </c>
      <c r="S247">
        <v>0.74047499999999999</v>
      </c>
    </row>
    <row r="248" spans="1:19" x14ac:dyDescent="0.25">
      <c r="A248" s="470">
        <f t="shared" si="10"/>
        <v>44074</v>
      </c>
      <c r="B248">
        <v>0.94804699999999997</v>
      </c>
      <c r="C248">
        <v>0.95111699999999999</v>
      </c>
      <c r="D248">
        <v>0.91612800000000005</v>
      </c>
      <c r="E248">
        <v>0.94535800000000003</v>
      </c>
      <c r="F248">
        <v>1.021315</v>
      </c>
      <c r="G248">
        <v>1.007293</v>
      </c>
      <c r="H248">
        <v>0.95070600000000005</v>
      </c>
      <c r="I248">
        <v>0.91926099999999999</v>
      </c>
      <c r="J248">
        <v>0.757355</v>
      </c>
      <c r="K248">
        <v>0.76476</v>
      </c>
      <c r="L248">
        <v>0.79779800000000001</v>
      </c>
      <c r="M248">
        <v>0.76524599999999998</v>
      </c>
      <c r="N248">
        <v>0.748363</v>
      </c>
      <c r="O248">
        <v>0.76693299999999998</v>
      </c>
      <c r="P248">
        <v>0.79214799999999996</v>
      </c>
      <c r="Q248">
        <v>0.76329499999999995</v>
      </c>
      <c r="R248">
        <v>0.73794999999999999</v>
      </c>
      <c r="S248">
        <v>0.74104300000000001</v>
      </c>
    </row>
    <row r="249" spans="1:19" x14ac:dyDescent="0.25">
      <c r="A249" s="468">
        <f t="shared" si="10"/>
        <v>44075</v>
      </c>
      <c r="B249">
        <v>0.94804699999999997</v>
      </c>
      <c r="C249">
        <v>0.93683799999999995</v>
      </c>
      <c r="D249">
        <v>0.91547800000000001</v>
      </c>
      <c r="E249">
        <v>0.93931100000000001</v>
      </c>
      <c r="F249">
        <v>1.0223800000000001</v>
      </c>
      <c r="G249">
        <v>1.0141880000000001</v>
      </c>
      <c r="H249">
        <v>0.94902799999999998</v>
      </c>
      <c r="I249">
        <v>0.91926099999999999</v>
      </c>
      <c r="J249">
        <v>0.75809300000000002</v>
      </c>
      <c r="K249">
        <v>0.76207899999999995</v>
      </c>
      <c r="L249">
        <v>0.80750299999999997</v>
      </c>
      <c r="M249">
        <v>0.76642999999999994</v>
      </c>
      <c r="N249">
        <v>0.748363</v>
      </c>
      <c r="O249">
        <v>0.76566699999999999</v>
      </c>
      <c r="P249">
        <v>0.79330500000000004</v>
      </c>
      <c r="Q249">
        <v>0.75915699999999997</v>
      </c>
      <c r="R249">
        <v>0.73502699999999999</v>
      </c>
      <c r="S249">
        <v>0.74123499999999998</v>
      </c>
    </row>
    <row r="250" spans="1:19" x14ac:dyDescent="0.25">
      <c r="A250" s="468">
        <f t="shared" si="10"/>
        <v>44076</v>
      </c>
      <c r="B250">
        <v>0.94804699999999997</v>
      </c>
      <c r="C250">
        <v>0.93615400000000004</v>
      </c>
      <c r="D250">
        <v>0.90556300000000001</v>
      </c>
      <c r="E250">
        <v>0.95174599999999998</v>
      </c>
      <c r="F250">
        <v>1.023887</v>
      </c>
      <c r="G250">
        <v>1.01389</v>
      </c>
      <c r="H250">
        <v>0.94902799999999998</v>
      </c>
      <c r="I250">
        <v>0.92025100000000004</v>
      </c>
      <c r="J250">
        <v>0.75867600000000002</v>
      </c>
      <c r="K250">
        <v>0.76932500000000004</v>
      </c>
      <c r="L250">
        <v>0.80656499999999998</v>
      </c>
      <c r="M250">
        <v>0.76642999999999994</v>
      </c>
      <c r="N250">
        <v>0.75059299999999995</v>
      </c>
      <c r="O250">
        <v>0.76526899999999998</v>
      </c>
      <c r="P250">
        <v>0.796489</v>
      </c>
      <c r="Q250">
        <v>0.76158599999999999</v>
      </c>
      <c r="R250">
        <v>0.73689300000000002</v>
      </c>
      <c r="S250">
        <v>0.74099300000000001</v>
      </c>
    </row>
    <row r="251" spans="1:19" x14ac:dyDescent="0.25">
      <c r="A251" s="468">
        <f t="shared" si="10"/>
        <v>44077</v>
      </c>
      <c r="B251">
        <v>0.94728400000000001</v>
      </c>
      <c r="C251">
        <v>0.93497300000000005</v>
      </c>
      <c r="D251">
        <v>0.90444500000000005</v>
      </c>
      <c r="E251">
        <v>0.94771499999999997</v>
      </c>
      <c r="F251">
        <v>1.01657</v>
      </c>
      <c r="G251">
        <v>1.01389</v>
      </c>
      <c r="H251">
        <v>0.94802500000000001</v>
      </c>
      <c r="I251">
        <v>0.91583899999999996</v>
      </c>
      <c r="J251">
        <v>0.75365899999999997</v>
      </c>
      <c r="K251">
        <v>0.76959500000000003</v>
      </c>
      <c r="L251">
        <v>0.80661400000000005</v>
      </c>
      <c r="M251">
        <v>0.76332999999999995</v>
      </c>
      <c r="N251">
        <v>0.75044900000000003</v>
      </c>
      <c r="O251">
        <v>0.76137699999999997</v>
      </c>
      <c r="P251">
        <v>0.79868700000000004</v>
      </c>
      <c r="Q251">
        <v>0.761409</v>
      </c>
      <c r="R251">
        <v>0.73689300000000002</v>
      </c>
      <c r="S251">
        <v>0.73799899999999996</v>
      </c>
    </row>
    <row r="252" spans="1:19" x14ac:dyDescent="0.25">
      <c r="A252" s="468">
        <f t="shared" si="10"/>
        <v>44078</v>
      </c>
      <c r="B252">
        <v>0.950299</v>
      </c>
      <c r="C252">
        <v>0.94099900000000003</v>
      </c>
      <c r="D252">
        <v>0.90674200000000005</v>
      </c>
      <c r="E252">
        <v>0.96182500000000004</v>
      </c>
      <c r="F252">
        <v>1.01461</v>
      </c>
      <c r="G252">
        <v>1.01424</v>
      </c>
      <c r="H252">
        <v>0.94922099999999998</v>
      </c>
      <c r="I252">
        <v>0.91928699999999997</v>
      </c>
      <c r="J252">
        <v>0.75736899999999996</v>
      </c>
      <c r="K252">
        <v>0.76952699999999996</v>
      </c>
      <c r="L252">
        <v>0.80592200000000003</v>
      </c>
      <c r="M252">
        <v>0.75869699999999995</v>
      </c>
      <c r="N252">
        <v>0.755521</v>
      </c>
      <c r="O252">
        <v>0.76446199999999997</v>
      </c>
      <c r="P252">
        <v>0.79837800000000003</v>
      </c>
      <c r="Q252">
        <v>0.761409</v>
      </c>
      <c r="R252">
        <v>0.735537</v>
      </c>
      <c r="S252">
        <v>0.73998699999999995</v>
      </c>
    </row>
    <row r="253" spans="1:19" x14ac:dyDescent="0.25">
      <c r="A253" s="468">
        <f t="shared" si="10"/>
        <v>44079</v>
      </c>
      <c r="B253">
        <v>0.95215399999999994</v>
      </c>
      <c r="C253">
        <v>0.94037099999999996</v>
      </c>
      <c r="D253">
        <v>0.92098400000000002</v>
      </c>
      <c r="E253">
        <v>0.96237099999999998</v>
      </c>
      <c r="F253">
        <v>1.01461</v>
      </c>
      <c r="G253">
        <v>1.013315</v>
      </c>
      <c r="H253">
        <v>0.95306199999999996</v>
      </c>
      <c r="I253">
        <v>0.91959500000000005</v>
      </c>
      <c r="J253">
        <v>0.75531599999999999</v>
      </c>
      <c r="K253">
        <v>0.76955600000000002</v>
      </c>
      <c r="L253">
        <v>0.80819200000000002</v>
      </c>
      <c r="M253">
        <v>0.75771599999999995</v>
      </c>
      <c r="N253">
        <v>0.75543000000000005</v>
      </c>
      <c r="O253">
        <v>0.76543300000000003</v>
      </c>
      <c r="P253">
        <v>0.79837800000000003</v>
      </c>
      <c r="Q253">
        <v>0.76106399999999996</v>
      </c>
      <c r="R253">
        <v>0.73470500000000005</v>
      </c>
      <c r="S253">
        <v>0.73976299999999995</v>
      </c>
    </row>
    <row r="254" spans="1:19" x14ac:dyDescent="0.25">
      <c r="A254" s="468">
        <f t="shared" si="10"/>
        <v>44080</v>
      </c>
      <c r="B254">
        <v>0.95084100000000005</v>
      </c>
      <c r="C254">
        <v>0.94037099999999996</v>
      </c>
      <c r="D254">
        <v>0.91174299999999997</v>
      </c>
      <c r="E254">
        <v>0.96218599999999999</v>
      </c>
      <c r="F254">
        <v>1.008888</v>
      </c>
      <c r="G254">
        <v>1.009082</v>
      </c>
      <c r="H254">
        <v>0.95208199999999998</v>
      </c>
      <c r="I254">
        <v>0.91872500000000001</v>
      </c>
      <c r="J254">
        <v>0.75312500000000004</v>
      </c>
      <c r="K254">
        <v>0.77329099999999995</v>
      </c>
      <c r="L254">
        <v>0.81876899999999997</v>
      </c>
      <c r="M254">
        <v>0.75717699999999999</v>
      </c>
      <c r="N254">
        <v>0.759154</v>
      </c>
      <c r="O254">
        <v>0.76543300000000003</v>
      </c>
      <c r="P254">
        <v>0.79821799999999998</v>
      </c>
      <c r="Q254">
        <v>0.76116200000000001</v>
      </c>
      <c r="R254">
        <v>0.73187199999999997</v>
      </c>
      <c r="S254">
        <v>0.73652300000000004</v>
      </c>
    </row>
    <row r="255" spans="1:19" x14ac:dyDescent="0.25">
      <c r="A255" s="468">
        <f t="shared" si="10"/>
        <v>44081</v>
      </c>
      <c r="B255">
        <v>0.94921699999999998</v>
      </c>
      <c r="C255">
        <v>0.94037099999999996</v>
      </c>
      <c r="D255">
        <v>0.92178599999999999</v>
      </c>
      <c r="E255">
        <v>0.96649200000000002</v>
      </c>
      <c r="F255">
        <v>1.010918</v>
      </c>
      <c r="G255">
        <v>1.0178320000000001</v>
      </c>
      <c r="H255">
        <v>0.96135800000000005</v>
      </c>
      <c r="J255">
        <v>0.75312500000000004</v>
      </c>
      <c r="K255">
        <v>0.77922599999999997</v>
      </c>
      <c r="L255">
        <v>0.82262199999999996</v>
      </c>
      <c r="M255">
        <v>0.75892099999999996</v>
      </c>
      <c r="N255">
        <v>0.75898399999999999</v>
      </c>
      <c r="O255">
        <v>0.76385099999999995</v>
      </c>
      <c r="P255">
        <v>0.79186000000000001</v>
      </c>
      <c r="Q255">
        <v>0.75979799999999997</v>
      </c>
      <c r="R255">
        <v>0.73055099999999995</v>
      </c>
      <c r="S255">
        <v>0.73645799999999995</v>
      </c>
    </row>
    <row r="256" spans="1:19" x14ac:dyDescent="0.25">
      <c r="A256" s="470">
        <f t="shared" si="10"/>
        <v>44082</v>
      </c>
      <c r="B256">
        <v>0.94921699999999998</v>
      </c>
      <c r="C256">
        <v>0.94455500000000003</v>
      </c>
      <c r="D256">
        <v>0.92863399999999996</v>
      </c>
      <c r="E256">
        <v>0.95657199999999998</v>
      </c>
      <c r="F256">
        <v>1.0126580000000001</v>
      </c>
      <c r="H256">
        <v>0.96091899999999997</v>
      </c>
      <c r="I256">
        <v>0.91891100000000003</v>
      </c>
      <c r="J256">
        <v>0.75148999999999999</v>
      </c>
      <c r="K256">
        <v>0.77534400000000003</v>
      </c>
      <c r="L256">
        <v>0.82414799999999999</v>
      </c>
      <c r="M256">
        <v>0.75938799999999995</v>
      </c>
      <c r="N256">
        <v>0.75898399999999999</v>
      </c>
      <c r="O256">
        <v>0.75762499999999999</v>
      </c>
      <c r="P256">
        <v>0.78954599999999997</v>
      </c>
      <c r="Q256">
        <v>0.76271299999999997</v>
      </c>
      <c r="R256">
        <v>0.73359799999999997</v>
      </c>
      <c r="S256">
        <v>0.73645799999999995</v>
      </c>
    </row>
    <row r="257" spans="1:19" x14ac:dyDescent="0.25">
      <c r="A257" s="470">
        <f t="shared" si="10"/>
        <v>44083</v>
      </c>
      <c r="B257">
        <v>0.94921699999999998</v>
      </c>
      <c r="C257">
        <v>0.93479800000000002</v>
      </c>
      <c r="D257">
        <v>0.92872100000000002</v>
      </c>
      <c r="E257">
        <v>0.96431999999999995</v>
      </c>
      <c r="F257">
        <v>1.011736</v>
      </c>
      <c r="H257">
        <v>0.96091899999999997</v>
      </c>
      <c r="I257">
        <v>0.91226700000000005</v>
      </c>
      <c r="J257">
        <v>0.75753800000000004</v>
      </c>
      <c r="K257">
        <v>0.77444000000000002</v>
      </c>
      <c r="L257">
        <v>0.82257100000000005</v>
      </c>
      <c r="M257">
        <v>0.75938799999999995</v>
      </c>
      <c r="N257">
        <v>0.76045300000000005</v>
      </c>
      <c r="O257">
        <v>0.76008299999999995</v>
      </c>
      <c r="P257">
        <v>0.79191299999999998</v>
      </c>
      <c r="Q257">
        <v>0.76732400000000001</v>
      </c>
      <c r="R257">
        <v>0.73214500000000005</v>
      </c>
      <c r="S257">
        <v>0.73800200000000005</v>
      </c>
    </row>
    <row r="258" spans="1:19" x14ac:dyDescent="0.25">
      <c r="A258" s="470">
        <f t="shared" si="10"/>
        <v>44084</v>
      </c>
      <c r="B258">
        <v>0.94836200000000004</v>
      </c>
      <c r="C258">
        <v>0.93769000000000002</v>
      </c>
      <c r="D258">
        <v>0.92622599999999999</v>
      </c>
      <c r="E258">
        <v>0.96683699999999995</v>
      </c>
      <c r="F258">
        <v>1.0035829999999999</v>
      </c>
      <c r="G258">
        <v>1.022589</v>
      </c>
      <c r="H258">
        <v>0.96465500000000004</v>
      </c>
      <c r="I258">
        <v>0.90882700000000005</v>
      </c>
      <c r="J258">
        <v>0.75609499999999996</v>
      </c>
      <c r="K258">
        <v>0.76632800000000001</v>
      </c>
      <c r="L258">
        <v>0.82226699999999997</v>
      </c>
      <c r="M258">
        <v>0.759907</v>
      </c>
      <c r="N258">
        <v>0.76108100000000001</v>
      </c>
      <c r="O258">
        <v>0.75847500000000001</v>
      </c>
      <c r="P258">
        <v>0.79126099999999999</v>
      </c>
      <c r="R258">
        <v>0.73214500000000005</v>
      </c>
      <c r="S258">
        <v>0.73508600000000002</v>
      </c>
    </row>
    <row r="259" spans="1:19" x14ac:dyDescent="0.25">
      <c r="A259" s="470">
        <f t="shared" si="10"/>
        <v>44085</v>
      </c>
      <c r="B259">
        <v>0.94917200000000002</v>
      </c>
      <c r="C259">
        <v>0.93270500000000001</v>
      </c>
      <c r="D259">
        <v>0.92711100000000002</v>
      </c>
      <c r="E259">
        <v>0.96521400000000002</v>
      </c>
      <c r="F259">
        <v>1.0031099999999999</v>
      </c>
      <c r="G259">
        <v>1.0236460000000001</v>
      </c>
      <c r="H259">
        <v>0.96609500000000004</v>
      </c>
      <c r="I259">
        <v>0.91309200000000001</v>
      </c>
      <c r="J259">
        <v>0.75726300000000002</v>
      </c>
      <c r="K259">
        <v>0.76634800000000003</v>
      </c>
      <c r="L259">
        <v>0.82461600000000002</v>
      </c>
      <c r="M259">
        <v>0.76144599999999996</v>
      </c>
      <c r="N259">
        <v>0.75762700000000005</v>
      </c>
      <c r="O259">
        <v>0.758826</v>
      </c>
      <c r="P259">
        <v>0.78800000000000003</v>
      </c>
      <c r="Q259">
        <v>0.76613699999999996</v>
      </c>
      <c r="R259">
        <v>0.73662099999999997</v>
      </c>
      <c r="S259">
        <v>0.73640399999999995</v>
      </c>
    </row>
    <row r="260" spans="1:19" x14ac:dyDescent="0.25">
      <c r="A260" s="470">
        <f t="shared" si="10"/>
        <v>44086</v>
      </c>
      <c r="B260">
        <v>0.95817600000000003</v>
      </c>
      <c r="C260">
        <v>0.92674100000000004</v>
      </c>
      <c r="D260">
        <v>0.92928599999999995</v>
      </c>
      <c r="E260">
        <v>0.96422699999999995</v>
      </c>
      <c r="F260">
        <v>1.0031099999999999</v>
      </c>
      <c r="G260">
        <v>1.028278</v>
      </c>
      <c r="H260">
        <v>0.969171</v>
      </c>
      <c r="I260">
        <v>0.90537900000000004</v>
      </c>
      <c r="J260">
        <v>0.75373000000000001</v>
      </c>
      <c r="K260">
        <v>0.76464299999999996</v>
      </c>
      <c r="L260">
        <v>0.82205399999999995</v>
      </c>
      <c r="M260">
        <v>0.76961599999999997</v>
      </c>
      <c r="N260">
        <v>0.75705100000000003</v>
      </c>
      <c r="O260">
        <v>0.75881200000000004</v>
      </c>
      <c r="P260">
        <v>0.78800000000000003</v>
      </c>
      <c r="Q260">
        <v>0.77095400000000003</v>
      </c>
      <c r="R260">
        <v>0.73759600000000003</v>
      </c>
      <c r="S260">
        <v>0.73570000000000002</v>
      </c>
    </row>
    <row r="261" spans="1:19" x14ac:dyDescent="0.25">
      <c r="A261" s="470">
        <f t="shared" si="10"/>
        <v>44087</v>
      </c>
      <c r="B261">
        <v>0.964646</v>
      </c>
      <c r="C261">
        <v>0.92674100000000004</v>
      </c>
      <c r="D261">
        <v>0.92785899999999999</v>
      </c>
      <c r="E261">
        <v>0.96422699999999995</v>
      </c>
      <c r="F261">
        <v>1.0033909999999999</v>
      </c>
      <c r="G261">
        <v>1.02501</v>
      </c>
      <c r="H261">
        <v>0.96863100000000002</v>
      </c>
      <c r="I261">
        <v>0.902833</v>
      </c>
      <c r="J261">
        <v>0.75406799999999996</v>
      </c>
      <c r="K261">
        <v>0.75953199999999998</v>
      </c>
      <c r="L261">
        <v>0.81863200000000003</v>
      </c>
      <c r="M261">
        <v>0.76967200000000002</v>
      </c>
      <c r="N261">
        <v>0.75344299999999997</v>
      </c>
      <c r="O261">
        <v>0.75881200000000004</v>
      </c>
      <c r="P261">
        <v>0.78954299999999999</v>
      </c>
      <c r="Q261">
        <v>0.76122599999999996</v>
      </c>
      <c r="R261">
        <v>0.73813799999999996</v>
      </c>
      <c r="S261">
        <v>0.73578399999999999</v>
      </c>
    </row>
    <row r="262" spans="1:19" x14ac:dyDescent="0.25">
      <c r="A262" s="470">
        <f t="shared" si="10"/>
        <v>44088</v>
      </c>
      <c r="B262">
        <v>0.96894499999999995</v>
      </c>
      <c r="C262">
        <v>0.92674100000000004</v>
      </c>
      <c r="D262">
        <v>0.92712799999999995</v>
      </c>
      <c r="E262">
        <v>0.97324500000000003</v>
      </c>
      <c r="F262">
        <v>1.0114289999999999</v>
      </c>
      <c r="G262">
        <v>1.03146</v>
      </c>
      <c r="H262">
        <v>0.96725799999999995</v>
      </c>
      <c r="I262">
        <v>0.902833</v>
      </c>
      <c r="J262">
        <v>0.75406799999999996</v>
      </c>
      <c r="K262">
        <v>0.75942500000000002</v>
      </c>
      <c r="L262">
        <v>0.81961499999999998</v>
      </c>
      <c r="M262">
        <v>0.76698</v>
      </c>
      <c r="N262">
        <v>0.752247</v>
      </c>
      <c r="O262">
        <v>0.75876900000000003</v>
      </c>
      <c r="P262">
        <v>0.78949000000000003</v>
      </c>
      <c r="Q262">
        <v>0.76074799999999998</v>
      </c>
      <c r="R262">
        <v>0.74109800000000003</v>
      </c>
      <c r="S262">
        <v>0.735537</v>
      </c>
    </row>
    <row r="263" spans="1:19" x14ac:dyDescent="0.25">
      <c r="A263" s="470">
        <f t="shared" ref="A263:A326" si="11">A262+1</f>
        <v>44089</v>
      </c>
      <c r="B263">
        <v>0.96894499999999995</v>
      </c>
      <c r="C263">
        <v>0.94393099999999996</v>
      </c>
      <c r="D263">
        <v>0.92073400000000005</v>
      </c>
      <c r="E263">
        <v>0.97370999999999996</v>
      </c>
      <c r="F263">
        <v>1.009693</v>
      </c>
      <c r="G263">
        <v>1.0301739999999999</v>
      </c>
      <c r="H263">
        <v>0.96608099999999997</v>
      </c>
      <c r="I263">
        <v>0.90485000000000004</v>
      </c>
      <c r="J263">
        <v>0.75382899999999997</v>
      </c>
      <c r="K263">
        <v>0.75859299999999996</v>
      </c>
      <c r="L263">
        <v>0.81912799999999997</v>
      </c>
      <c r="M263">
        <v>0.76648899999999998</v>
      </c>
      <c r="N263">
        <v>0.752247</v>
      </c>
      <c r="O263">
        <v>0.75830799999999998</v>
      </c>
      <c r="P263">
        <v>0.79056700000000002</v>
      </c>
      <c r="Q263">
        <v>0.75743799999999994</v>
      </c>
      <c r="R263">
        <v>0.73991899999999999</v>
      </c>
      <c r="S263">
        <v>0.735537</v>
      </c>
    </row>
    <row r="264" spans="1:19" x14ac:dyDescent="0.25">
      <c r="A264" s="470">
        <f t="shared" si="11"/>
        <v>44090</v>
      </c>
      <c r="B264">
        <v>0.96894499999999995</v>
      </c>
      <c r="C264">
        <v>0.93676800000000005</v>
      </c>
      <c r="D264">
        <v>0.93170600000000003</v>
      </c>
      <c r="E264">
        <v>0.97423199999999999</v>
      </c>
      <c r="F264">
        <v>1.0158579999999999</v>
      </c>
      <c r="G264">
        <v>1.0296540000000001</v>
      </c>
      <c r="H264">
        <v>0.96608099999999997</v>
      </c>
      <c r="I264">
        <v>0.90981900000000004</v>
      </c>
      <c r="J264">
        <v>0.75411899999999998</v>
      </c>
      <c r="K264">
        <v>0.76105800000000001</v>
      </c>
      <c r="L264">
        <v>0.81990399999999997</v>
      </c>
      <c r="M264">
        <v>0.76648899999999998</v>
      </c>
      <c r="N264">
        <v>0.75499899999999998</v>
      </c>
      <c r="O264">
        <v>0.76014700000000002</v>
      </c>
      <c r="P264">
        <v>0.78810599999999997</v>
      </c>
      <c r="Q264">
        <v>0.75315399999999999</v>
      </c>
      <c r="R264">
        <v>0.73874300000000004</v>
      </c>
      <c r="S264">
        <v>0.73548599999999997</v>
      </c>
    </row>
    <row r="265" spans="1:19" x14ac:dyDescent="0.25">
      <c r="A265" s="470">
        <f t="shared" si="11"/>
        <v>44091</v>
      </c>
      <c r="B265">
        <v>0.97040300000000002</v>
      </c>
      <c r="C265">
        <v>0.93309699999999995</v>
      </c>
      <c r="D265">
        <v>0.93602300000000005</v>
      </c>
      <c r="E265">
        <v>0.97257300000000002</v>
      </c>
      <c r="F265">
        <v>1.0203869999999999</v>
      </c>
      <c r="G265">
        <v>1.0295479999999999</v>
      </c>
      <c r="H265">
        <v>0.96911899999999995</v>
      </c>
      <c r="I265">
        <v>0.90981900000000004</v>
      </c>
      <c r="J265">
        <v>0.75852399999999998</v>
      </c>
      <c r="K265">
        <v>0.75688500000000003</v>
      </c>
      <c r="L265">
        <v>0.81984000000000001</v>
      </c>
      <c r="M265">
        <v>0.76835299999999995</v>
      </c>
      <c r="N265">
        <v>0.75517299999999998</v>
      </c>
      <c r="O265">
        <v>0.75719099999999995</v>
      </c>
      <c r="P265">
        <v>0.78517300000000001</v>
      </c>
      <c r="Q265">
        <v>0.75386399999999998</v>
      </c>
      <c r="R265">
        <v>0.73874300000000004</v>
      </c>
      <c r="S265">
        <v>0.73543499999999995</v>
      </c>
    </row>
    <row r="266" spans="1:19" x14ac:dyDescent="0.25">
      <c r="A266" s="470">
        <f t="shared" si="11"/>
        <v>44092</v>
      </c>
      <c r="B266">
        <v>0.97092100000000003</v>
      </c>
      <c r="C266">
        <v>0.92866499999999996</v>
      </c>
      <c r="D266">
        <v>0.93939499999999998</v>
      </c>
      <c r="E266">
        <v>0.97030899999999998</v>
      </c>
      <c r="G266">
        <v>1.0263880000000001</v>
      </c>
      <c r="H266">
        <v>0.97106199999999998</v>
      </c>
      <c r="I266">
        <v>0.91378000000000004</v>
      </c>
      <c r="J266">
        <v>0.75820799999999999</v>
      </c>
      <c r="K266">
        <v>0.75679600000000002</v>
      </c>
      <c r="L266">
        <v>0.817361</v>
      </c>
      <c r="M266">
        <v>0.76991799999999999</v>
      </c>
      <c r="N266">
        <v>0.75309700000000002</v>
      </c>
      <c r="O266">
        <v>0.75903299999999996</v>
      </c>
      <c r="P266">
        <v>0.78314700000000004</v>
      </c>
      <c r="Q266">
        <v>0.75386399999999998</v>
      </c>
      <c r="R266">
        <v>0.74177599999999999</v>
      </c>
      <c r="S266">
        <v>0.73544799999999999</v>
      </c>
    </row>
    <row r="267" spans="1:19" x14ac:dyDescent="0.25">
      <c r="A267" s="470">
        <f t="shared" si="11"/>
        <v>44093</v>
      </c>
      <c r="B267">
        <v>0.98633899999999997</v>
      </c>
      <c r="C267">
        <v>0.93466700000000003</v>
      </c>
      <c r="D267">
        <v>0.93353200000000003</v>
      </c>
      <c r="E267">
        <v>0.96767999999999998</v>
      </c>
      <c r="F267">
        <v>1.022599</v>
      </c>
      <c r="G267">
        <v>1.026062</v>
      </c>
      <c r="H267">
        <v>0.97140199999999999</v>
      </c>
      <c r="I267">
        <v>0.912767</v>
      </c>
      <c r="J267">
        <v>0.76048800000000005</v>
      </c>
      <c r="K267">
        <v>0.75680199999999997</v>
      </c>
      <c r="L267">
        <v>0.814137</v>
      </c>
      <c r="M267">
        <v>0.77288699999999999</v>
      </c>
      <c r="N267">
        <v>0.75450600000000001</v>
      </c>
      <c r="O267">
        <v>0.75736899999999996</v>
      </c>
      <c r="P267">
        <v>0.78314700000000004</v>
      </c>
      <c r="Q267">
        <v>0.75322999999999996</v>
      </c>
      <c r="R267">
        <v>0.74368800000000002</v>
      </c>
      <c r="S267">
        <v>0.73800200000000005</v>
      </c>
    </row>
    <row r="268" spans="1:19" x14ac:dyDescent="0.25">
      <c r="A268" s="470">
        <f t="shared" si="11"/>
        <v>44094</v>
      </c>
      <c r="B268">
        <v>0.98507599999999995</v>
      </c>
      <c r="C268">
        <v>0.93466700000000003</v>
      </c>
      <c r="D268">
        <v>0.93362000000000001</v>
      </c>
      <c r="E268">
        <v>0.96955599999999997</v>
      </c>
      <c r="F268">
        <v>1.0083690000000001</v>
      </c>
      <c r="G268">
        <v>1.02501</v>
      </c>
      <c r="H268">
        <v>0.97513399999999995</v>
      </c>
      <c r="I268">
        <v>0.91179699999999997</v>
      </c>
      <c r="J268">
        <v>0.75602899999999995</v>
      </c>
      <c r="K268">
        <v>0.757579</v>
      </c>
      <c r="L268">
        <v>0.815724</v>
      </c>
      <c r="M268">
        <v>0.774671</v>
      </c>
      <c r="N268">
        <v>0.75338099999999997</v>
      </c>
      <c r="O268">
        <v>0.75736899999999996</v>
      </c>
      <c r="P268">
        <v>0.77897400000000006</v>
      </c>
      <c r="Q268">
        <v>0.74932200000000004</v>
      </c>
      <c r="R268">
        <v>0.74600699999999998</v>
      </c>
      <c r="S268">
        <v>0.73785500000000004</v>
      </c>
    </row>
    <row r="269" spans="1:19" x14ac:dyDescent="0.25">
      <c r="A269" s="470">
        <f t="shared" si="11"/>
        <v>44095</v>
      </c>
      <c r="B269">
        <v>0.99775499999999995</v>
      </c>
      <c r="C269">
        <v>0.93466700000000003</v>
      </c>
      <c r="D269">
        <v>0.93362000000000001</v>
      </c>
      <c r="E269">
        <v>0.97285699999999997</v>
      </c>
      <c r="F269">
        <v>1.0086440000000001</v>
      </c>
      <c r="G269">
        <v>1.0223899999999999</v>
      </c>
      <c r="H269">
        <v>0.97179400000000005</v>
      </c>
      <c r="I269">
        <v>0.91242500000000004</v>
      </c>
      <c r="J269">
        <v>0.75602899999999995</v>
      </c>
      <c r="K269">
        <v>0.75602400000000003</v>
      </c>
      <c r="L269">
        <v>0.81117099999999998</v>
      </c>
      <c r="M269">
        <v>0.77414700000000003</v>
      </c>
      <c r="N269">
        <v>0.75411700000000004</v>
      </c>
      <c r="O269">
        <v>0.75087199999999998</v>
      </c>
      <c r="P269">
        <v>0.78180300000000003</v>
      </c>
      <c r="Q269">
        <v>0.74627699999999997</v>
      </c>
      <c r="R269">
        <v>0.74234100000000003</v>
      </c>
      <c r="S269">
        <v>0.73651299999999997</v>
      </c>
    </row>
    <row r="270" spans="1:19" x14ac:dyDescent="0.25">
      <c r="A270" s="470">
        <f t="shared" si="11"/>
        <v>44096</v>
      </c>
      <c r="B270">
        <v>0.99775499999999995</v>
      </c>
      <c r="C270">
        <v>0.95479099999999995</v>
      </c>
      <c r="D270">
        <v>0.92717099999999997</v>
      </c>
      <c r="E270">
        <v>0.96943400000000002</v>
      </c>
      <c r="F270">
        <v>1.0017529999999999</v>
      </c>
      <c r="G270">
        <v>1.0237719999999999</v>
      </c>
      <c r="H270">
        <v>0.97040300000000002</v>
      </c>
      <c r="I270">
        <v>0.91242500000000004</v>
      </c>
      <c r="J270">
        <v>0.75464900000000001</v>
      </c>
      <c r="K270">
        <v>0.75758099999999995</v>
      </c>
      <c r="L270">
        <v>0.81023199999999995</v>
      </c>
      <c r="M270">
        <v>0.77336499999999997</v>
      </c>
      <c r="N270">
        <v>0.75411700000000004</v>
      </c>
      <c r="O270">
        <v>0.75025500000000001</v>
      </c>
      <c r="P270">
        <v>0.78539199999999998</v>
      </c>
      <c r="Q270">
        <v>0.74185100000000004</v>
      </c>
      <c r="R270">
        <v>0.74242600000000003</v>
      </c>
      <c r="S270">
        <v>0.73651299999999997</v>
      </c>
    </row>
    <row r="271" spans="1:19" x14ac:dyDescent="0.25">
      <c r="A271" s="470">
        <f t="shared" si="11"/>
        <v>44097</v>
      </c>
      <c r="B271">
        <v>0.99775499999999995</v>
      </c>
      <c r="C271">
        <v>0.96473900000000001</v>
      </c>
      <c r="D271">
        <v>0.93517399999999995</v>
      </c>
      <c r="E271">
        <v>0.96882299999999999</v>
      </c>
      <c r="F271">
        <v>0.96955599999999997</v>
      </c>
      <c r="G271">
        <v>1.0240659999999999</v>
      </c>
      <c r="H271">
        <v>0.97040300000000002</v>
      </c>
      <c r="I271">
        <v>0.906084</v>
      </c>
      <c r="J271">
        <v>0.75343800000000005</v>
      </c>
      <c r="K271">
        <v>0.76616300000000004</v>
      </c>
      <c r="L271">
        <v>0.81050100000000003</v>
      </c>
      <c r="M271">
        <v>0.77336499999999997</v>
      </c>
      <c r="N271">
        <v>0.75338099999999997</v>
      </c>
      <c r="O271">
        <v>0.74930200000000002</v>
      </c>
      <c r="P271">
        <v>0.79054500000000005</v>
      </c>
      <c r="Q271">
        <v>0.73685999999999996</v>
      </c>
      <c r="R271">
        <v>0.74120699999999995</v>
      </c>
      <c r="S271">
        <v>0.74054900000000001</v>
      </c>
    </row>
    <row r="272" spans="1:19" x14ac:dyDescent="0.25">
      <c r="A272" s="470">
        <f t="shared" si="11"/>
        <v>44098</v>
      </c>
      <c r="B272">
        <v>0.99910100000000002</v>
      </c>
      <c r="C272">
        <v>0.96473900000000001</v>
      </c>
      <c r="D272">
        <v>0.93409900000000001</v>
      </c>
      <c r="E272">
        <v>0.97021400000000002</v>
      </c>
      <c r="F272">
        <v>0.97238400000000003</v>
      </c>
      <c r="G272">
        <v>1.02417</v>
      </c>
      <c r="H272">
        <v>0.97245499999999996</v>
      </c>
      <c r="I272">
        <v>0.90303199999999995</v>
      </c>
      <c r="J272">
        <v>0.75027200000000005</v>
      </c>
      <c r="K272">
        <v>0.75917500000000004</v>
      </c>
      <c r="L272">
        <v>0.81073399999999995</v>
      </c>
      <c r="M272">
        <v>0.77215</v>
      </c>
      <c r="N272">
        <v>0.75547200000000003</v>
      </c>
      <c r="O272">
        <v>0.74857600000000002</v>
      </c>
      <c r="P272">
        <v>0.78990199999999999</v>
      </c>
      <c r="Q272">
        <v>0.73513700000000004</v>
      </c>
      <c r="R272">
        <v>0.74120699999999995</v>
      </c>
      <c r="S272">
        <v>0.74324900000000005</v>
      </c>
    </row>
    <row r="273" spans="1:19" x14ac:dyDescent="0.25">
      <c r="A273" s="470">
        <f t="shared" si="11"/>
        <v>44099</v>
      </c>
      <c r="B273">
        <v>0.99820299999999995</v>
      </c>
      <c r="C273">
        <v>0.96470199999999995</v>
      </c>
      <c r="D273">
        <v>0.91659000000000002</v>
      </c>
      <c r="E273">
        <v>0.97380500000000003</v>
      </c>
      <c r="F273">
        <v>0.97285699999999997</v>
      </c>
      <c r="G273">
        <v>1.0203040000000001</v>
      </c>
      <c r="H273">
        <v>0.971109</v>
      </c>
      <c r="J273">
        <v>0.74970899999999996</v>
      </c>
      <c r="K273">
        <v>0.75858099999999995</v>
      </c>
      <c r="L273">
        <v>0.80987699999999996</v>
      </c>
      <c r="M273">
        <v>0.77240399999999998</v>
      </c>
      <c r="N273">
        <v>0.75360799999999994</v>
      </c>
      <c r="O273">
        <v>0.74567899999999998</v>
      </c>
      <c r="Q273">
        <v>0.73513700000000004</v>
      </c>
      <c r="R273">
        <v>0.74273500000000003</v>
      </c>
      <c r="S273">
        <v>0.74238199999999999</v>
      </c>
    </row>
    <row r="274" spans="1:19" x14ac:dyDescent="0.25">
      <c r="A274" s="470">
        <f t="shared" si="11"/>
        <v>44100</v>
      </c>
      <c r="B274">
        <v>0.99865199999999998</v>
      </c>
      <c r="C274">
        <v>0.96669700000000003</v>
      </c>
      <c r="D274">
        <v>0.91461999999999999</v>
      </c>
      <c r="E274">
        <v>0.97637200000000002</v>
      </c>
      <c r="F274">
        <v>0.97285699999999997</v>
      </c>
      <c r="G274">
        <v>1.02145</v>
      </c>
      <c r="H274">
        <v>0.97004000000000001</v>
      </c>
      <c r="I274">
        <v>0.90165200000000001</v>
      </c>
      <c r="J274">
        <v>0.75046599999999997</v>
      </c>
      <c r="K274">
        <v>0.75858099999999995</v>
      </c>
      <c r="L274">
        <v>0.80750999999999995</v>
      </c>
      <c r="M274">
        <v>0.77074299999999996</v>
      </c>
      <c r="N274">
        <v>0.75352600000000003</v>
      </c>
      <c r="O274">
        <v>0.74695699999999998</v>
      </c>
      <c r="Q274">
        <v>0.72593700000000005</v>
      </c>
      <c r="R274">
        <v>0.74040899999999998</v>
      </c>
      <c r="S274">
        <v>0.74183699999999997</v>
      </c>
    </row>
    <row r="275" spans="1:19" x14ac:dyDescent="0.25">
      <c r="A275" s="470">
        <f t="shared" si="11"/>
        <v>44101</v>
      </c>
      <c r="B275">
        <v>0.99547099999999999</v>
      </c>
      <c r="C275">
        <v>0.96669700000000003</v>
      </c>
      <c r="D275">
        <v>0.91621200000000003</v>
      </c>
      <c r="E275">
        <v>0.97637200000000002</v>
      </c>
      <c r="F275">
        <v>0.96832600000000002</v>
      </c>
      <c r="G275">
        <v>1.0157339999999999</v>
      </c>
      <c r="H275">
        <v>0.96879999999999999</v>
      </c>
      <c r="I275">
        <v>0.89633799999999997</v>
      </c>
      <c r="J275">
        <v>0.750112</v>
      </c>
      <c r="K275">
        <v>0.75726000000000004</v>
      </c>
      <c r="L275">
        <v>0.80480600000000002</v>
      </c>
      <c r="M275">
        <v>0.76804600000000001</v>
      </c>
      <c r="N275">
        <v>0.75407400000000002</v>
      </c>
      <c r="O275">
        <v>0.74695699999999998</v>
      </c>
      <c r="P275">
        <v>0.79221399999999997</v>
      </c>
      <c r="Q275">
        <v>0.72652000000000005</v>
      </c>
      <c r="R275">
        <v>0.74000100000000002</v>
      </c>
      <c r="S275">
        <v>0.74026599999999998</v>
      </c>
    </row>
    <row r="276" spans="1:19" x14ac:dyDescent="0.25">
      <c r="A276" s="470">
        <f t="shared" si="11"/>
        <v>44102</v>
      </c>
      <c r="B276">
        <v>0.99710799999999999</v>
      </c>
      <c r="C276">
        <v>0.96669700000000003</v>
      </c>
      <c r="D276">
        <v>0.91621200000000003</v>
      </c>
      <c r="E276">
        <v>0.97437399999999996</v>
      </c>
      <c r="F276">
        <v>0.98444100000000001</v>
      </c>
      <c r="G276">
        <v>1.020721</v>
      </c>
      <c r="H276">
        <v>0.97009699999999999</v>
      </c>
      <c r="I276">
        <v>0.89653899999999997</v>
      </c>
      <c r="J276">
        <v>0.750112</v>
      </c>
      <c r="K276">
        <v>0.75662099999999999</v>
      </c>
      <c r="L276">
        <v>0.80383300000000002</v>
      </c>
      <c r="M276">
        <v>0.77299200000000001</v>
      </c>
      <c r="N276">
        <v>0.754834</v>
      </c>
      <c r="O276">
        <v>0.74722200000000005</v>
      </c>
      <c r="P276">
        <v>0.78783300000000001</v>
      </c>
      <c r="Q276">
        <v>0.73330700000000004</v>
      </c>
      <c r="R276">
        <v>0.74147399999999997</v>
      </c>
      <c r="S276">
        <v>0.73945399999999994</v>
      </c>
    </row>
    <row r="277" spans="1:19" x14ac:dyDescent="0.25">
      <c r="A277" s="470">
        <f t="shared" si="11"/>
        <v>44103</v>
      </c>
      <c r="B277">
        <v>0.99710799999999999</v>
      </c>
      <c r="C277">
        <v>0.96842899999999998</v>
      </c>
      <c r="D277">
        <v>0.91924399999999995</v>
      </c>
      <c r="E277">
        <v>0.971638</v>
      </c>
      <c r="F277">
        <v>0.97201599999999999</v>
      </c>
      <c r="G277">
        <v>1.0169729999999999</v>
      </c>
      <c r="H277">
        <v>0.97029399999999999</v>
      </c>
      <c r="I277">
        <v>0.89653899999999997</v>
      </c>
      <c r="J277">
        <v>0.74802400000000002</v>
      </c>
      <c r="K277">
        <v>0.75719400000000003</v>
      </c>
      <c r="L277">
        <v>0.80092600000000003</v>
      </c>
      <c r="M277">
        <v>0.77414400000000005</v>
      </c>
      <c r="N277">
        <v>0.754834</v>
      </c>
      <c r="O277">
        <v>0.74614599999999998</v>
      </c>
      <c r="P277">
        <v>0.78359199999999996</v>
      </c>
      <c r="Q277">
        <v>0.72975400000000001</v>
      </c>
      <c r="R277">
        <v>0.738236</v>
      </c>
      <c r="S277">
        <v>0.73945399999999994</v>
      </c>
    </row>
    <row r="278" spans="1:19" x14ac:dyDescent="0.25">
      <c r="A278" s="470">
        <f t="shared" si="11"/>
        <v>44104</v>
      </c>
      <c r="B278">
        <v>0.99710799999999999</v>
      </c>
      <c r="C278">
        <v>0.962835</v>
      </c>
      <c r="D278">
        <v>0.92201599999999995</v>
      </c>
      <c r="E278">
        <v>0.96918000000000004</v>
      </c>
      <c r="F278">
        <v>0.96471099999999999</v>
      </c>
      <c r="G278">
        <v>1.0170870000000001</v>
      </c>
      <c r="H278">
        <v>0.97029399999999999</v>
      </c>
      <c r="I278">
        <v>0.89710599999999996</v>
      </c>
      <c r="J278">
        <v>0.74454299999999995</v>
      </c>
      <c r="K278">
        <v>0.75971699999999998</v>
      </c>
      <c r="L278">
        <v>0.80613999999999997</v>
      </c>
      <c r="M278">
        <v>0.77414400000000005</v>
      </c>
      <c r="N278">
        <v>0.75514400000000004</v>
      </c>
      <c r="O278">
        <v>0.75066600000000006</v>
      </c>
      <c r="P278">
        <v>0.78826700000000005</v>
      </c>
      <c r="Q278">
        <v>0.72576799999999997</v>
      </c>
      <c r="R278">
        <v>0.73580800000000002</v>
      </c>
      <c r="S278">
        <v>0.74008300000000005</v>
      </c>
    </row>
    <row r="279" spans="1:19" x14ac:dyDescent="0.25">
      <c r="A279" s="470">
        <f t="shared" si="11"/>
        <v>44105</v>
      </c>
      <c r="B279">
        <v>1.0052779999999999</v>
      </c>
      <c r="C279">
        <v>0.93967299999999998</v>
      </c>
      <c r="D279">
        <v>0.93540999999999996</v>
      </c>
      <c r="E279">
        <v>0.97077999999999998</v>
      </c>
      <c r="F279">
        <v>0.961673</v>
      </c>
      <c r="G279">
        <v>1.0170870000000001</v>
      </c>
      <c r="H279">
        <v>0.97134100000000001</v>
      </c>
      <c r="I279">
        <v>0.89225200000000005</v>
      </c>
      <c r="J279">
        <v>0.74808300000000005</v>
      </c>
      <c r="K279">
        <v>0.76227400000000001</v>
      </c>
      <c r="L279">
        <v>0.80169999999999997</v>
      </c>
      <c r="M279">
        <v>0.78123200000000004</v>
      </c>
      <c r="N279">
        <v>0.756189</v>
      </c>
      <c r="O279">
        <v>0.75212000000000001</v>
      </c>
      <c r="P279">
        <v>0.79075399999999996</v>
      </c>
      <c r="Q279">
        <v>0.72292500000000004</v>
      </c>
      <c r="R279">
        <v>0.73580800000000002</v>
      </c>
      <c r="S279">
        <v>0.74071100000000001</v>
      </c>
    </row>
    <row r="280" spans="1:19" x14ac:dyDescent="0.25">
      <c r="A280" s="470">
        <f t="shared" si="11"/>
        <v>44106</v>
      </c>
      <c r="B280">
        <v>1.006999</v>
      </c>
      <c r="C280">
        <v>0.94335199999999997</v>
      </c>
      <c r="D280">
        <v>0.92558300000000004</v>
      </c>
      <c r="E280">
        <v>0.97905799999999998</v>
      </c>
      <c r="F280">
        <v>0.95306199999999996</v>
      </c>
      <c r="G280">
        <v>1.017698</v>
      </c>
      <c r="H280">
        <v>0.96814800000000001</v>
      </c>
      <c r="I280">
        <v>0.89456199999999997</v>
      </c>
      <c r="J280">
        <v>0.75349100000000002</v>
      </c>
      <c r="K280">
        <v>0.76174799999999998</v>
      </c>
      <c r="L280">
        <v>0.79937599999999998</v>
      </c>
      <c r="M280">
        <v>0.78042699999999998</v>
      </c>
      <c r="N280">
        <v>0.75111700000000003</v>
      </c>
      <c r="O280">
        <v>0.751942</v>
      </c>
      <c r="P280">
        <v>0.79052599999999995</v>
      </c>
      <c r="Q280">
        <v>0.72292500000000004</v>
      </c>
      <c r="R280">
        <v>0.73119699999999999</v>
      </c>
      <c r="S280">
        <v>0.74141900000000005</v>
      </c>
    </row>
    <row r="281" spans="1:19" x14ac:dyDescent="0.25">
      <c r="A281" s="470">
        <f t="shared" si="11"/>
        <v>44107</v>
      </c>
      <c r="B281">
        <v>1.002054</v>
      </c>
      <c r="C281">
        <v>0.92704200000000003</v>
      </c>
      <c r="D281">
        <v>0.92528299999999997</v>
      </c>
      <c r="E281">
        <v>0.98000799999999999</v>
      </c>
      <c r="F281">
        <v>0.95274400000000004</v>
      </c>
      <c r="G281">
        <v>1.016818</v>
      </c>
      <c r="H281">
        <v>0.96826999999999996</v>
      </c>
      <c r="I281">
        <v>0.88855700000000004</v>
      </c>
      <c r="J281">
        <v>0.75740099999999999</v>
      </c>
      <c r="K281">
        <v>0.76152799999999998</v>
      </c>
      <c r="L281">
        <v>0.80062100000000003</v>
      </c>
      <c r="M281">
        <v>0.77915000000000001</v>
      </c>
      <c r="N281">
        <v>0.75006899999999999</v>
      </c>
      <c r="O281">
        <v>0.75117100000000003</v>
      </c>
      <c r="P281">
        <v>0.79052599999999995</v>
      </c>
      <c r="Q281">
        <v>0.73236999999999997</v>
      </c>
      <c r="R281">
        <v>0.72914199999999996</v>
      </c>
      <c r="S281">
        <v>0.73877300000000001</v>
      </c>
    </row>
    <row r="282" spans="1:19" x14ac:dyDescent="0.25">
      <c r="A282" s="470">
        <f t="shared" si="11"/>
        <v>44108</v>
      </c>
      <c r="B282">
        <v>1.003412</v>
      </c>
      <c r="C282">
        <v>0.92704200000000003</v>
      </c>
      <c r="D282">
        <v>0.92378800000000005</v>
      </c>
      <c r="E282">
        <v>0.98000799999999999</v>
      </c>
      <c r="F282">
        <v>0.95474499999999995</v>
      </c>
      <c r="G282">
        <v>1.012556</v>
      </c>
      <c r="H282">
        <v>0.96905300000000005</v>
      </c>
      <c r="I282">
        <v>0.88855700000000004</v>
      </c>
      <c r="J282">
        <v>0.76019300000000001</v>
      </c>
      <c r="K282">
        <v>0.76204099999999997</v>
      </c>
      <c r="L282">
        <v>0.80131399999999997</v>
      </c>
      <c r="M282">
        <v>0.77346099999999995</v>
      </c>
      <c r="N282">
        <v>0.75065499999999996</v>
      </c>
      <c r="O282">
        <v>0.75117100000000003</v>
      </c>
      <c r="P282">
        <v>0.79505800000000004</v>
      </c>
      <c r="Q282">
        <v>0.73771900000000001</v>
      </c>
      <c r="R282">
        <v>0.72792400000000002</v>
      </c>
      <c r="S282">
        <v>0.73653400000000002</v>
      </c>
    </row>
    <row r="283" spans="1:19" x14ac:dyDescent="0.25">
      <c r="A283" s="470">
        <f t="shared" si="11"/>
        <v>44109</v>
      </c>
      <c r="B283">
        <v>1.002205</v>
      </c>
      <c r="C283">
        <v>0.92704200000000003</v>
      </c>
      <c r="D283">
        <v>0.92378800000000005</v>
      </c>
      <c r="E283">
        <v>0.97749799999999998</v>
      </c>
      <c r="F283">
        <v>0.94375200000000004</v>
      </c>
      <c r="G283">
        <v>1.019992</v>
      </c>
      <c r="H283">
        <v>0.97033199999999997</v>
      </c>
      <c r="I283">
        <v>0.88855700000000004</v>
      </c>
      <c r="J283">
        <v>0.76019300000000001</v>
      </c>
      <c r="K283">
        <v>0.75712500000000005</v>
      </c>
      <c r="L283">
        <v>0.79663799999999996</v>
      </c>
      <c r="M283">
        <v>0.77242100000000002</v>
      </c>
      <c r="N283">
        <v>0.75119100000000005</v>
      </c>
      <c r="O283">
        <v>0.75393500000000002</v>
      </c>
      <c r="P283">
        <v>0.79516900000000001</v>
      </c>
      <c r="Q283">
        <v>0.73280699999999999</v>
      </c>
      <c r="R283">
        <v>0.72834500000000002</v>
      </c>
      <c r="S283">
        <v>0.73640399999999995</v>
      </c>
    </row>
    <row r="284" spans="1:19" x14ac:dyDescent="0.25">
      <c r="A284" s="470">
        <f t="shared" si="11"/>
        <v>44110</v>
      </c>
      <c r="B284">
        <v>1.002205</v>
      </c>
      <c r="C284">
        <v>0.92472699999999997</v>
      </c>
      <c r="D284">
        <v>0.93174900000000005</v>
      </c>
      <c r="E284">
        <v>0.98309100000000005</v>
      </c>
      <c r="F284">
        <v>0.95628299999999999</v>
      </c>
      <c r="G284">
        <v>1.0227040000000001</v>
      </c>
      <c r="H284">
        <v>0.97130799999999995</v>
      </c>
      <c r="I284">
        <v>0.894262</v>
      </c>
      <c r="J284">
        <v>0.76323399999999997</v>
      </c>
      <c r="K284">
        <v>0.75953199999999998</v>
      </c>
      <c r="L284">
        <v>0.79656800000000005</v>
      </c>
      <c r="M284">
        <v>0.77193299999999998</v>
      </c>
      <c r="N284">
        <v>0.75119100000000005</v>
      </c>
      <c r="O284">
        <v>0.75334999999999996</v>
      </c>
      <c r="P284">
        <v>0.79252800000000001</v>
      </c>
      <c r="Q284">
        <v>0.72787900000000005</v>
      </c>
      <c r="R284">
        <v>0.73148599999999997</v>
      </c>
      <c r="S284">
        <v>0.73640399999999995</v>
      </c>
    </row>
    <row r="285" spans="1:19" x14ac:dyDescent="0.25">
      <c r="A285" s="470">
        <f t="shared" si="11"/>
        <v>44111</v>
      </c>
      <c r="B285">
        <v>1.002205</v>
      </c>
      <c r="C285">
        <v>0.90830599999999995</v>
      </c>
      <c r="D285">
        <v>0.94510400000000006</v>
      </c>
      <c r="E285">
        <v>0.99059900000000001</v>
      </c>
      <c r="F285">
        <v>0.95903899999999997</v>
      </c>
      <c r="G285">
        <v>1.021868</v>
      </c>
      <c r="H285">
        <v>0.97130799999999995</v>
      </c>
      <c r="I285">
        <v>0.89439000000000002</v>
      </c>
      <c r="J285">
        <v>0.76656800000000003</v>
      </c>
      <c r="K285">
        <v>0.75685899999999995</v>
      </c>
      <c r="L285">
        <v>0.79824399999999995</v>
      </c>
      <c r="M285">
        <v>0.77193299999999998</v>
      </c>
      <c r="N285">
        <v>0.75109199999999998</v>
      </c>
      <c r="O285">
        <v>0.75332699999999997</v>
      </c>
      <c r="P285">
        <v>0.796454</v>
      </c>
      <c r="Q285">
        <v>0.72922200000000004</v>
      </c>
      <c r="R285">
        <v>0.73086099999999998</v>
      </c>
      <c r="S285">
        <v>0.73505399999999999</v>
      </c>
    </row>
    <row r="286" spans="1:19" x14ac:dyDescent="0.25">
      <c r="A286" s="468">
        <f t="shared" si="11"/>
        <v>44112</v>
      </c>
      <c r="B286">
        <v>1.0183819999999999</v>
      </c>
      <c r="C286">
        <v>0.90479699999999996</v>
      </c>
      <c r="D286">
        <v>0.94153100000000001</v>
      </c>
      <c r="E286">
        <v>0.98268500000000003</v>
      </c>
      <c r="F286">
        <v>0.96274199999999999</v>
      </c>
      <c r="G286">
        <v>1.0217639999999999</v>
      </c>
      <c r="H286">
        <v>0.96965900000000005</v>
      </c>
      <c r="I286">
        <v>0.89439000000000002</v>
      </c>
      <c r="J286">
        <v>0.76683000000000001</v>
      </c>
      <c r="K286">
        <v>0.75342900000000002</v>
      </c>
      <c r="L286">
        <v>0.79824399999999995</v>
      </c>
      <c r="M286">
        <v>0.77113200000000004</v>
      </c>
      <c r="N286">
        <v>0.75021599999999999</v>
      </c>
      <c r="O286">
        <v>0.75727699999999998</v>
      </c>
      <c r="P286">
        <v>0.80160600000000004</v>
      </c>
      <c r="Q286">
        <v>0.72792400000000002</v>
      </c>
      <c r="R286">
        <v>0.73086099999999998</v>
      </c>
      <c r="S286">
        <v>0.73189000000000004</v>
      </c>
    </row>
    <row r="287" spans="1:19" x14ac:dyDescent="0.25">
      <c r="A287" s="468">
        <f t="shared" si="11"/>
        <v>44113</v>
      </c>
      <c r="B287">
        <v>1.0137879999999999</v>
      </c>
      <c r="C287">
        <v>0.89032900000000004</v>
      </c>
      <c r="D287">
        <v>0.94983399999999996</v>
      </c>
      <c r="E287">
        <v>0.98699099999999995</v>
      </c>
      <c r="F287">
        <v>0.96246399999999999</v>
      </c>
      <c r="G287">
        <v>1.0245899999999999</v>
      </c>
      <c r="H287">
        <v>0.96694500000000005</v>
      </c>
      <c r="I287">
        <v>0.893455</v>
      </c>
      <c r="J287">
        <v>0.76781600000000005</v>
      </c>
      <c r="K287">
        <v>0.75207800000000002</v>
      </c>
      <c r="L287">
        <v>0.79735299999999998</v>
      </c>
      <c r="M287">
        <v>0.77157799999999999</v>
      </c>
      <c r="N287">
        <v>0.75026899999999996</v>
      </c>
      <c r="O287">
        <v>0.76182899999999998</v>
      </c>
      <c r="P287">
        <v>0.80182799999999999</v>
      </c>
      <c r="Q287">
        <v>0.72792400000000002</v>
      </c>
      <c r="R287">
        <v>0.73402599999999996</v>
      </c>
      <c r="S287">
        <v>0.73036699999999999</v>
      </c>
    </row>
    <row r="288" spans="1:19" x14ac:dyDescent="0.25">
      <c r="A288" s="468">
        <f t="shared" si="11"/>
        <v>44114</v>
      </c>
      <c r="B288">
        <v>1.0173460000000001</v>
      </c>
      <c r="C288">
        <v>0.87054900000000002</v>
      </c>
      <c r="D288">
        <v>0.95835899999999996</v>
      </c>
      <c r="E288">
        <v>0.98960899999999996</v>
      </c>
      <c r="F288">
        <v>0.96246399999999999</v>
      </c>
      <c r="G288">
        <v>1.0217639999999999</v>
      </c>
      <c r="H288">
        <v>0.96197299999999997</v>
      </c>
      <c r="I288">
        <v>0.89529099999999995</v>
      </c>
      <c r="J288">
        <v>0.77364699999999997</v>
      </c>
      <c r="K288">
        <v>0.75914000000000004</v>
      </c>
      <c r="L288">
        <v>0.79996800000000001</v>
      </c>
      <c r="M288">
        <v>0.769343</v>
      </c>
      <c r="N288">
        <v>0.75272300000000003</v>
      </c>
      <c r="O288">
        <v>0.76223600000000002</v>
      </c>
      <c r="P288">
        <v>0.80182799999999999</v>
      </c>
      <c r="Q288">
        <v>0.72634600000000005</v>
      </c>
      <c r="R288">
        <v>0.73640399999999995</v>
      </c>
      <c r="S288">
        <v>0.72645400000000004</v>
      </c>
    </row>
    <row r="289" spans="1:19" x14ac:dyDescent="0.25">
      <c r="A289" s="468">
        <f t="shared" si="11"/>
        <v>44115</v>
      </c>
      <c r="B289">
        <v>1.018797</v>
      </c>
      <c r="C289">
        <v>0.87054900000000002</v>
      </c>
      <c r="D289">
        <v>0.95969300000000002</v>
      </c>
      <c r="E289">
        <v>0.98960899999999996</v>
      </c>
      <c r="F289">
        <v>0.97352000000000005</v>
      </c>
      <c r="G289">
        <v>1.0201169999999999</v>
      </c>
      <c r="H289">
        <v>0.96337300000000003</v>
      </c>
      <c r="I289">
        <v>0.89484300000000006</v>
      </c>
      <c r="J289">
        <v>0.77248700000000003</v>
      </c>
      <c r="K289">
        <v>0.75367899999999999</v>
      </c>
      <c r="L289">
        <v>0.79964800000000003</v>
      </c>
      <c r="M289">
        <v>0.76770700000000003</v>
      </c>
      <c r="N289">
        <v>0.75818700000000006</v>
      </c>
      <c r="O289">
        <v>0.76223600000000002</v>
      </c>
      <c r="P289">
        <v>0.80202799999999996</v>
      </c>
      <c r="Q289">
        <v>0.72820700000000005</v>
      </c>
      <c r="R289">
        <v>0.73494000000000004</v>
      </c>
      <c r="S289">
        <v>0.72664399999999996</v>
      </c>
    </row>
    <row r="290" spans="1:19" x14ac:dyDescent="0.25">
      <c r="A290" s="468">
        <f t="shared" si="11"/>
        <v>44116</v>
      </c>
      <c r="B290">
        <v>1.027169</v>
      </c>
      <c r="C290">
        <v>0.87054900000000002</v>
      </c>
      <c r="D290">
        <v>0.95969300000000002</v>
      </c>
      <c r="E290">
        <v>0.98695200000000005</v>
      </c>
      <c r="F290">
        <v>0.97075100000000003</v>
      </c>
      <c r="G290">
        <v>1.0228090000000001</v>
      </c>
      <c r="H290">
        <v>0.96328899999999995</v>
      </c>
      <c r="I290">
        <v>0.89305999999999996</v>
      </c>
      <c r="J290">
        <v>0.77248700000000003</v>
      </c>
      <c r="K290">
        <v>0.754996</v>
      </c>
      <c r="L290">
        <v>0.80106100000000002</v>
      </c>
      <c r="M290">
        <v>0.76664500000000002</v>
      </c>
      <c r="N290">
        <v>0.75729199999999997</v>
      </c>
      <c r="O290">
        <v>0.76257299999999995</v>
      </c>
      <c r="P290">
        <v>0.802539</v>
      </c>
      <c r="Q290">
        <v>0.72401599999999999</v>
      </c>
      <c r="R290">
        <v>0.73133400000000004</v>
      </c>
      <c r="S290">
        <v>0.72640099999999996</v>
      </c>
    </row>
    <row r="291" spans="1:19" x14ac:dyDescent="0.25">
      <c r="A291" s="468">
        <f t="shared" si="11"/>
        <v>44117</v>
      </c>
      <c r="B291">
        <v>1.027169</v>
      </c>
      <c r="C291">
        <v>0.855348</v>
      </c>
      <c r="D291">
        <v>0.96741299999999997</v>
      </c>
      <c r="E291">
        <v>0.98863100000000004</v>
      </c>
      <c r="F291">
        <v>0.98551299999999997</v>
      </c>
      <c r="G291">
        <v>1.0200959999999999</v>
      </c>
      <c r="H291">
        <v>0.965974</v>
      </c>
      <c r="I291">
        <v>0.89305999999999996</v>
      </c>
      <c r="J291">
        <v>0.771563</v>
      </c>
      <c r="K291">
        <v>0.75777700000000003</v>
      </c>
      <c r="M291">
        <v>0.76684200000000002</v>
      </c>
      <c r="N291">
        <v>0.75729199999999997</v>
      </c>
      <c r="O291">
        <v>0.761652</v>
      </c>
      <c r="P291">
        <v>0.80362</v>
      </c>
      <c r="Q291">
        <v>0.72747099999999998</v>
      </c>
      <c r="R291">
        <v>0.73236699999999999</v>
      </c>
      <c r="S291">
        <v>0.72640099999999996</v>
      </c>
    </row>
    <row r="292" spans="1:19" x14ac:dyDescent="0.25">
      <c r="A292" s="468">
        <f t="shared" si="11"/>
        <v>44118</v>
      </c>
      <c r="B292">
        <v>1.027169</v>
      </c>
      <c r="C292">
        <v>0.86161600000000005</v>
      </c>
      <c r="D292">
        <v>0.970167</v>
      </c>
      <c r="E292">
        <v>0.99700900000000003</v>
      </c>
      <c r="F292">
        <v>0.97731599999999996</v>
      </c>
      <c r="G292">
        <v>1.020721</v>
      </c>
      <c r="H292">
        <v>0.965974</v>
      </c>
      <c r="I292">
        <v>0.89242299999999997</v>
      </c>
      <c r="J292">
        <v>0.76951499999999995</v>
      </c>
      <c r="K292">
        <v>0.76246000000000003</v>
      </c>
      <c r="L292">
        <v>0.80215000000000003</v>
      </c>
      <c r="M292">
        <v>0.76684200000000002</v>
      </c>
      <c r="N292">
        <v>0.755772</v>
      </c>
      <c r="O292">
        <v>0.76071100000000003</v>
      </c>
      <c r="P292">
        <v>0.80827700000000002</v>
      </c>
      <c r="Q292">
        <v>0.72097299999999997</v>
      </c>
      <c r="R292">
        <v>0.73160899999999995</v>
      </c>
      <c r="S292">
        <v>0.72489199999999998</v>
      </c>
    </row>
    <row r="293" spans="1:19" x14ac:dyDescent="0.25">
      <c r="A293" s="470">
        <f t="shared" si="11"/>
        <v>44119</v>
      </c>
      <c r="B293">
        <v>1.027485</v>
      </c>
      <c r="C293">
        <v>0.86378200000000005</v>
      </c>
      <c r="D293">
        <v>0.973047</v>
      </c>
      <c r="E293">
        <v>0.99530200000000002</v>
      </c>
      <c r="F293">
        <v>0.98569300000000004</v>
      </c>
      <c r="G293">
        <v>1.020721</v>
      </c>
      <c r="H293">
        <v>0.96590799999999999</v>
      </c>
      <c r="I293">
        <v>0.88907499999999995</v>
      </c>
      <c r="J293">
        <v>0.77103999999999995</v>
      </c>
      <c r="K293">
        <v>0.76100900000000005</v>
      </c>
      <c r="L293">
        <v>0.80202099999999998</v>
      </c>
      <c r="M293">
        <v>0.771227</v>
      </c>
      <c r="N293">
        <v>0.75766199999999995</v>
      </c>
      <c r="O293">
        <v>0.75566100000000003</v>
      </c>
      <c r="P293">
        <v>0.80693000000000004</v>
      </c>
      <c r="Q293">
        <v>0.720414</v>
      </c>
      <c r="R293">
        <v>0.73160899999999995</v>
      </c>
      <c r="S293">
        <v>0.72459600000000002</v>
      </c>
    </row>
    <row r="294" spans="1:19" x14ac:dyDescent="0.25">
      <c r="A294" s="470">
        <f t="shared" si="11"/>
        <v>44120</v>
      </c>
      <c r="B294">
        <v>1.023803</v>
      </c>
      <c r="C294">
        <v>0.84752899999999998</v>
      </c>
      <c r="D294">
        <v>0.96833499999999995</v>
      </c>
      <c r="E294">
        <v>0.989286</v>
      </c>
      <c r="F294">
        <v>0.989707</v>
      </c>
      <c r="G294">
        <v>1.0220659999999999</v>
      </c>
      <c r="H294">
        <v>0.964167</v>
      </c>
      <c r="I294">
        <v>0.88640699999999994</v>
      </c>
      <c r="J294">
        <v>0.77734499999999995</v>
      </c>
      <c r="K294">
        <v>0.76083199999999995</v>
      </c>
      <c r="L294">
        <v>0.79824099999999998</v>
      </c>
      <c r="M294">
        <v>0.77382600000000001</v>
      </c>
      <c r="N294">
        <v>0.75821000000000005</v>
      </c>
      <c r="O294">
        <v>0.75853000000000004</v>
      </c>
      <c r="P294">
        <v>0.80793099999999995</v>
      </c>
      <c r="Q294">
        <v>0.720414</v>
      </c>
      <c r="R294">
        <v>0.73473200000000005</v>
      </c>
      <c r="S294">
        <v>0.72614999999999996</v>
      </c>
    </row>
    <row r="295" spans="1:19" x14ac:dyDescent="0.25">
      <c r="A295" s="470">
        <f t="shared" si="11"/>
        <v>44121</v>
      </c>
      <c r="B295">
        <v>1.0211380000000001</v>
      </c>
      <c r="C295">
        <v>0.83841600000000005</v>
      </c>
      <c r="D295">
        <v>0.96385500000000002</v>
      </c>
      <c r="E295">
        <v>0.99009899999999995</v>
      </c>
      <c r="F295">
        <v>0.99058900000000005</v>
      </c>
      <c r="G295">
        <v>1.0140960000000001</v>
      </c>
      <c r="H295">
        <v>0.96674400000000005</v>
      </c>
      <c r="I295">
        <v>0.88800100000000004</v>
      </c>
      <c r="J295">
        <v>0.77375400000000005</v>
      </c>
      <c r="K295">
        <v>0.76144900000000004</v>
      </c>
      <c r="L295">
        <v>0.79646399999999995</v>
      </c>
      <c r="M295">
        <v>0.76962200000000003</v>
      </c>
      <c r="N295">
        <v>0.76135399999999998</v>
      </c>
      <c r="O295">
        <v>0.758216</v>
      </c>
      <c r="P295">
        <v>0.80793099999999995</v>
      </c>
      <c r="Q295">
        <v>0.72950899999999996</v>
      </c>
      <c r="R295">
        <v>0.73328800000000005</v>
      </c>
      <c r="S295">
        <v>0.72517100000000001</v>
      </c>
    </row>
    <row r="296" spans="1:19" x14ac:dyDescent="0.25">
      <c r="A296" s="470">
        <f t="shared" si="11"/>
        <v>44122</v>
      </c>
      <c r="B296">
        <v>1.025326</v>
      </c>
      <c r="C296">
        <v>0.83841600000000005</v>
      </c>
      <c r="D296">
        <v>0.96487800000000001</v>
      </c>
      <c r="E296">
        <v>0.99009899999999995</v>
      </c>
      <c r="F296">
        <v>0.98289800000000005</v>
      </c>
      <c r="G296">
        <v>1.0208250000000001</v>
      </c>
      <c r="H296">
        <v>0.97190200000000004</v>
      </c>
      <c r="I296">
        <v>0.88875899999999997</v>
      </c>
      <c r="J296">
        <v>0.77404200000000001</v>
      </c>
      <c r="K296">
        <v>0.76285800000000004</v>
      </c>
      <c r="L296">
        <v>0.80144599999999999</v>
      </c>
      <c r="M296">
        <v>0.76563499999999995</v>
      </c>
      <c r="N296">
        <v>0.76175999999999999</v>
      </c>
      <c r="O296">
        <v>0.758216</v>
      </c>
      <c r="P296">
        <v>0.80852800000000002</v>
      </c>
      <c r="Q296">
        <v>0.72587400000000002</v>
      </c>
      <c r="R296">
        <v>0.72989000000000004</v>
      </c>
      <c r="S296">
        <v>0.724769</v>
      </c>
    </row>
    <row r="297" spans="1:19" x14ac:dyDescent="0.25">
      <c r="A297" s="470">
        <f t="shared" si="11"/>
        <v>44123</v>
      </c>
      <c r="B297">
        <v>1.0259039999999999</v>
      </c>
      <c r="C297">
        <v>0.83841600000000005</v>
      </c>
      <c r="D297">
        <v>0.96487800000000001</v>
      </c>
      <c r="E297">
        <v>0.98446500000000003</v>
      </c>
      <c r="F297">
        <v>0.98404899999999995</v>
      </c>
      <c r="G297">
        <v>1.0188379999999999</v>
      </c>
      <c r="H297">
        <v>0.97216199999999997</v>
      </c>
      <c r="I297">
        <v>0.88655600000000001</v>
      </c>
      <c r="J297">
        <v>0.77404200000000001</v>
      </c>
      <c r="K297">
        <v>0.76239000000000001</v>
      </c>
      <c r="L297">
        <v>0.80158099999999999</v>
      </c>
      <c r="M297">
        <v>0.76237500000000002</v>
      </c>
      <c r="N297">
        <v>0.76174500000000001</v>
      </c>
      <c r="O297">
        <v>0.76007800000000003</v>
      </c>
      <c r="P297">
        <v>0.80929700000000004</v>
      </c>
      <c r="Q297">
        <v>0.72506099999999996</v>
      </c>
      <c r="R297">
        <v>0.73014000000000001</v>
      </c>
      <c r="S297">
        <v>0.72403399999999996</v>
      </c>
    </row>
    <row r="298" spans="1:19" x14ac:dyDescent="0.25">
      <c r="A298" s="470">
        <f t="shared" si="11"/>
        <v>44124</v>
      </c>
      <c r="B298">
        <v>1.0259039999999999</v>
      </c>
      <c r="C298">
        <v>0.84623800000000005</v>
      </c>
      <c r="D298">
        <v>0.97040300000000002</v>
      </c>
      <c r="E298">
        <v>0.96965000000000001</v>
      </c>
      <c r="F298">
        <v>0.98802500000000004</v>
      </c>
      <c r="G298">
        <v>1.0071509999999999</v>
      </c>
      <c r="H298">
        <v>0.97198700000000005</v>
      </c>
      <c r="I298">
        <v>0.88655600000000001</v>
      </c>
      <c r="J298">
        <v>0.76940799999999998</v>
      </c>
      <c r="K298">
        <v>0.75744999999999996</v>
      </c>
      <c r="L298">
        <v>0.79269500000000004</v>
      </c>
      <c r="M298">
        <v>0.76239900000000005</v>
      </c>
      <c r="N298">
        <v>0.76174500000000001</v>
      </c>
      <c r="O298">
        <v>0.76228200000000002</v>
      </c>
      <c r="P298">
        <v>0.81197799999999998</v>
      </c>
      <c r="Q298">
        <v>0.72865100000000005</v>
      </c>
      <c r="R298">
        <v>0.73035899999999998</v>
      </c>
      <c r="S298">
        <v>0.72403399999999996</v>
      </c>
    </row>
    <row r="299" spans="1:19" x14ac:dyDescent="0.25">
      <c r="A299" s="470">
        <f t="shared" si="11"/>
        <v>44125</v>
      </c>
      <c r="B299">
        <v>1.0259039999999999</v>
      </c>
      <c r="C299">
        <v>0.83498600000000001</v>
      </c>
      <c r="D299">
        <v>0.95303899999999997</v>
      </c>
      <c r="E299">
        <v>0.97723099999999996</v>
      </c>
      <c r="F299">
        <v>0.98442600000000002</v>
      </c>
      <c r="G299">
        <v>1.006948</v>
      </c>
      <c r="H299">
        <v>0.97198700000000005</v>
      </c>
      <c r="I299">
        <v>0.88616700000000004</v>
      </c>
      <c r="J299">
        <v>0.77100100000000005</v>
      </c>
      <c r="K299">
        <v>0.750309</v>
      </c>
      <c r="L299">
        <v>0.79198500000000005</v>
      </c>
      <c r="M299">
        <v>0.76239900000000005</v>
      </c>
      <c r="N299">
        <v>0.76399700000000004</v>
      </c>
      <c r="O299">
        <v>0.76206399999999996</v>
      </c>
      <c r="P299">
        <v>0.80911999999999995</v>
      </c>
      <c r="Q299">
        <v>0.73161699999999996</v>
      </c>
      <c r="R299">
        <v>0.72830600000000001</v>
      </c>
      <c r="S299">
        <v>0.72226199999999996</v>
      </c>
    </row>
    <row r="300" spans="1:19" x14ac:dyDescent="0.25">
      <c r="A300" s="470">
        <f t="shared" si="11"/>
        <v>44126</v>
      </c>
      <c r="B300">
        <v>1.0347679999999999</v>
      </c>
      <c r="C300">
        <v>0.81960500000000003</v>
      </c>
      <c r="D300">
        <v>0.961677</v>
      </c>
      <c r="E300">
        <v>0.97333999999999998</v>
      </c>
      <c r="F300">
        <v>0.99020699999999995</v>
      </c>
      <c r="G300">
        <v>1.0071509999999999</v>
      </c>
      <c r="H300">
        <v>0.97142600000000001</v>
      </c>
      <c r="I300">
        <v>0.89169500000000002</v>
      </c>
      <c r="J300">
        <v>0.76267499999999999</v>
      </c>
      <c r="K300">
        <v>0.75010299999999996</v>
      </c>
      <c r="L300">
        <v>0.79186000000000001</v>
      </c>
      <c r="M300">
        <v>0.76251500000000005</v>
      </c>
      <c r="N300">
        <v>0.76445600000000002</v>
      </c>
      <c r="O300">
        <v>0.76128700000000005</v>
      </c>
      <c r="P300">
        <v>0.80842700000000001</v>
      </c>
      <c r="R300">
        <v>0.72830600000000001</v>
      </c>
      <c r="S300">
        <v>0.72301400000000005</v>
      </c>
    </row>
    <row r="301" spans="1:19" x14ac:dyDescent="0.25">
      <c r="A301" s="470">
        <f t="shared" si="11"/>
        <v>44127</v>
      </c>
      <c r="B301">
        <v>1.0196799999999999</v>
      </c>
      <c r="C301">
        <v>0.81960500000000003</v>
      </c>
      <c r="D301">
        <v>0.95369800000000005</v>
      </c>
      <c r="E301">
        <v>0.97418400000000005</v>
      </c>
      <c r="F301">
        <v>0.993197</v>
      </c>
      <c r="G301">
        <v>1.006289</v>
      </c>
      <c r="H301">
        <v>0.97200600000000004</v>
      </c>
      <c r="I301">
        <v>0.89169100000000001</v>
      </c>
      <c r="J301">
        <v>0.76338799999999996</v>
      </c>
      <c r="K301">
        <v>0.75010299999999996</v>
      </c>
      <c r="L301">
        <v>0.79081699999999999</v>
      </c>
      <c r="M301">
        <v>0.76379600000000003</v>
      </c>
      <c r="N301">
        <v>0.76432100000000003</v>
      </c>
      <c r="O301">
        <v>0.76055499999999998</v>
      </c>
      <c r="P301">
        <v>0.80859400000000003</v>
      </c>
      <c r="R301">
        <v>0.73045800000000005</v>
      </c>
      <c r="S301">
        <v>0.72245999999999999</v>
      </c>
    </row>
    <row r="302" spans="1:19" x14ac:dyDescent="0.25">
      <c r="A302" s="470">
        <f t="shared" si="11"/>
        <v>44128</v>
      </c>
      <c r="B302">
        <v>1.0344469999999999</v>
      </c>
      <c r="C302">
        <v>0.81960500000000003</v>
      </c>
      <c r="D302">
        <v>0.95143</v>
      </c>
      <c r="E302">
        <v>0.97465900000000005</v>
      </c>
      <c r="F302">
        <v>0.993197</v>
      </c>
      <c r="G302">
        <v>1.0071509999999999</v>
      </c>
      <c r="H302">
        <v>0.96355800000000003</v>
      </c>
      <c r="I302">
        <v>0.890266</v>
      </c>
      <c r="J302">
        <v>0.75944</v>
      </c>
      <c r="K302">
        <v>0.74685699999999999</v>
      </c>
      <c r="L302">
        <v>0.78902000000000005</v>
      </c>
      <c r="M302">
        <v>0.76989700000000005</v>
      </c>
      <c r="N302">
        <v>0.76458199999999998</v>
      </c>
      <c r="O302">
        <v>0.76178900000000005</v>
      </c>
      <c r="P302">
        <v>0.80857100000000004</v>
      </c>
      <c r="Q302">
        <v>0.72896899999999998</v>
      </c>
      <c r="R302">
        <v>0.72716700000000001</v>
      </c>
      <c r="S302">
        <v>0.72139699999999995</v>
      </c>
    </row>
    <row r="303" spans="1:19" x14ac:dyDescent="0.25">
      <c r="A303" s="470">
        <f t="shared" si="11"/>
        <v>44129</v>
      </c>
      <c r="B303">
        <v>1.0292300000000001</v>
      </c>
      <c r="C303">
        <v>0.81960500000000003</v>
      </c>
      <c r="D303">
        <v>0.94930700000000001</v>
      </c>
      <c r="E303">
        <v>0.97465900000000005</v>
      </c>
      <c r="F303">
        <v>0.99592700000000001</v>
      </c>
      <c r="G303">
        <v>1.0059149999999999</v>
      </c>
      <c r="H303">
        <v>0.95918700000000001</v>
      </c>
      <c r="I303">
        <v>0.89041599999999999</v>
      </c>
      <c r="J303">
        <v>0.75953800000000005</v>
      </c>
      <c r="K303">
        <v>0.75027200000000005</v>
      </c>
      <c r="L303">
        <v>0.78060700000000005</v>
      </c>
      <c r="M303">
        <v>0.76436800000000005</v>
      </c>
      <c r="N303">
        <v>0.76529499999999995</v>
      </c>
      <c r="O303">
        <v>0.76178900000000005</v>
      </c>
      <c r="P303">
        <v>0.80651700000000004</v>
      </c>
      <c r="Q303">
        <v>0.73313799999999996</v>
      </c>
      <c r="R303">
        <v>0.72517100000000001</v>
      </c>
      <c r="S303">
        <v>0.72043500000000005</v>
      </c>
    </row>
    <row r="304" spans="1:19" x14ac:dyDescent="0.25">
      <c r="A304" s="470">
        <f t="shared" si="11"/>
        <v>44130</v>
      </c>
      <c r="B304">
        <v>1.0347150000000001</v>
      </c>
      <c r="C304">
        <v>0.81960500000000003</v>
      </c>
      <c r="D304">
        <v>0.94930700000000001</v>
      </c>
      <c r="E304">
        <v>0.98036299999999998</v>
      </c>
      <c r="F304">
        <v>0.98590199999999995</v>
      </c>
      <c r="G304">
        <v>1.0058339999999999</v>
      </c>
      <c r="H304">
        <v>0.95718099999999995</v>
      </c>
      <c r="I304">
        <v>0.89009899999999997</v>
      </c>
      <c r="J304">
        <v>0.75953800000000005</v>
      </c>
      <c r="K304">
        <v>0.74864600000000003</v>
      </c>
      <c r="L304">
        <v>0.77854000000000001</v>
      </c>
      <c r="M304">
        <v>0.76447900000000002</v>
      </c>
      <c r="N304">
        <v>0.76566699999999999</v>
      </c>
      <c r="O304">
        <v>0.75662099999999999</v>
      </c>
      <c r="P304">
        <v>0.80682900000000002</v>
      </c>
      <c r="Q304">
        <v>0.73757700000000004</v>
      </c>
      <c r="R304">
        <v>0.72256900000000002</v>
      </c>
      <c r="S304">
        <v>0.71981300000000004</v>
      </c>
    </row>
    <row r="305" spans="1:19" x14ac:dyDescent="0.25">
      <c r="A305" s="470">
        <f t="shared" si="11"/>
        <v>44131</v>
      </c>
      <c r="B305">
        <v>1.0347150000000001</v>
      </c>
      <c r="C305">
        <v>0.781891</v>
      </c>
      <c r="D305">
        <v>0.94046799999999997</v>
      </c>
      <c r="E305">
        <v>0.97648599999999997</v>
      </c>
      <c r="F305">
        <v>0.99060899999999996</v>
      </c>
      <c r="G305">
        <v>1.001603</v>
      </c>
      <c r="H305">
        <v>0.95681400000000005</v>
      </c>
      <c r="I305">
        <v>0.89009899999999997</v>
      </c>
      <c r="J305">
        <v>0.76170199999999999</v>
      </c>
      <c r="K305">
        <v>0.74689000000000005</v>
      </c>
      <c r="L305">
        <v>0.77694300000000005</v>
      </c>
      <c r="M305">
        <v>0.76123799999999997</v>
      </c>
      <c r="N305">
        <v>0.76566699999999999</v>
      </c>
      <c r="O305">
        <v>0.76008100000000001</v>
      </c>
      <c r="P305">
        <v>0.81138500000000002</v>
      </c>
      <c r="Q305">
        <v>0.73816499999999996</v>
      </c>
      <c r="R305">
        <v>0.72128000000000003</v>
      </c>
      <c r="S305">
        <v>0.71981300000000004</v>
      </c>
    </row>
    <row r="306" spans="1:19" x14ac:dyDescent="0.25">
      <c r="A306" s="470">
        <f t="shared" si="11"/>
        <v>44132</v>
      </c>
      <c r="B306">
        <v>1.0347150000000001</v>
      </c>
      <c r="C306">
        <v>0.77657200000000004</v>
      </c>
      <c r="D306">
        <v>0.93916100000000002</v>
      </c>
      <c r="E306">
        <v>0.96805399999999997</v>
      </c>
      <c r="F306">
        <v>1.0066539999999999</v>
      </c>
      <c r="H306">
        <v>0.95681400000000005</v>
      </c>
      <c r="I306">
        <v>0.88988199999999995</v>
      </c>
      <c r="J306">
        <v>0.75440399999999996</v>
      </c>
      <c r="K306">
        <v>0.74718899999999999</v>
      </c>
      <c r="L306">
        <v>0.78069500000000003</v>
      </c>
      <c r="M306">
        <v>0.76123799999999997</v>
      </c>
      <c r="N306">
        <v>0.76596399999999998</v>
      </c>
      <c r="O306">
        <v>0.75121000000000004</v>
      </c>
      <c r="P306">
        <v>0.80976199999999998</v>
      </c>
      <c r="Q306">
        <v>0.73403700000000005</v>
      </c>
      <c r="R306">
        <v>0.72043500000000005</v>
      </c>
      <c r="S306">
        <v>0.71955400000000003</v>
      </c>
    </row>
    <row r="307" spans="1:19" x14ac:dyDescent="0.25">
      <c r="A307" s="470">
        <f t="shared" si="11"/>
        <v>44133</v>
      </c>
      <c r="B307">
        <v>1.039447</v>
      </c>
      <c r="C307">
        <v>0.77202199999999999</v>
      </c>
      <c r="D307">
        <v>0.92739400000000005</v>
      </c>
      <c r="E307">
        <v>0.98137399999999997</v>
      </c>
      <c r="F307">
        <v>1.006016</v>
      </c>
      <c r="G307">
        <v>1.002607</v>
      </c>
      <c r="H307">
        <v>0.95769800000000005</v>
      </c>
      <c r="I307">
        <v>0.89336800000000005</v>
      </c>
      <c r="J307">
        <v>0.76158899999999996</v>
      </c>
      <c r="K307">
        <v>0.74650499999999997</v>
      </c>
      <c r="L307">
        <v>0.78048799999999996</v>
      </c>
      <c r="M307">
        <v>0.76177399999999995</v>
      </c>
      <c r="N307">
        <v>0.763872</v>
      </c>
      <c r="O307">
        <v>0.74909499999999996</v>
      </c>
      <c r="P307">
        <v>0.80688099999999996</v>
      </c>
      <c r="Q307">
        <v>0.73285299999999998</v>
      </c>
      <c r="R307">
        <v>0.72043500000000005</v>
      </c>
      <c r="S307">
        <v>0.71836500000000003</v>
      </c>
    </row>
    <row r="308" spans="1:19" x14ac:dyDescent="0.25">
      <c r="A308" s="470">
        <f t="shared" si="11"/>
        <v>44134</v>
      </c>
      <c r="B308">
        <v>1.0460799999999999</v>
      </c>
      <c r="C308">
        <v>0.81244700000000003</v>
      </c>
      <c r="D308">
        <v>0.93684699999999999</v>
      </c>
      <c r="E308">
        <v>0.98231800000000002</v>
      </c>
      <c r="G308">
        <v>0.99944999999999995</v>
      </c>
      <c r="H308">
        <v>0.95555699999999999</v>
      </c>
      <c r="I308">
        <v>0.89768999999999999</v>
      </c>
      <c r="J308">
        <v>0.75909099999999996</v>
      </c>
      <c r="K308">
        <v>0.74651900000000004</v>
      </c>
      <c r="L308">
        <v>0.77957500000000002</v>
      </c>
      <c r="M308">
        <v>0.76122000000000001</v>
      </c>
      <c r="N308">
        <v>0.75852399999999998</v>
      </c>
      <c r="O308">
        <v>0.75104099999999996</v>
      </c>
      <c r="P308">
        <v>0.80720000000000003</v>
      </c>
      <c r="Q308">
        <v>0.73285299999999998</v>
      </c>
      <c r="R308">
        <v>0.722329</v>
      </c>
      <c r="S308">
        <v>0.71857400000000005</v>
      </c>
    </row>
    <row r="309" spans="1:19" x14ac:dyDescent="0.25">
      <c r="A309" s="470">
        <f t="shared" si="11"/>
        <v>44135</v>
      </c>
      <c r="B309">
        <v>1.048713</v>
      </c>
      <c r="C309">
        <v>0.82203000000000004</v>
      </c>
      <c r="D309">
        <v>0.92609699999999995</v>
      </c>
      <c r="E309">
        <v>0.98164300000000004</v>
      </c>
      <c r="G309">
        <v>1.0001</v>
      </c>
      <c r="H309">
        <v>0.95552099999999995</v>
      </c>
      <c r="I309">
        <v>0.89387099999999997</v>
      </c>
      <c r="J309">
        <v>0.76484799999999997</v>
      </c>
      <c r="K309">
        <v>0.74586799999999998</v>
      </c>
      <c r="L309">
        <v>0.775281</v>
      </c>
      <c r="M309">
        <v>0.76043899999999998</v>
      </c>
      <c r="N309">
        <v>0.75962700000000005</v>
      </c>
      <c r="P309">
        <v>0.80720000000000003</v>
      </c>
      <c r="Q309">
        <v>0.73294199999999998</v>
      </c>
      <c r="R309">
        <v>0.72031599999999996</v>
      </c>
      <c r="S309">
        <v>0.71774899999999997</v>
      </c>
    </row>
    <row r="310" spans="1:19" x14ac:dyDescent="0.25">
      <c r="A310" s="470">
        <f t="shared" si="11"/>
        <v>44136</v>
      </c>
      <c r="B310">
        <v>1.0527420000000001</v>
      </c>
      <c r="C310">
        <v>0.82203000000000004</v>
      </c>
      <c r="D310">
        <v>0.921956</v>
      </c>
      <c r="E310">
        <v>0.98164300000000004</v>
      </c>
      <c r="F310">
        <v>1.0034019999999999</v>
      </c>
      <c r="G310">
        <v>1.0001</v>
      </c>
      <c r="H310">
        <v>0.95817099999999999</v>
      </c>
      <c r="I310">
        <v>0.88664299999999996</v>
      </c>
      <c r="J310">
        <v>0.76505199999999995</v>
      </c>
      <c r="K310">
        <v>0.74618200000000001</v>
      </c>
      <c r="L310">
        <v>0.77661800000000003</v>
      </c>
      <c r="M310">
        <v>0.76404099999999997</v>
      </c>
      <c r="N310">
        <v>0.76088999999999996</v>
      </c>
      <c r="P310">
        <v>0.80937899999999996</v>
      </c>
      <c r="Q310">
        <v>0.73223300000000002</v>
      </c>
      <c r="R310">
        <v>0.71995299999999995</v>
      </c>
      <c r="S310">
        <v>0.71723400000000004</v>
      </c>
    </row>
    <row r="311" spans="1:19" x14ac:dyDescent="0.25">
      <c r="A311" s="470">
        <f t="shared" si="11"/>
        <v>44137</v>
      </c>
      <c r="B311">
        <v>1.052244</v>
      </c>
      <c r="C311">
        <v>0.82203000000000004</v>
      </c>
      <c r="D311">
        <v>0.921956</v>
      </c>
      <c r="E311">
        <v>0.98499800000000004</v>
      </c>
      <c r="F311">
        <v>0.98153199999999996</v>
      </c>
      <c r="G311">
        <v>1.0028280000000001</v>
      </c>
      <c r="H311">
        <v>0.95793200000000001</v>
      </c>
      <c r="I311">
        <v>0.88759900000000003</v>
      </c>
      <c r="J311">
        <v>0.76505199999999995</v>
      </c>
      <c r="K311">
        <v>0.74648000000000003</v>
      </c>
      <c r="L311">
        <v>0.78000999999999998</v>
      </c>
      <c r="M311">
        <v>0.762436</v>
      </c>
      <c r="N311">
        <v>0.759907</v>
      </c>
      <c r="O311">
        <v>0.75427900000000003</v>
      </c>
      <c r="P311">
        <v>0.80544199999999999</v>
      </c>
      <c r="Q311">
        <v>0.73317500000000002</v>
      </c>
      <c r="R311">
        <v>0.72570500000000004</v>
      </c>
    </row>
    <row r="312" spans="1:19" x14ac:dyDescent="0.25">
      <c r="A312" s="470">
        <f t="shared" si="11"/>
        <v>44138</v>
      </c>
      <c r="B312">
        <v>1.052244</v>
      </c>
      <c r="C312">
        <v>0.84280100000000002</v>
      </c>
      <c r="D312">
        <v>0.930925</v>
      </c>
      <c r="E312">
        <v>0.99066799999999999</v>
      </c>
      <c r="F312">
        <v>0.98641199999999996</v>
      </c>
      <c r="G312">
        <v>1.005126</v>
      </c>
      <c r="H312">
        <v>0.95954600000000001</v>
      </c>
      <c r="I312">
        <v>0.88759900000000003</v>
      </c>
      <c r="J312">
        <v>0.76379600000000003</v>
      </c>
      <c r="K312">
        <v>0.74643000000000004</v>
      </c>
      <c r="L312">
        <v>0.78304499999999999</v>
      </c>
      <c r="M312">
        <v>0.76216600000000001</v>
      </c>
      <c r="N312">
        <v>0.759907</v>
      </c>
      <c r="O312">
        <v>0.76149599999999995</v>
      </c>
      <c r="P312">
        <v>0.80550999999999995</v>
      </c>
      <c r="Q312">
        <v>0.72788399999999998</v>
      </c>
      <c r="R312">
        <v>0.73210699999999995</v>
      </c>
      <c r="S312">
        <v>0.71676899999999999</v>
      </c>
    </row>
    <row r="313" spans="1:19" x14ac:dyDescent="0.25">
      <c r="A313" s="470">
        <f t="shared" si="11"/>
        <v>44139</v>
      </c>
      <c r="B313">
        <v>1.052244</v>
      </c>
      <c r="C313">
        <v>0.86940499999999998</v>
      </c>
      <c r="D313">
        <v>0.93449199999999999</v>
      </c>
      <c r="E313">
        <v>0.98972700000000002</v>
      </c>
      <c r="F313">
        <v>0.99019699999999999</v>
      </c>
      <c r="H313">
        <v>0.95954600000000001</v>
      </c>
      <c r="I313">
        <v>0.88334199999999996</v>
      </c>
      <c r="J313">
        <v>0.76286399999999999</v>
      </c>
      <c r="K313">
        <v>0.74632200000000004</v>
      </c>
      <c r="L313">
        <v>0.78348099999999998</v>
      </c>
      <c r="M313">
        <v>0.76216600000000001</v>
      </c>
      <c r="N313">
        <v>0.76068500000000006</v>
      </c>
      <c r="O313">
        <v>0.76239000000000001</v>
      </c>
      <c r="P313">
        <v>0.80223699999999998</v>
      </c>
      <c r="Q313">
        <v>0.73984499999999997</v>
      </c>
      <c r="R313">
        <v>0.73144900000000002</v>
      </c>
      <c r="S313">
        <v>0.71956200000000003</v>
      </c>
    </row>
    <row r="314" spans="1:19" x14ac:dyDescent="0.25">
      <c r="A314" s="470">
        <f t="shared" si="11"/>
        <v>44140</v>
      </c>
      <c r="B314">
        <v>1.0698049999999999</v>
      </c>
      <c r="C314">
        <v>0.867058</v>
      </c>
      <c r="D314">
        <v>0.93883499999999998</v>
      </c>
      <c r="E314">
        <v>0.99730700000000005</v>
      </c>
      <c r="F314">
        <v>0.980854</v>
      </c>
      <c r="G314">
        <v>1.004319</v>
      </c>
      <c r="H314">
        <v>0.960094</v>
      </c>
      <c r="I314">
        <v>0.87701200000000001</v>
      </c>
      <c r="J314">
        <v>0.75963000000000003</v>
      </c>
      <c r="K314">
        <v>0.74608799999999997</v>
      </c>
      <c r="L314">
        <v>0.7833</v>
      </c>
      <c r="M314">
        <v>0.76321600000000001</v>
      </c>
      <c r="N314">
        <v>0.75899899999999998</v>
      </c>
      <c r="O314">
        <v>0.76658000000000004</v>
      </c>
      <c r="P314">
        <v>0.80407200000000001</v>
      </c>
      <c r="Q314">
        <v>0.74186700000000005</v>
      </c>
      <c r="R314">
        <v>0.73144900000000002</v>
      </c>
      <c r="S314">
        <v>0.72183900000000001</v>
      </c>
    </row>
    <row r="315" spans="1:19" x14ac:dyDescent="0.25">
      <c r="A315" s="470">
        <f t="shared" si="11"/>
        <v>44141</v>
      </c>
      <c r="B315">
        <v>1.0703769999999999</v>
      </c>
      <c r="C315">
        <v>0.85117200000000004</v>
      </c>
      <c r="D315">
        <v>0.93839399999999995</v>
      </c>
      <c r="E315">
        <v>1.0005999999999999</v>
      </c>
      <c r="F315">
        <v>0.98202900000000004</v>
      </c>
      <c r="G315">
        <v>1.003593</v>
      </c>
      <c r="H315">
        <v>0.95707100000000001</v>
      </c>
      <c r="I315">
        <v>0.87854200000000005</v>
      </c>
      <c r="J315">
        <v>0.75964200000000004</v>
      </c>
      <c r="K315">
        <v>0.74596200000000001</v>
      </c>
      <c r="L315">
        <v>0.784883</v>
      </c>
      <c r="M315">
        <v>0.76136800000000004</v>
      </c>
      <c r="N315">
        <v>0.75809599999999999</v>
      </c>
      <c r="O315">
        <v>0.767424</v>
      </c>
      <c r="P315">
        <v>0.80259999999999998</v>
      </c>
      <c r="Q315">
        <v>0.74192199999999997</v>
      </c>
      <c r="R315">
        <v>0.73152899999999998</v>
      </c>
      <c r="S315">
        <v>0.71748900000000004</v>
      </c>
    </row>
    <row r="316" spans="1:19" x14ac:dyDescent="0.25">
      <c r="A316" s="470">
        <f t="shared" si="11"/>
        <v>44142</v>
      </c>
      <c r="B316">
        <v>1.080964</v>
      </c>
      <c r="C316">
        <v>0.84831999999999996</v>
      </c>
      <c r="D316">
        <v>0.93479800000000002</v>
      </c>
      <c r="E316">
        <v>0.99980000000000002</v>
      </c>
      <c r="F316">
        <v>0.981595</v>
      </c>
      <c r="G316">
        <v>1.006532</v>
      </c>
      <c r="H316">
        <v>0.95969300000000002</v>
      </c>
      <c r="I316">
        <v>0.87481399999999998</v>
      </c>
      <c r="J316">
        <v>0.75148400000000004</v>
      </c>
      <c r="K316">
        <v>0.74693799999999999</v>
      </c>
      <c r="L316">
        <v>0.78159500000000004</v>
      </c>
      <c r="M316">
        <v>0.762683</v>
      </c>
      <c r="N316">
        <v>0.75822800000000001</v>
      </c>
      <c r="O316">
        <v>0.76772200000000002</v>
      </c>
      <c r="P316">
        <v>0.80259999999999998</v>
      </c>
      <c r="Q316">
        <v>0.74045799999999995</v>
      </c>
      <c r="R316">
        <v>0.72634799999999999</v>
      </c>
      <c r="S316">
        <v>0.72089700000000001</v>
      </c>
    </row>
    <row r="317" spans="1:19" x14ac:dyDescent="0.25">
      <c r="A317" s="470">
        <f t="shared" si="11"/>
        <v>44143</v>
      </c>
      <c r="B317">
        <v>1.0915239999999999</v>
      </c>
      <c r="C317">
        <v>0.84831999999999996</v>
      </c>
      <c r="D317">
        <v>0.92993000000000003</v>
      </c>
      <c r="E317">
        <v>0.99980000000000002</v>
      </c>
      <c r="F317">
        <v>0.98243400000000003</v>
      </c>
      <c r="G317">
        <v>1.0029079999999999</v>
      </c>
      <c r="H317">
        <v>0.95762499999999995</v>
      </c>
      <c r="I317">
        <v>0.880305</v>
      </c>
      <c r="J317">
        <v>0.75165400000000004</v>
      </c>
      <c r="K317">
        <v>0.74982199999999999</v>
      </c>
      <c r="L317">
        <v>0.78548099999999998</v>
      </c>
      <c r="M317">
        <v>0.76255499999999998</v>
      </c>
      <c r="N317">
        <v>0.75662700000000005</v>
      </c>
      <c r="O317">
        <v>0.76772200000000002</v>
      </c>
      <c r="P317">
        <v>0.80363899999999999</v>
      </c>
      <c r="Q317">
        <v>0.74685100000000004</v>
      </c>
      <c r="R317">
        <v>0.72480599999999995</v>
      </c>
      <c r="S317">
        <v>0.71853299999999998</v>
      </c>
    </row>
    <row r="318" spans="1:19" x14ac:dyDescent="0.25">
      <c r="A318" s="470">
        <f t="shared" si="11"/>
        <v>44144</v>
      </c>
      <c r="B318">
        <v>1.0800890000000001</v>
      </c>
      <c r="C318">
        <v>0.84831999999999996</v>
      </c>
      <c r="D318">
        <v>0.92993000000000003</v>
      </c>
      <c r="E318">
        <v>0.99700900000000003</v>
      </c>
      <c r="F318">
        <v>0.98646599999999995</v>
      </c>
      <c r="G318">
        <v>1.0009410000000001</v>
      </c>
      <c r="H318">
        <v>0.95381199999999999</v>
      </c>
      <c r="I318">
        <v>0.88272200000000001</v>
      </c>
      <c r="J318">
        <v>0.75165400000000004</v>
      </c>
      <c r="K318">
        <v>0.74559500000000001</v>
      </c>
      <c r="L318">
        <v>0.78777699999999995</v>
      </c>
      <c r="M318">
        <v>0.75637200000000004</v>
      </c>
      <c r="N318">
        <v>0.75600100000000003</v>
      </c>
      <c r="O318">
        <v>0.77027999999999996</v>
      </c>
      <c r="P318">
        <v>0.80240699999999998</v>
      </c>
      <c r="Q318">
        <v>0.74352499999999999</v>
      </c>
      <c r="R318">
        <v>0.72634299999999996</v>
      </c>
      <c r="S318">
        <v>0.71778200000000003</v>
      </c>
    </row>
    <row r="319" spans="1:19" x14ac:dyDescent="0.25">
      <c r="A319" s="470">
        <f t="shared" si="11"/>
        <v>44145</v>
      </c>
      <c r="B319">
        <v>1.0800890000000001</v>
      </c>
      <c r="C319">
        <v>0.84882400000000002</v>
      </c>
      <c r="D319">
        <v>0.94656600000000002</v>
      </c>
      <c r="E319">
        <v>0.99988999999999995</v>
      </c>
      <c r="F319">
        <v>0.98355999999999999</v>
      </c>
      <c r="G319">
        <v>0.99911099999999997</v>
      </c>
      <c r="H319">
        <v>0.95433500000000004</v>
      </c>
      <c r="I319">
        <v>0.88272200000000001</v>
      </c>
      <c r="J319">
        <v>0.75336700000000001</v>
      </c>
      <c r="K319">
        <v>0.74214000000000002</v>
      </c>
      <c r="L319">
        <v>0.78808699999999998</v>
      </c>
      <c r="M319">
        <v>0.75685899999999995</v>
      </c>
      <c r="N319">
        <v>0.75600100000000003</v>
      </c>
      <c r="O319">
        <v>0.76896500000000001</v>
      </c>
      <c r="P319">
        <v>0.803477</v>
      </c>
      <c r="Q319">
        <v>0.748201</v>
      </c>
      <c r="R319">
        <v>0.72317600000000004</v>
      </c>
      <c r="S319">
        <v>0.71778200000000003</v>
      </c>
    </row>
    <row r="320" spans="1:19" x14ac:dyDescent="0.25">
      <c r="A320" s="468">
        <f t="shared" si="11"/>
        <v>44146</v>
      </c>
      <c r="B320">
        <v>1.0800890000000001</v>
      </c>
      <c r="C320">
        <v>0.83692500000000003</v>
      </c>
      <c r="D320">
        <v>0.95092699999999997</v>
      </c>
      <c r="E320">
        <v>0.99807400000000002</v>
      </c>
      <c r="F320">
        <v>0.98121000000000003</v>
      </c>
      <c r="G320">
        <v>0.99840300000000004</v>
      </c>
      <c r="H320">
        <v>0.95433500000000004</v>
      </c>
      <c r="I320">
        <v>0.88191600000000003</v>
      </c>
      <c r="J320">
        <v>0.75388599999999995</v>
      </c>
      <c r="K320">
        <v>0.73992999999999998</v>
      </c>
      <c r="L320">
        <v>0.78822700000000001</v>
      </c>
      <c r="M320">
        <v>0.75685899999999995</v>
      </c>
      <c r="N320">
        <v>0.75605800000000001</v>
      </c>
      <c r="O320">
        <v>0.76582300000000003</v>
      </c>
      <c r="P320">
        <v>0.79463499999999998</v>
      </c>
      <c r="Q320">
        <v>0.75341800000000003</v>
      </c>
      <c r="R320">
        <v>0.72466399999999997</v>
      </c>
      <c r="S320">
        <v>0.71852000000000005</v>
      </c>
    </row>
    <row r="321" spans="1:19" x14ac:dyDescent="0.25">
      <c r="A321" s="470">
        <f t="shared" si="11"/>
        <v>44147</v>
      </c>
      <c r="B321">
        <v>1.057418</v>
      </c>
      <c r="C321">
        <v>0.82966600000000001</v>
      </c>
      <c r="D321">
        <v>0.95469999999999999</v>
      </c>
      <c r="E321">
        <v>0.99455000000000005</v>
      </c>
      <c r="F321">
        <v>0.98775199999999996</v>
      </c>
      <c r="G321">
        <v>0.99840300000000004</v>
      </c>
      <c r="H321">
        <v>0.95452199999999998</v>
      </c>
      <c r="I321">
        <v>0.88132900000000003</v>
      </c>
      <c r="J321">
        <v>0.75355099999999997</v>
      </c>
      <c r="K321">
        <v>0.73850300000000002</v>
      </c>
      <c r="L321">
        <v>0.78822700000000001</v>
      </c>
      <c r="M321">
        <v>0.75666699999999998</v>
      </c>
      <c r="N321">
        <v>0.75607800000000003</v>
      </c>
      <c r="O321">
        <v>0.76307000000000003</v>
      </c>
      <c r="P321">
        <v>0.79633100000000001</v>
      </c>
      <c r="Q321">
        <v>0.79585499999999998</v>
      </c>
      <c r="R321">
        <v>0.72466399999999997</v>
      </c>
      <c r="S321">
        <v>0.71666099999999999</v>
      </c>
    </row>
    <row r="322" spans="1:19" x14ac:dyDescent="0.25">
      <c r="A322" s="470">
        <f t="shared" si="11"/>
        <v>44148</v>
      </c>
      <c r="B322">
        <v>1.0356259999999999</v>
      </c>
      <c r="C322">
        <v>0.81420000000000003</v>
      </c>
      <c r="D322">
        <v>0.94947800000000004</v>
      </c>
      <c r="E322">
        <v>0.99147300000000005</v>
      </c>
      <c r="F322">
        <v>0.98980500000000005</v>
      </c>
      <c r="G322">
        <v>0.99980000000000002</v>
      </c>
      <c r="H322">
        <v>0.95240400000000003</v>
      </c>
      <c r="I322">
        <v>0.88593599999999995</v>
      </c>
      <c r="J322">
        <v>0.751247</v>
      </c>
      <c r="K322">
        <v>0.73850300000000002</v>
      </c>
      <c r="L322">
        <v>0.78525599999999995</v>
      </c>
      <c r="M322">
        <v>0.75621799999999995</v>
      </c>
      <c r="N322">
        <v>0.75533600000000001</v>
      </c>
      <c r="O322">
        <v>0.75921499999999997</v>
      </c>
      <c r="P322">
        <v>0.79676199999999997</v>
      </c>
      <c r="Q322">
        <v>0.79585499999999998</v>
      </c>
      <c r="R322">
        <v>0.72570000000000001</v>
      </c>
      <c r="S322">
        <v>0.71524600000000005</v>
      </c>
    </row>
    <row r="323" spans="1:19" x14ac:dyDescent="0.25">
      <c r="A323" s="470">
        <f t="shared" si="11"/>
        <v>44149</v>
      </c>
      <c r="B323">
        <v>1.038745</v>
      </c>
      <c r="C323">
        <v>0.81103000000000003</v>
      </c>
      <c r="D323">
        <v>0.95166499999999998</v>
      </c>
      <c r="E323">
        <v>0.98784899999999998</v>
      </c>
      <c r="F323">
        <v>0.98980500000000005</v>
      </c>
      <c r="G323">
        <v>0.99820299999999995</v>
      </c>
      <c r="H323">
        <v>0.95516900000000005</v>
      </c>
      <c r="I323">
        <v>0.88041000000000003</v>
      </c>
      <c r="J323">
        <v>0.74978299999999998</v>
      </c>
      <c r="K323">
        <v>0.73630700000000004</v>
      </c>
      <c r="L323">
        <v>0.785327</v>
      </c>
      <c r="M323">
        <v>0.75542699999999996</v>
      </c>
      <c r="N323">
        <v>0.75455499999999998</v>
      </c>
      <c r="O323">
        <v>0.76103500000000002</v>
      </c>
      <c r="P323">
        <v>0.79676199999999997</v>
      </c>
      <c r="Q323">
        <v>0.75182899999999997</v>
      </c>
      <c r="R323">
        <v>0.72917699999999996</v>
      </c>
      <c r="S323">
        <v>0.71290100000000001</v>
      </c>
    </row>
    <row r="324" spans="1:19" x14ac:dyDescent="0.25">
      <c r="A324" s="470">
        <f t="shared" si="11"/>
        <v>44150</v>
      </c>
      <c r="B324">
        <v>1.046244</v>
      </c>
      <c r="C324">
        <v>0.81103000000000003</v>
      </c>
      <c r="D324">
        <v>0.95052499999999995</v>
      </c>
      <c r="E324">
        <v>0.98784899999999998</v>
      </c>
      <c r="F324">
        <v>0.98224100000000003</v>
      </c>
      <c r="G324">
        <v>0.99826300000000001</v>
      </c>
      <c r="H324">
        <v>0.95282100000000003</v>
      </c>
      <c r="I324">
        <v>0.88475599999999999</v>
      </c>
      <c r="J324">
        <v>0.75049999999999994</v>
      </c>
      <c r="K324">
        <v>0.74201600000000001</v>
      </c>
      <c r="L324">
        <v>0.78253700000000004</v>
      </c>
      <c r="M324">
        <v>0.757969</v>
      </c>
      <c r="N324">
        <v>0.75568900000000006</v>
      </c>
      <c r="O324">
        <v>0.76103500000000002</v>
      </c>
      <c r="P324">
        <v>0.79858499999999999</v>
      </c>
      <c r="Q324">
        <v>0.75293600000000005</v>
      </c>
      <c r="R324">
        <v>0.73174799999999995</v>
      </c>
      <c r="S324">
        <v>0.71031599999999995</v>
      </c>
    </row>
    <row r="325" spans="1:19" x14ac:dyDescent="0.25">
      <c r="A325" s="470">
        <f t="shared" si="11"/>
        <v>44151</v>
      </c>
      <c r="B325">
        <v>1.0234890000000001</v>
      </c>
      <c r="C325">
        <v>0.81103000000000003</v>
      </c>
      <c r="D325">
        <v>0.95052499999999995</v>
      </c>
      <c r="E325">
        <v>0.99355199999999999</v>
      </c>
      <c r="F325">
        <v>0.97682999999999998</v>
      </c>
      <c r="G325">
        <v>0.99698900000000001</v>
      </c>
      <c r="H325">
        <v>0.95572100000000004</v>
      </c>
      <c r="I325">
        <v>0.88573599999999997</v>
      </c>
      <c r="J325">
        <v>0.75049999999999994</v>
      </c>
      <c r="K325">
        <v>0.74592099999999995</v>
      </c>
      <c r="L325">
        <v>0.78475399999999995</v>
      </c>
      <c r="M325">
        <v>0.76010699999999998</v>
      </c>
      <c r="N325">
        <v>0.75624899999999995</v>
      </c>
      <c r="O325">
        <v>0.76496200000000003</v>
      </c>
      <c r="P325">
        <v>0.79685099999999998</v>
      </c>
      <c r="Q325">
        <v>0.75052799999999997</v>
      </c>
      <c r="R325">
        <v>0.72643800000000003</v>
      </c>
      <c r="S325">
        <v>0.70919500000000002</v>
      </c>
    </row>
    <row r="326" spans="1:19" x14ac:dyDescent="0.25">
      <c r="A326" s="470">
        <f t="shared" si="11"/>
        <v>44152</v>
      </c>
      <c r="B326">
        <v>1.0234890000000001</v>
      </c>
      <c r="C326">
        <v>0.80788499999999996</v>
      </c>
      <c r="D326">
        <v>0.956206</v>
      </c>
      <c r="E326">
        <v>0.97682000000000002</v>
      </c>
      <c r="F326">
        <v>0.97968100000000002</v>
      </c>
      <c r="G326">
        <v>0.99702900000000005</v>
      </c>
      <c r="H326">
        <v>0.95811100000000005</v>
      </c>
      <c r="I326">
        <v>0.88573599999999997</v>
      </c>
      <c r="J326">
        <v>0.748637</v>
      </c>
      <c r="K326">
        <v>0.74443000000000004</v>
      </c>
      <c r="L326">
        <v>0.78134199999999998</v>
      </c>
      <c r="M326">
        <v>0.76054299999999997</v>
      </c>
      <c r="N326">
        <v>0.75624899999999995</v>
      </c>
      <c r="O326">
        <v>0.76359500000000002</v>
      </c>
      <c r="P326">
        <v>0.79350600000000004</v>
      </c>
      <c r="Q326">
        <v>0.74840799999999996</v>
      </c>
      <c r="R326">
        <v>0.72751100000000002</v>
      </c>
      <c r="S326">
        <v>0.70919500000000002</v>
      </c>
    </row>
    <row r="327" spans="1:19" x14ac:dyDescent="0.25">
      <c r="A327" s="470">
        <f t="shared" ref="A327:A366" si="12">A326+1</f>
        <v>44153</v>
      </c>
      <c r="B327">
        <v>1.0234890000000001</v>
      </c>
      <c r="C327">
        <v>0.81706999999999996</v>
      </c>
      <c r="D327">
        <v>0.94384100000000004</v>
      </c>
      <c r="E327">
        <v>0.97933599999999998</v>
      </c>
      <c r="F327">
        <v>0.97723099999999996</v>
      </c>
      <c r="G327">
        <v>0.99880100000000005</v>
      </c>
      <c r="H327">
        <v>0.95811100000000005</v>
      </c>
      <c r="I327">
        <v>0.88389600000000002</v>
      </c>
      <c r="J327">
        <v>0.75075099999999995</v>
      </c>
      <c r="K327">
        <v>0.73977099999999996</v>
      </c>
      <c r="L327">
        <v>0.78331799999999996</v>
      </c>
      <c r="M327">
        <v>0.76054299999999997</v>
      </c>
      <c r="N327">
        <v>0.75717100000000004</v>
      </c>
      <c r="O327">
        <v>0.76601900000000001</v>
      </c>
      <c r="P327">
        <v>0.79160600000000003</v>
      </c>
      <c r="Q327">
        <v>0.74710799999999999</v>
      </c>
      <c r="R327">
        <v>0.72878299999999996</v>
      </c>
      <c r="S327">
        <v>0.71248900000000004</v>
      </c>
    </row>
    <row r="328" spans="1:19" x14ac:dyDescent="0.25">
      <c r="A328" s="470">
        <f t="shared" si="12"/>
        <v>44154</v>
      </c>
      <c r="B328">
        <v>1.026958</v>
      </c>
      <c r="C328">
        <v>0.81640999999999997</v>
      </c>
      <c r="D328">
        <v>0.95248999999999995</v>
      </c>
      <c r="E328">
        <v>0.98253100000000004</v>
      </c>
      <c r="F328">
        <v>0.97426000000000001</v>
      </c>
      <c r="G328">
        <v>0.99870199999999998</v>
      </c>
      <c r="H328">
        <v>0.95904900000000004</v>
      </c>
      <c r="I328">
        <v>0.883822</v>
      </c>
      <c r="J328">
        <v>0.74912000000000001</v>
      </c>
      <c r="K328">
        <v>0.74036199999999996</v>
      </c>
      <c r="L328">
        <v>0.78323900000000002</v>
      </c>
      <c r="M328">
        <v>0.75811899999999999</v>
      </c>
      <c r="N328">
        <v>0.75594399999999995</v>
      </c>
      <c r="O328">
        <v>0.76435900000000001</v>
      </c>
      <c r="P328">
        <v>0.79151199999999999</v>
      </c>
      <c r="R328">
        <v>0.72878299999999996</v>
      </c>
      <c r="S328">
        <v>0.71553800000000001</v>
      </c>
    </row>
    <row r="329" spans="1:19" x14ac:dyDescent="0.25">
      <c r="A329" s="470">
        <f t="shared" si="12"/>
        <v>44155</v>
      </c>
      <c r="B329">
        <v>1.018537</v>
      </c>
      <c r="C329">
        <v>0.80848299999999995</v>
      </c>
      <c r="D329">
        <v>0.93839399999999995</v>
      </c>
      <c r="E329">
        <v>0.98001700000000003</v>
      </c>
      <c r="F329">
        <v>0.97352000000000005</v>
      </c>
      <c r="G329">
        <v>1.003714</v>
      </c>
      <c r="H329">
        <v>0.95538400000000001</v>
      </c>
      <c r="I329">
        <v>0.88145700000000005</v>
      </c>
      <c r="J329">
        <v>0.75339500000000004</v>
      </c>
      <c r="K329">
        <v>0.74038400000000004</v>
      </c>
      <c r="L329">
        <v>0.781366</v>
      </c>
      <c r="M329">
        <v>0.75508699999999995</v>
      </c>
      <c r="N329">
        <v>0.75153800000000004</v>
      </c>
      <c r="O329">
        <v>0.76473400000000002</v>
      </c>
      <c r="P329">
        <v>0.790883</v>
      </c>
      <c r="R329">
        <v>0.72882000000000002</v>
      </c>
      <c r="S329">
        <v>0.714418</v>
      </c>
    </row>
    <row r="330" spans="1:19" x14ac:dyDescent="0.25">
      <c r="A330" s="470">
        <f t="shared" si="12"/>
        <v>44156</v>
      </c>
      <c r="B330">
        <v>1.0150220000000001</v>
      </c>
      <c r="C330">
        <v>0.77911399999999997</v>
      </c>
      <c r="D330">
        <v>0.93401199999999995</v>
      </c>
      <c r="E330">
        <v>0.98244399999999998</v>
      </c>
      <c r="F330">
        <v>0.97353000000000001</v>
      </c>
      <c r="G330">
        <v>1.0028079999999999</v>
      </c>
      <c r="H330">
        <v>0.95724900000000002</v>
      </c>
      <c r="I330">
        <v>0.883911</v>
      </c>
      <c r="J330">
        <v>0.75007500000000005</v>
      </c>
      <c r="K330">
        <v>0.74405600000000005</v>
      </c>
      <c r="L330">
        <v>0.78396600000000005</v>
      </c>
      <c r="M330">
        <v>0.75365000000000004</v>
      </c>
      <c r="N330">
        <v>0.75330399999999997</v>
      </c>
      <c r="O330">
        <v>0.76366800000000001</v>
      </c>
      <c r="P330">
        <v>0.790883</v>
      </c>
      <c r="Q330">
        <v>0.741865</v>
      </c>
      <c r="R330">
        <v>0.73038800000000004</v>
      </c>
      <c r="S330">
        <v>0.71631199999999995</v>
      </c>
    </row>
    <row r="331" spans="1:19" x14ac:dyDescent="0.25">
      <c r="A331" s="470">
        <f t="shared" si="12"/>
        <v>44157</v>
      </c>
      <c r="B331">
        <v>1.0106619999999999</v>
      </c>
      <c r="C331">
        <v>0.77911399999999997</v>
      </c>
      <c r="D331">
        <v>0.93475399999999997</v>
      </c>
      <c r="E331">
        <v>0.98318700000000003</v>
      </c>
      <c r="F331">
        <v>0.96238500000000005</v>
      </c>
      <c r="G331">
        <v>1.001803</v>
      </c>
      <c r="H331">
        <v>0.95152000000000003</v>
      </c>
      <c r="I331">
        <v>0.88971100000000003</v>
      </c>
      <c r="J331">
        <v>0.74905500000000003</v>
      </c>
      <c r="K331">
        <v>0.74460400000000004</v>
      </c>
      <c r="L331">
        <v>0.78554900000000005</v>
      </c>
      <c r="M331">
        <v>0.75744400000000001</v>
      </c>
      <c r="N331">
        <v>0.75215699999999996</v>
      </c>
      <c r="O331">
        <v>0.76366800000000001</v>
      </c>
      <c r="P331">
        <v>0.78817700000000002</v>
      </c>
      <c r="Q331">
        <v>0.74582099999999996</v>
      </c>
      <c r="R331">
        <v>0.72798200000000002</v>
      </c>
      <c r="S331">
        <v>0.71491899999999997</v>
      </c>
    </row>
    <row r="332" spans="1:19" x14ac:dyDescent="0.25">
      <c r="A332" s="470">
        <f t="shared" si="12"/>
        <v>44158</v>
      </c>
      <c r="B332">
        <v>1.014456</v>
      </c>
      <c r="C332">
        <v>0.77911399999999997</v>
      </c>
      <c r="D332">
        <v>0.93475399999999997</v>
      </c>
      <c r="E332">
        <v>0.98129599999999995</v>
      </c>
      <c r="F332">
        <v>0.96421800000000002</v>
      </c>
      <c r="G332">
        <v>1.002175</v>
      </c>
      <c r="H332">
        <v>0.94975799999999999</v>
      </c>
      <c r="I332">
        <v>0.89025799999999999</v>
      </c>
      <c r="J332">
        <v>0.74905500000000003</v>
      </c>
      <c r="K332">
        <v>0.74219800000000002</v>
      </c>
      <c r="L332">
        <v>0.78652200000000005</v>
      </c>
      <c r="M332">
        <v>0.75614099999999995</v>
      </c>
      <c r="N332">
        <v>0.75181500000000001</v>
      </c>
      <c r="O332">
        <v>0.76378100000000004</v>
      </c>
      <c r="P332">
        <v>0.78650100000000001</v>
      </c>
      <c r="Q332">
        <v>0.74517</v>
      </c>
      <c r="R332">
        <v>0.730047</v>
      </c>
      <c r="S332">
        <v>0.71528199999999997</v>
      </c>
    </row>
    <row r="333" spans="1:19" x14ac:dyDescent="0.25">
      <c r="A333" s="470">
        <f t="shared" si="12"/>
        <v>44159</v>
      </c>
      <c r="B333">
        <v>1.014456</v>
      </c>
      <c r="C333">
        <v>0.78939700000000002</v>
      </c>
      <c r="D333">
        <v>0.94767000000000001</v>
      </c>
      <c r="E333">
        <v>0.97534299999999996</v>
      </c>
      <c r="F333">
        <v>0.95383399999999996</v>
      </c>
      <c r="G333">
        <v>1.0077290000000001</v>
      </c>
      <c r="H333">
        <v>0.95096800000000004</v>
      </c>
      <c r="I333">
        <v>0.89025799999999999</v>
      </c>
      <c r="J333">
        <v>0.74796300000000004</v>
      </c>
      <c r="K333">
        <v>0.74146599999999996</v>
      </c>
      <c r="L333">
        <v>0.78742299999999998</v>
      </c>
      <c r="M333">
        <v>0.75531599999999999</v>
      </c>
      <c r="N333">
        <v>0.75179499999999999</v>
      </c>
      <c r="O333">
        <v>0.76751599999999998</v>
      </c>
      <c r="P333">
        <v>0.79017300000000001</v>
      </c>
      <c r="Q333">
        <v>0.74954100000000001</v>
      </c>
      <c r="R333">
        <v>0.73483500000000002</v>
      </c>
      <c r="S333">
        <v>0.71528199999999997</v>
      </c>
    </row>
    <row r="334" spans="1:19" x14ac:dyDescent="0.25">
      <c r="A334" s="470">
        <f t="shared" si="12"/>
        <v>44160</v>
      </c>
      <c r="B334">
        <v>1.014456</v>
      </c>
      <c r="C334">
        <v>0.81135900000000005</v>
      </c>
      <c r="D334">
        <v>0.942774</v>
      </c>
      <c r="E334">
        <v>0.98862099999999997</v>
      </c>
      <c r="F334">
        <v>0.95472699999999999</v>
      </c>
      <c r="G334">
        <v>1.0073540000000001</v>
      </c>
      <c r="H334">
        <v>0.95096800000000004</v>
      </c>
      <c r="I334">
        <v>0.88671299999999997</v>
      </c>
      <c r="J334">
        <v>0.750413</v>
      </c>
      <c r="K334">
        <v>0.74001399999999995</v>
      </c>
      <c r="L334">
        <v>0.78668899999999997</v>
      </c>
      <c r="M334">
        <v>0.75531599999999999</v>
      </c>
      <c r="N334">
        <v>0.75111700000000003</v>
      </c>
      <c r="O334">
        <v>0.76942900000000003</v>
      </c>
      <c r="P334">
        <v>0.79042299999999999</v>
      </c>
      <c r="Q334">
        <v>0.74789799999999995</v>
      </c>
      <c r="R334">
        <v>0.73284199999999999</v>
      </c>
      <c r="S334">
        <v>0.71423999999999999</v>
      </c>
    </row>
    <row r="335" spans="1:19" x14ac:dyDescent="0.25">
      <c r="A335" s="470">
        <f t="shared" si="12"/>
        <v>44161</v>
      </c>
      <c r="B335">
        <v>1.0106619999999999</v>
      </c>
      <c r="C335">
        <v>0.81406699999999999</v>
      </c>
      <c r="D335">
        <v>0.95220000000000005</v>
      </c>
      <c r="E335">
        <v>0.99196499999999999</v>
      </c>
      <c r="F335">
        <v>0.95383399999999996</v>
      </c>
      <c r="G335">
        <v>1.007252</v>
      </c>
      <c r="H335">
        <v>0.94753900000000002</v>
      </c>
      <c r="I335">
        <v>0.88827299999999998</v>
      </c>
      <c r="J335">
        <v>0.75209499999999996</v>
      </c>
      <c r="K335">
        <v>0.73959299999999994</v>
      </c>
      <c r="L335">
        <v>0.78668899999999997</v>
      </c>
      <c r="M335">
        <v>0.75557200000000002</v>
      </c>
      <c r="N335">
        <v>0.75253000000000003</v>
      </c>
      <c r="O335">
        <v>0.76859200000000005</v>
      </c>
      <c r="P335">
        <v>0.78287099999999998</v>
      </c>
      <c r="Q335">
        <v>0.74618499999999999</v>
      </c>
      <c r="R335">
        <v>0.73284199999999999</v>
      </c>
      <c r="S335">
        <v>0.71108300000000002</v>
      </c>
    </row>
    <row r="336" spans="1:19" x14ac:dyDescent="0.25">
      <c r="A336" s="470">
        <f t="shared" si="12"/>
        <v>44162</v>
      </c>
      <c r="B336">
        <v>1.012351</v>
      </c>
      <c r="C336">
        <v>0.811392</v>
      </c>
      <c r="D336">
        <v>0.94255100000000003</v>
      </c>
      <c r="E336">
        <v>0.97972000000000004</v>
      </c>
      <c r="F336">
        <v>0.95301599999999997</v>
      </c>
      <c r="G336">
        <v>1.005126</v>
      </c>
      <c r="H336">
        <v>0.94819500000000001</v>
      </c>
      <c r="I336">
        <v>0.88978699999999999</v>
      </c>
      <c r="J336">
        <v>0.75193600000000005</v>
      </c>
      <c r="K336">
        <v>0.73939900000000003</v>
      </c>
      <c r="L336">
        <v>0.78464599999999995</v>
      </c>
      <c r="M336">
        <v>0.75128099999999998</v>
      </c>
      <c r="N336">
        <v>0.75256999999999996</v>
      </c>
      <c r="O336">
        <v>0.76983500000000005</v>
      </c>
      <c r="P336">
        <v>0.78152500000000003</v>
      </c>
      <c r="Q336">
        <v>0.74618499999999999</v>
      </c>
      <c r="R336">
        <v>0.73328800000000005</v>
      </c>
      <c r="S336">
        <v>0.71303300000000003</v>
      </c>
    </row>
    <row r="337" spans="1:19" x14ac:dyDescent="0.25">
      <c r="A337" s="470">
        <f t="shared" si="12"/>
        <v>44163</v>
      </c>
      <c r="B337">
        <v>1.004823</v>
      </c>
      <c r="C337">
        <v>0.80977600000000005</v>
      </c>
      <c r="D337">
        <v>0.94134899999999999</v>
      </c>
      <c r="E337">
        <v>0.97972000000000004</v>
      </c>
      <c r="F337">
        <v>0.95301599999999997</v>
      </c>
      <c r="G337">
        <v>1.0064409999999999</v>
      </c>
      <c r="H337">
        <v>0.943886</v>
      </c>
      <c r="I337">
        <v>0.88141800000000003</v>
      </c>
      <c r="J337">
        <v>0.74816700000000003</v>
      </c>
      <c r="K337">
        <v>0.74547600000000003</v>
      </c>
      <c r="L337">
        <v>0.78099700000000005</v>
      </c>
      <c r="M337">
        <v>0.75051100000000004</v>
      </c>
      <c r="N337">
        <v>0.75244299999999997</v>
      </c>
      <c r="O337">
        <v>0.76949699999999999</v>
      </c>
      <c r="P337">
        <v>0.78152500000000003</v>
      </c>
      <c r="Q337">
        <v>0.74409499999999995</v>
      </c>
      <c r="R337">
        <v>0.73718600000000001</v>
      </c>
      <c r="S337">
        <v>0.71380100000000002</v>
      </c>
    </row>
    <row r="338" spans="1:19" x14ac:dyDescent="0.25">
      <c r="A338" s="470">
        <f t="shared" si="12"/>
        <v>44164</v>
      </c>
      <c r="B338">
        <v>1.008675</v>
      </c>
      <c r="C338">
        <v>0.80977600000000005</v>
      </c>
      <c r="D338">
        <v>0.94206299999999998</v>
      </c>
      <c r="E338">
        <v>0.97943199999999997</v>
      </c>
      <c r="F338">
        <v>0.96787599999999996</v>
      </c>
      <c r="G338">
        <v>1.006958</v>
      </c>
      <c r="H338">
        <v>0.94435800000000003</v>
      </c>
      <c r="I338">
        <v>0.87560300000000002</v>
      </c>
      <c r="J338">
        <v>0.747664</v>
      </c>
      <c r="K338">
        <v>0.74374899999999999</v>
      </c>
      <c r="L338">
        <v>0.77790999999999999</v>
      </c>
      <c r="M338">
        <v>0.75331300000000001</v>
      </c>
      <c r="N338">
        <v>0.75247399999999998</v>
      </c>
      <c r="O338">
        <v>0.76949699999999999</v>
      </c>
      <c r="P338">
        <v>0.78192799999999996</v>
      </c>
      <c r="Q338">
        <v>0.73334999999999995</v>
      </c>
      <c r="R338">
        <v>0.73530799999999996</v>
      </c>
      <c r="S338">
        <v>0.71341699999999997</v>
      </c>
    </row>
    <row r="339" spans="1:19" x14ac:dyDescent="0.25">
      <c r="A339" s="470">
        <f t="shared" si="12"/>
        <v>44165</v>
      </c>
      <c r="B339">
        <v>1.005682</v>
      </c>
      <c r="C339">
        <v>0.80977600000000005</v>
      </c>
      <c r="D339">
        <v>0.94206299999999998</v>
      </c>
      <c r="E339">
        <v>0.97723099999999996</v>
      </c>
      <c r="F339">
        <v>0.97096800000000005</v>
      </c>
      <c r="G339">
        <v>1.0070490000000001</v>
      </c>
      <c r="H339">
        <v>0.94343200000000005</v>
      </c>
      <c r="I339">
        <v>0.87583299999999997</v>
      </c>
      <c r="J339">
        <v>0.747664</v>
      </c>
      <c r="K339">
        <v>0.74408099999999999</v>
      </c>
      <c r="L339">
        <v>0.77581599999999995</v>
      </c>
      <c r="M339">
        <v>0.75245700000000004</v>
      </c>
      <c r="N339">
        <v>0.75303500000000001</v>
      </c>
      <c r="O339">
        <v>0.77018799999999998</v>
      </c>
      <c r="P339">
        <v>0.78018600000000005</v>
      </c>
      <c r="Q339">
        <v>0.73907100000000003</v>
      </c>
      <c r="R339">
        <v>0.73617100000000002</v>
      </c>
      <c r="S339">
        <v>0.71349600000000002</v>
      </c>
    </row>
    <row r="340" spans="1:19" x14ac:dyDescent="0.25">
      <c r="A340" s="470">
        <f t="shared" si="12"/>
        <v>44166</v>
      </c>
      <c r="B340">
        <v>1.005682</v>
      </c>
      <c r="C340">
        <v>0.80821100000000001</v>
      </c>
      <c r="D340">
        <v>0.94472400000000001</v>
      </c>
      <c r="E340">
        <v>0.97342499999999998</v>
      </c>
      <c r="F340">
        <v>0.980657</v>
      </c>
      <c r="G340">
        <v>1.0065170000000001</v>
      </c>
      <c r="H340">
        <v>0.94199200000000005</v>
      </c>
      <c r="I340">
        <v>0.87583299999999997</v>
      </c>
      <c r="J340">
        <v>0.75035600000000002</v>
      </c>
      <c r="K340">
        <v>0.75033099999999997</v>
      </c>
      <c r="L340">
        <v>0.78728100000000001</v>
      </c>
      <c r="M340">
        <v>0.75213399999999997</v>
      </c>
      <c r="N340">
        <v>0.75303500000000001</v>
      </c>
      <c r="O340">
        <v>0.772123</v>
      </c>
      <c r="P340">
        <v>0.78285199999999999</v>
      </c>
      <c r="Q340">
        <v>0.74489300000000003</v>
      </c>
      <c r="R340">
        <v>0.74094099999999996</v>
      </c>
      <c r="S340">
        <v>0.71349600000000002</v>
      </c>
    </row>
    <row r="341" spans="1:19" x14ac:dyDescent="0.25">
      <c r="A341" s="470">
        <f t="shared" si="12"/>
        <v>44167</v>
      </c>
      <c r="B341">
        <v>1.005682</v>
      </c>
      <c r="C341">
        <v>0.80785200000000001</v>
      </c>
      <c r="D341">
        <v>0.95860699999999999</v>
      </c>
      <c r="E341">
        <v>0.99641900000000005</v>
      </c>
      <c r="F341">
        <v>0.98241500000000004</v>
      </c>
      <c r="G341">
        <v>1.0065930000000001</v>
      </c>
      <c r="H341">
        <v>0.94199200000000005</v>
      </c>
      <c r="I341">
        <v>0.880324</v>
      </c>
      <c r="J341">
        <v>0.74831499999999995</v>
      </c>
      <c r="K341">
        <v>0.75193299999999996</v>
      </c>
      <c r="L341">
        <v>0.78832000000000002</v>
      </c>
      <c r="M341">
        <v>0.75213399999999997</v>
      </c>
      <c r="N341">
        <v>0.75195299999999998</v>
      </c>
      <c r="O341">
        <v>0.77304499999999998</v>
      </c>
      <c r="P341">
        <v>0.78050299999999995</v>
      </c>
      <c r="Q341">
        <v>0.74328700000000003</v>
      </c>
      <c r="R341">
        <v>0.74087800000000004</v>
      </c>
      <c r="S341">
        <v>0.71059600000000001</v>
      </c>
    </row>
    <row r="342" spans="1:19" x14ac:dyDescent="0.25">
      <c r="A342" s="470">
        <f t="shared" si="12"/>
        <v>44168</v>
      </c>
      <c r="B342">
        <v>0.99995000000000001</v>
      </c>
      <c r="C342">
        <v>0.80447299999999999</v>
      </c>
      <c r="D342">
        <v>0.95433500000000004</v>
      </c>
      <c r="E342">
        <v>0.99553000000000003</v>
      </c>
      <c r="F342">
        <v>0.98396099999999997</v>
      </c>
      <c r="G342">
        <v>1.0064919999999999</v>
      </c>
      <c r="H342">
        <v>0.940137</v>
      </c>
      <c r="I342">
        <v>0.87728099999999998</v>
      </c>
      <c r="J342">
        <v>0.74870999999999999</v>
      </c>
      <c r="K342">
        <v>0.75227299999999997</v>
      </c>
      <c r="L342">
        <v>0.78830199999999995</v>
      </c>
      <c r="M342">
        <v>0.75812999999999997</v>
      </c>
      <c r="N342">
        <v>0.75187099999999996</v>
      </c>
      <c r="O342">
        <v>0.77637599999999996</v>
      </c>
      <c r="P342">
        <v>0.77958400000000005</v>
      </c>
      <c r="Q342">
        <v>0.74098799999999998</v>
      </c>
      <c r="R342">
        <v>0.74087800000000004</v>
      </c>
      <c r="S342">
        <v>0.71082000000000001</v>
      </c>
    </row>
    <row r="343" spans="1:19" x14ac:dyDescent="0.25">
      <c r="A343" s="470">
        <f t="shared" si="12"/>
        <v>44169</v>
      </c>
      <c r="B343">
        <v>0.99840300000000004</v>
      </c>
      <c r="C343">
        <v>0.79827599999999999</v>
      </c>
      <c r="D343">
        <v>0.94885699999999995</v>
      </c>
      <c r="E343">
        <v>0.99390699999999998</v>
      </c>
      <c r="F343">
        <v>0.98202900000000004</v>
      </c>
      <c r="G343">
        <v>1.006543</v>
      </c>
      <c r="H343">
        <v>0.93795899999999999</v>
      </c>
      <c r="I343">
        <v>0.88039800000000001</v>
      </c>
      <c r="J343">
        <v>0.74742299999999995</v>
      </c>
      <c r="K343">
        <v>0.75236099999999995</v>
      </c>
      <c r="L343">
        <v>0.78750399999999998</v>
      </c>
      <c r="M343">
        <v>0.75744999999999996</v>
      </c>
      <c r="N343">
        <v>0.75692800000000005</v>
      </c>
      <c r="O343">
        <v>0.78169</v>
      </c>
      <c r="P343">
        <v>0.77879200000000004</v>
      </c>
      <c r="Q343">
        <v>0.74098799999999998</v>
      </c>
      <c r="R343">
        <v>0.738035</v>
      </c>
      <c r="S343">
        <v>0.71049499999999999</v>
      </c>
    </row>
    <row r="344" spans="1:19" x14ac:dyDescent="0.25">
      <c r="A344" s="470">
        <f t="shared" si="12"/>
        <v>44170</v>
      </c>
      <c r="B344">
        <v>0.99000100000000002</v>
      </c>
      <c r="C344">
        <v>0.78317700000000001</v>
      </c>
      <c r="D344">
        <v>0.95047499999999996</v>
      </c>
      <c r="E344">
        <v>0.99700900000000003</v>
      </c>
      <c r="F344">
        <v>0.98202900000000004</v>
      </c>
      <c r="G344">
        <v>1.0071760000000001</v>
      </c>
      <c r="H344">
        <v>0.93515599999999999</v>
      </c>
      <c r="I344">
        <v>0.87938799999999995</v>
      </c>
      <c r="J344">
        <v>0.74811899999999998</v>
      </c>
      <c r="K344">
        <v>0.753915</v>
      </c>
      <c r="L344">
        <v>0.78780499999999998</v>
      </c>
      <c r="M344">
        <v>0.74725799999999998</v>
      </c>
      <c r="N344">
        <v>0.75881200000000004</v>
      </c>
      <c r="O344">
        <v>0.78198000000000001</v>
      </c>
      <c r="P344">
        <v>0.77879200000000004</v>
      </c>
      <c r="Q344">
        <v>0.73723700000000003</v>
      </c>
      <c r="R344">
        <v>0.73614900000000005</v>
      </c>
      <c r="S344">
        <v>0.71237799999999996</v>
      </c>
    </row>
    <row r="345" spans="1:19" x14ac:dyDescent="0.25">
      <c r="A345" s="470">
        <f t="shared" si="12"/>
        <v>44171</v>
      </c>
      <c r="B345">
        <v>0.98760599999999998</v>
      </c>
      <c r="C345">
        <v>0.78317700000000001</v>
      </c>
      <c r="D345">
        <v>0.94518000000000002</v>
      </c>
      <c r="E345">
        <v>0.99700900000000003</v>
      </c>
      <c r="F345">
        <v>0.985989</v>
      </c>
      <c r="G345">
        <v>1.0079070000000001</v>
      </c>
      <c r="H345">
        <v>0.94022099999999997</v>
      </c>
      <c r="I345">
        <v>0.87554200000000004</v>
      </c>
      <c r="J345">
        <v>0.74841899999999995</v>
      </c>
      <c r="K345">
        <v>0.75261500000000003</v>
      </c>
      <c r="L345">
        <v>0.78175399999999995</v>
      </c>
      <c r="M345">
        <v>0.74552300000000005</v>
      </c>
      <c r="N345">
        <v>0.75434699999999999</v>
      </c>
      <c r="O345">
        <v>0.78198000000000001</v>
      </c>
      <c r="P345">
        <v>0.78213600000000005</v>
      </c>
      <c r="Q345">
        <v>0.732985</v>
      </c>
      <c r="R345">
        <v>0.73641000000000001</v>
      </c>
      <c r="S345">
        <v>0.70679599999999998</v>
      </c>
    </row>
    <row r="346" spans="1:19" x14ac:dyDescent="0.25">
      <c r="A346" s="470">
        <f t="shared" si="12"/>
        <v>44172</v>
      </c>
      <c r="B346">
        <v>0.98633899999999997</v>
      </c>
      <c r="C346">
        <v>0.78317700000000001</v>
      </c>
      <c r="D346">
        <v>0.94518000000000002</v>
      </c>
      <c r="E346">
        <v>0.99345300000000003</v>
      </c>
      <c r="F346">
        <v>0.98794700000000002</v>
      </c>
      <c r="G346">
        <v>1.009555</v>
      </c>
      <c r="H346">
        <v>0.93817399999999995</v>
      </c>
      <c r="I346">
        <v>0.87465300000000001</v>
      </c>
      <c r="J346">
        <v>0.74841899999999995</v>
      </c>
      <c r="K346">
        <v>0.75462300000000004</v>
      </c>
      <c r="L346">
        <v>0.77907400000000004</v>
      </c>
      <c r="M346">
        <v>0.75176699999999996</v>
      </c>
      <c r="N346">
        <v>0.75444699999999998</v>
      </c>
      <c r="O346">
        <v>0.781308</v>
      </c>
      <c r="P346">
        <v>0.79030100000000003</v>
      </c>
      <c r="Q346">
        <v>0.73307100000000003</v>
      </c>
      <c r="R346">
        <v>0.73544799999999999</v>
      </c>
      <c r="S346">
        <v>0.70633900000000005</v>
      </c>
    </row>
    <row r="347" spans="1:19" x14ac:dyDescent="0.25">
      <c r="A347" s="470">
        <f t="shared" si="12"/>
        <v>44173</v>
      </c>
      <c r="B347">
        <v>0.98633899999999997</v>
      </c>
      <c r="C347">
        <v>0.78690599999999999</v>
      </c>
      <c r="D347">
        <v>0.95124900000000001</v>
      </c>
      <c r="E347">
        <v>0.99068800000000001</v>
      </c>
      <c r="F347">
        <v>0.98864099999999999</v>
      </c>
      <c r="G347">
        <v>1.0113270000000001</v>
      </c>
      <c r="H347">
        <v>0.93984500000000004</v>
      </c>
      <c r="I347">
        <v>0.87465300000000001</v>
      </c>
      <c r="J347">
        <v>0.74009400000000003</v>
      </c>
      <c r="K347">
        <v>0.75636999999999999</v>
      </c>
      <c r="L347">
        <v>0.77699200000000002</v>
      </c>
      <c r="M347">
        <v>0.75055400000000005</v>
      </c>
      <c r="N347">
        <v>0.75444699999999998</v>
      </c>
      <c r="O347">
        <v>0.78030200000000005</v>
      </c>
      <c r="P347">
        <v>0.79028299999999996</v>
      </c>
      <c r="Q347">
        <v>0.73659399999999997</v>
      </c>
      <c r="R347">
        <v>0.73544600000000004</v>
      </c>
      <c r="S347">
        <v>0.70633900000000005</v>
      </c>
    </row>
    <row r="348" spans="1:19" x14ac:dyDescent="0.25">
      <c r="A348" s="470">
        <f t="shared" si="12"/>
        <v>44174</v>
      </c>
      <c r="B348">
        <v>0.98633899999999997</v>
      </c>
      <c r="C348">
        <v>0.79573199999999999</v>
      </c>
      <c r="D348">
        <v>0.94339600000000001</v>
      </c>
      <c r="E348">
        <v>0.99000100000000002</v>
      </c>
      <c r="F348">
        <v>0.98058000000000001</v>
      </c>
      <c r="G348">
        <v>1.012095</v>
      </c>
      <c r="H348">
        <v>0.93984500000000004</v>
      </c>
      <c r="I348">
        <v>0.87160000000000004</v>
      </c>
      <c r="J348">
        <v>0.73547799999999997</v>
      </c>
      <c r="K348">
        <v>0.75951199999999996</v>
      </c>
      <c r="L348">
        <v>0.778362</v>
      </c>
      <c r="M348">
        <v>0.75055400000000005</v>
      </c>
      <c r="N348">
        <v>0.75576900000000002</v>
      </c>
      <c r="O348">
        <v>0.78120999999999996</v>
      </c>
      <c r="P348">
        <v>0.78742299999999998</v>
      </c>
      <c r="Q348">
        <v>0.73487000000000002</v>
      </c>
      <c r="R348">
        <v>0.73559200000000002</v>
      </c>
      <c r="S348">
        <v>0.70805499999999999</v>
      </c>
    </row>
    <row r="349" spans="1:19" x14ac:dyDescent="0.25">
      <c r="A349" s="470">
        <f t="shared" si="12"/>
        <v>44175</v>
      </c>
      <c r="B349">
        <v>0.99458000000000002</v>
      </c>
      <c r="C349">
        <v>0.79412300000000002</v>
      </c>
      <c r="D349">
        <v>0.94755299999999998</v>
      </c>
      <c r="E349">
        <v>0.99009899999999995</v>
      </c>
      <c r="F349">
        <v>0.97994999999999999</v>
      </c>
      <c r="G349">
        <v>1.012095</v>
      </c>
      <c r="H349">
        <v>0.93962400000000001</v>
      </c>
      <c r="I349">
        <v>0.875197</v>
      </c>
      <c r="J349">
        <v>0.73536999999999997</v>
      </c>
      <c r="K349">
        <v>0.75870800000000005</v>
      </c>
      <c r="M349">
        <v>0.74707699999999999</v>
      </c>
      <c r="N349">
        <v>0.75579499999999999</v>
      </c>
      <c r="O349">
        <v>0.78576500000000005</v>
      </c>
      <c r="P349">
        <v>0.78682799999999997</v>
      </c>
      <c r="R349">
        <v>0.73559200000000002</v>
      </c>
      <c r="S349">
        <v>0.70602799999999999</v>
      </c>
    </row>
    <row r="350" spans="1:19" x14ac:dyDescent="0.25">
      <c r="A350" s="470">
        <f t="shared" si="12"/>
        <v>44176</v>
      </c>
      <c r="B350">
        <v>0.99186700000000005</v>
      </c>
      <c r="C350">
        <v>0.79627300000000001</v>
      </c>
      <c r="D350">
        <v>0.95052499999999995</v>
      </c>
      <c r="E350">
        <v>0.99068800000000001</v>
      </c>
      <c r="F350">
        <v>0.98260800000000004</v>
      </c>
      <c r="G350">
        <v>1.0128790000000001</v>
      </c>
      <c r="H350">
        <v>0.94135400000000002</v>
      </c>
      <c r="I350">
        <v>0.87028000000000005</v>
      </c>
      <c r="J350">
        <v>0.73572700000000002</v>
      </c>
      <c r="K350">
        <v>0.75863899999999995</v>
      </c>
      <c r="L350">
        <v>0.77805000000000002</v>
      </c>
      <c r="M350">
        <v>0.74546199999999996</v>
      </c>
      <c r="N350">
        <v>0.75743199999999999</v>
      </c>
      <c r="O350">
        <v>0.78316200000000002</v>
      </c>
      <c r="P350">
        <v>0.78569999999999995</v>
      </c>
      <c r="Q350">
        <v>0.728518</v>
      </c>
      <c r="R350">
        <v>0.73703099999999999</v>
      </c>
      <c r="S350">
        <v>0.70794199999999996</v>
      </c>
    </row>
    <row r="351" spans="1:19" x14ac:dyDescent="0.25">
      <c r="A351" s="470">
        <f t="shared" si="12"/>
        <v>44177</v>
      </c>
      <c r="B351">
        <v>0.98872800000000005</v>
      </c>
      <c r="C351">
        <v>0.814697</v>
      </c>
      <c r="D351">
        <v>0.94544799999999996</v>
      </c>
      <c r="E351">
        <v>0.99009899999999995</v>
      </c>
      <c r="F351">
        <v>0.98260800000000004</v>
      </c>
      <c r="G351">
        <v>1.013274</v>
      </c>
      <c r="H351">
        <v>0.94240500000000005</v>
      </c>
      <c r="I351">
        <v>0.867062</v>
      </c>
      <c r="J351">
        <v>0.73029999999999995</v>
      </c>
      <c r="K351">
        <v>0.76102300000000001</v>
      </c>
      <c r="L351">
        <v>0.77602700000000002</v>
      </c>
      <c r="M351">
        <v>0.74993399999999999</v>
      </c>
      <c r="N351">
        <v>0.75828799999999996</v>
      </c>
      <c r="O351">
        <v>0.78260399999999997</v>
      </c>
      <c r="P351">
        <v>0.78569999999999995</v>
      </c>
      <c r="Q351">
        <v>0.73214699999999999</v>
      </c>
      <c r="R351">
        <v>0.73448100000000005</v>
      </c>
      <c r="S351">
        <v>0.70507399999999998</v>
      </c>
    </row>
    <row r="352" spans="1:19" x14ac:dyDescent="0.25">
      <c r="A352" s="470">
        <f t="shared" si="12"/>
        <v>44178</v>
      </c>
      <c r="B352">
        <v>0.98868</v>
      </c>
      <c r="C352">
        <v>0.814697</v>
      </c>
      <c r="D352">
        <v>0.94326299999999996</v>
      </c>
      <c r="E352">
        <v>0.99009899999999995</v>
      </c>
      <c r="F352">
        <v>0.97283799999999998</v>
      </c>
      <c r="G352">
        <v>1.014667</v>
      </c>
      <c r="H352">
        <v>0.939585</v>
      </c>
      <c r="I352">
        <v>0.86635600000000001</v>
      </c>
      <c r="J352">
        <v>0.72691099999999997</v>
      </c>
      <c r="K352">
        <v>0.762262</v>
      </c>
      <c r="L352">
        <v>0.77665399999999996</v>
      </c>
      <c r="M352">
        <v>0.74925200000000003</v>
      </c>
      <c r="N352">
        <v>0.75781699999999996</v>
      </c>
      <c r="O352">
        <v>0.78260399999999997</v>
      </c>
      <c r="P352">
        <v>0.78115800000000002</v>
      </c>
      <c r="Q352">
        <v>0.73829299999999998</v>
      </c>
      <c r="R352">
        <v>0.73699800000000004</v>
      </c>
      <c r="S352">
        <v>0.70255800000000002</v>
      </c>
    </row>
    <row r="353" spans="1:19" x14ac:dyDescent="0.25">
      <c r="A353" s="470">
        <f t="shared" si="12"/>
        <v>44179</v>
      </c>
      <c r="B353">
        <v>0.97981600000000002</v>
      </c>
      <c r="C353">
        <v>0.814697</v>
      </c>
      <c r="D353">
        <v>0.94326299999999996</v>
      </c>
      <c r="E353">
        <v>0.99544100000000002</v>
      </c>
      <c r="F353">
        <v>0.97180800000000001</v>
      </c>
      <c r="G353">
        <v>1.0154350000000001</v>
      </c>
      <c r="H353">
        <v>0.943276</v>
      </c>
      <c r="I353">
        <v>0.86333400000000005</v>
      </c>
      <c r="J353">
        <v>0.72691099999999997</v>
      </c>
      <c r="K353">
        <v>0.76236700000000002</v>
      </c>
      <c r="L353">
        <v>0.77824300000000002</v>
      </c>
      <c r="M353">
        <v>0.74718899999999999</v>
      </c>
      <c r="N353">
        <v>0.75951800000000003</v>
      </c>
      <c r="O353">
        <v>0.78254299999999999</v>
      </c>
      <c r="P353">
        <v>0.77787700000000004</v>
      </c>
      <c r="Q353">
        <v>0.73767300000000002</v>
      </c>
      <c r="R353">
        <v>0.74578199999999994</v>
      </c>
      <c r="S353">
        <v>0.70242000000000004</v>
      </c>
    </row>
    <row r="354" spans="1:19" x14ac:dyDescent="0.25">
      <c r="A354" s="470">
        <f t="shared" si="12"/>
        <v>44180</v>
      </c>
      <c r="B354">
        <v>0.97981600000000002</v>
      </c>
      <c r="C354">
        <v>0.80243900000000001</v>
      </c>
      <c r="D354">
        <v>0.943218</v>
      </c>
      <c r="E354">
        <v>0.99403600000000003</v>
      </c>
      <c r="F354">
        <v>0.961955</v>
      </c>
      <c r="G354">
        <v>1.0140960000000001</v>
      </c>
      <c r="H354">
        <v>0.94469700000000001</v>
      </c>
      <c r="I354">
        <v>0.86333400000000005</v>
      </c>
      <c r="J354">
        <v>0.72759600000000002</v>
      </c>
      <c r="K354">
        <v>0.74602100000000005</v>
      </c>
      <c r="L354">
        <v>0.77892799999999995</v>
      </c>
      <c r="M354">
        <v>0.74718899999999999</v>
      </c>
      <c r="N354">
        <v>0.75951800000000003</v>
      </c>
      <c r="O354">
        <v>0.78526499999999999</v>
      </c>
      <c r="P354">
        <v>0.77444299999999999</v>
      </c>
      <c r="Q354">
        <v>0.733205</v>
      </c>
      <c r="R354">
        <v>0.74819800000000003</v>
      </c>
      <c r="S354">
        <v>0.70246900000000001</v>
      </c>
    </row>
    <row r="355" spans="1:19" x14ac:dyDescent="0.25">
      <c r="A355" s="470">
        <f t="shared" si="12"/>
        <v>44181</v>
      </c>
      <c r="B355">
        <v>0.97981600000000002</v>
      </c>
      <c r="C355">
        <v>0.81089800000000001</v>
      </c>
      <c r="D355">
        <v>0.941797</v>
      </c>
      <c r="E355">
        <v>0.99611499999999997</v>
      </c>
      <c r="F355">
        <v>0.96612799999999999</v>
      </c>
      <c r="G355">
        <v>1.014302</v>
      </c>
      <c r="H355">
        <v>0.94469700000000001</v>
      </c>
      <c r="I355">
        <v>0.85955000000000004</v>
      </c>
      <c r="J355">
        <v>0.72834299999999996</v>
      </c>
      <c r="K355">
        <v>0.75037900000000002</v>
      </c>
      <c r="L355">
        <v>0.777254</v>
      </c>
      <c r="M355">
        <v>0.74718899999999999</v>
      </c>
      <c r="N355">
        <v>0.76050799999999996</v>
      </c>
      <c r="O355">
        <v>0.78384299999999996</v>
      </c>
      <c r="P355">
        <v>0.78283100000000005</v>
      </c>
      <c r="Q355">
        <v>0.73062000000000005</v>
      </c>
      <c r="R355">
        <v>0.74640799999999996</v>
      </c>
      <c r="S355">
        <v>0.70283899999999999</v>
      </c>
    </row>
    <row r="356" spans="1:19" x14ac:dyDescent="0.25">
      <c r="A356" s="470">
        <f t="shared" si="12"/>
        <v>44182</v>
      </c>
      <c r="B356">
        <v>0.98309100000000005</v>
      </c>
      <c r="C356">
        <v>0.81453799999999998</v>
      </c>
      <c r="D356">
        <v>0.94500099999999998</v>
      </c>
      <c r="E356">
        <v>0.99403600000000003</v>
      </c>
      <c r="F356">
        <v>0.96321500000000004</v>
      </c>
      <c r="G356">
        <v>1.0141469999999999</v>
      </c>
      <c r="H356">
        <v>0.94520599999999999</v>
      </c>
      <c r="I356">
        <v>0.860537</v>
      </c>
      <c r="J356">
        <v>0.72389300000000001</v>
      </c>
      <c r="K356">
        <v>0.74982199999999999</v>
      </c>
      <c r="L356">
        <v>0.77727299999999999</v>
      </c>
      <c r="M356">
        <v>0.74674200000000002</v>
      </c>
      <c r="N356">
        <v>0.76012100000000005</v>
      </c>
      <c r="O356">
        <v>0.78613299999999997</v>
      </c>
      <c r="P356">
        <v>0.77915299999999998</v>
      </c>
      <c r="Q356">
        <v>0.72761699999999996</v>
      </c>
      <c r="R356">
        <v>0.74640799999999996</v>
      </c>
      <c r="S356">
        <v>0.69834799999999997</v>
      </c>
    </row>
    <row r="357" spans="1:19" x14ac:dyDescent="0.25">
      <c r="A357" s="470">
        <f t="shared" si="12"/>
        <v>44183</v>
      </c>
      <c r="B357">
        <v>0.99349299999999996</v>
      </c>
      <c r="C357">
        <v>0.82855199999999996</v>
      </c>
      <c r="D357">
        <v>0.93357599999999996</v>
      </c>
      <c r="E357">
        <v>0.98716700000000002</v>
      </c>
      <c r="F357">
        <v>0.96394800000000003</v>
      </c>
      <c r="G357">
        <v>1.015981</v>
      </c>
      <c r="H357">
        <v>0.94237800000000005</v>
      </c>
      <c r="I357">
        <v>0.85811099999999996</v>
      </c>
      <c r="J357">
        <v>0.71593700000000005</v>
      </c>
      <c r="K357">
        <v>0.74982199999999999</v>
      </c>
      <c r="L357">
        <v>0.77794099999999999</v>
      </c>
      <c r="M357">
        <v>0.74285100000000004</v>
      </c>
      <c r="N357">
        <v>0.76233200000000001</v>
      </c>
      <c r="O357">
        <v>0.78275099999999997</v>
      </c>
      <c r="Q357">
        <v>0.72761699999999996</v>
      </c>
      <c r="R357">
        <v>0.746313</v>
      </c>
      <c r="S357">
        <v>0.69765900000000003</v>
      </c>
    </row>
    <row r="358" spans="1:19" x14ac:dyDescent="0.25">
      <c r="A358" s="470">
        <f t="shared" si="12"/>
        <v>44184</v>
      </c>
      <c r="B358">
        <v>0.98951100000000003</v>
      </c>
      <c r="C358">
        <v>0.83557899999999996</v>
      </c>
      <c r="D358">
        <v>0.93587799999999999</v>
      </c>
      <c r="E358">
        <v>0.98716700000000002</v>
      </c>
      <c r="F358">
        <v>0.96394800000000003</v>
      </c>
      <c r="G358">
        <v>1.0149550000000001</v>
      </c>
      <c r="H358">
        <v>0.93932000000000004</v>
      </c>
      <c r="I358">
        <v>0.86142700000000005</v>
      </c>
      <c r="J358">
        <v>0.72142799999999996</v>
      </c>
      <c r="K358">
        <v>0.74633499999999997</v>
      </c>
      <c r="L358">
        <v>0.77448799999999995</v>
      </c>
      <c r="M358">
        <v>0.74426599999999998</v>
      </c>
      <c r="N358">
        <v>0.76182899999999998</v>
      </c>
      <c r="O358">
        <v>0.781891</v>
      </c>
      <c r="Q358">
        <v>0.73304100000000005</v>
      </c>
      <c r="R358">
        <v>0.74968400000000002</v>
      </c>
      <c r="S358">
        <v>0.69622899999999999</v>
      </c>
    </row>
    <row r="359" spans="1:19" x14ac:dyDescent="0.25">
      <c r="A359" s="470">
        <f t="shared" si="12"/>
        <v>44185</v>
      </c>
      <c r="B359">
        <v>0.99690999999999996</v>
      </c>
      <c r="C359">
        <v>0.83557899999999996</v>
      </c>
      <c r="D359">
        <v>0.93804200000000004</v>
      </c>
      <c r="E359">
        <v>0.98716700000000002</v>
      </c>
      <c r="F359">
        <v>0.964785</v>
      </c>
      <c r="G359">
        <v>1.013325</v>
      </c>
      <c r="H359">
        <v>0.93606699999999998</v>
      </c>
      <c r="I359">
        <v>0.86021499999999995</v>
      </c>
      <c r="J359">
        <v>0.71650899999999995</v>
      </c>
      <c r="K359">
        <v>0.74755199999999999</v>
      </c>
      <c r="L359">
        <v>0.77886500000000003</v>
      </c>
      <c r="M359">
        <v>0.73970499999999995</v>
      </c>
      <c r="N359">
        <v>0.75942500000000002</v>
      </c>
      <c r="O359">
        <v>0.781891</v>
      </c>
      <c r="P359">
        <v>0.77269600000000005</v>
      </c>
      <c r="Q359">
        <v>0.73421999999999998</v>
      </c>
      <c r="R359">
        <v>0.75045799999999996</v>
      </c>
      <c r="S359">
        <v>0.696519</v>
      </c>
    </row>
    <row r="360" spans="1:19" x14ac:dyDescent="0.25">
      <c r="A360" s="470">
        <f t="shared" si="12"/>
        <v>44186</v>
      </c>
      <c r="B360">
        <v>1.0005999999999999</v>
      </c>
      <c r="C360">
        <v>0.83557899999999996</v>
      </c>
      <c r="D360">
        <v>0.93804200000000004</v>
      </c>
      <c r="E360">
        <v>0.98222200000000004</v>
      </c>
      <c r="F360">
        <v>0.971912</v>
      </c>
      <c r="G360">
        <v>1.011757</v>
      </c>
      <c r="H360">
        <v>0.93641300000000005</v>
      </c>
      <c r="I360">
        <v>0.86181300000000005</v>
      </c>
      <c r="J360">
        <v>0.71650899999999995</v>
      </c>
      <c r="K360">
        <v>0.74680100000000005</v>
      </c>
      <c r="L360">
        <v>0.78586400000000001</v>
      </c>
      <c r="M360">
        <v>0.73730300000000004</v>
      </c>
      <c r="N360">
        <v>0.76025399999999999</v>
      </c>
      <c r="O360">
        <v>0.77895899999999996</v>
      </c>
      <c r="P360">
        <v>0.77340399999999998</v>
      </c>
      <c r="Q360">
        <v>0.73414699999999999</v>
      </c>
      <c r="R360">
        <v>0.75202100000000005</v>
      </c>
      <c r="S360">
        <v>0.69724799999999998</v>
      </c>
    </row>
    <row r="361" spans="1:19" x14ac:dyDescent="0.25">
      <c r="A361" s="470">
        <f t="shared" si="12"/>
        <v>44187</v>
      </c>
      <c r="B361">
        <v>1.0005999999999999</v>
      </c>
      <c r="C361">
        <v>0.82263900000000001</v>
      </c>
      <c r="D361">
        <v>0.94400200000000001</v>
      </c>
      <c r="E361">
        <v>0.98260800000000004</v>
      </c>
      <c r="F361">
        <v>0.97143999999999997</v>
      </c>
      <c r="G361">
        <v>1.0055559999999999</v>
      </c>
      <c r="H361">
        <v>0.94003499999999995</v>
      </c>
      <c r="I361">
        <v>0.86181300000000005</v>
      </c>
      <c r="J361">
        <v>0.71489599999999998</v>
      </c>
      <c r="K361">
        <v>0.74220900000000001</v>
      </c>
      <c r="L361">
        <v>0.78419700000000003</v>
      </c>
      <c r="M361">
        <v>0.73515900000000001</v>
      </c>
      <c r="N361">
        <v>0.76025399999999999</v>
      </c>
      <c r="O361">
        <v>0.77337400000000001</v>
      </c>
      <c r="P361">
        <v>0.77839199999999997</v>
      </c>
      <c r="Q361">
        <v>0.73223300000000002</v>
      </c>
      <c r="R361">
        <v>0.75341800000000003</v>
      </c>
      <c r="S361">
        <v>0.69724799999999998</v>
      </c>
    </row>
    <row r="362" spans="1:19" x14ac:dyDescent="0.25">
      <c r="A362" s="470">
        <f t="shared" si="12"/>
        <v>44188</v>
      </c>
      <c r="B362">
        <v>1.0005999999999999</v>
      </c>
      <c r="C362">
        <v>0.82069800000000004</v>
      </c>
      <c r="D362">
        <v>0.94696999999999998</v>
      </c>
      <c r="E362">
        <v>0.98425200000000002</v>
      </c>
      <c r="F362">
        <v>0.97904800000000003</v>
      </c>
      <c r="G362">
        <v>1.0066440000000001</v>
      </c>
      <c r="H362">
        <v>0.94003499999999995</v>
      </c>
      <c r="I362">
        <v>0.858738</v>
      </c>
      <c r="J362">
        <v>0.71779300000000001</v>
      </c>
      <c r="K362">
        <v>0.73923499999999998</v>
      </c>
      <c r="L362">
        <v>0.78545299999999996</v>
      </c>
      <c r="M362">
        <v>0.73515900000000001</v>
      </c>
      <c r="N362">
        <v>0.75931899999999997</v>
      </c>
      <c r="O362">
        <v>0.77856199999999998</v>
      </c>
      <c r="P362">
        <v>0.78040299999999996</v>
      </c>
      <c r="Q362">
        <v>0.73585100000000003</v>
      </c>
      <c r="S362">
        <v>0.69461300000000004</v>
      </c>
    </row>
    <row r="363" spans="1:19" x14ac:dyDescent="0.25">
      <c r="A363" s="470">
        <f t="shared" si="12"/>
        <v>44189</v>
      </c>
      <c r="B363">
        <v>1.0005999999999999</v>
      </c>
      <c r="C363">
        <v>0.82149000000000005</v>
      </c>
      <c r="D363">
        <v>0.95481799999999994</v>
      </c>
      <c r="E363">
        <v>0.99112</v>
      </c>
      <c r="F363">
        <v>0.98055999999999999</v>
      </c>
      <c r="G363">
        <v>1.0066440000000001</v>
      </c>
      <c r="H363">
        <v>0.94298700000000002</v>
      </c>
      <c r="I363">
        <v>0.86073299999999997</v>
      </c>
      <c r="J363">
        <v>0.72060599999999997</v>
      </c>
      <c r="K363">
        <v>0.738089</v>
      </c>
      <c r="L363">
        <v>0.78545299999999996</v>
      </c>
      <c r="M363">
        <v>0.73586200000000002</v>
      </c>
      <c r="N363">
        <v>0.75964500000000001</v>
      </c>
      <c r="O363">
        <v>0.77954199999999996</v>
      </c>
      <c r="P363">
        <v>0.78019899999999998</v>
      </c>
      <c r="Q363">
        <v>0.73289599999999999</v>
      </c>
      <c r="S363">
        <v>0.69533100000000003</v>
      </c>
    </row>
    <row r="364" spans="1:19" x14ac:dyDescent="0.25">
      <c r="A364" s="468">
        <f t="shared" si="12"/>
        <v>44190</v>
      </c>
      <c r="B364">
        <v>1.0107139999999999</v>
      </c>
      <c r="C364">
        <v>0.82307900000000001</v>
      </c>
      <c r="D364">
        <v>0.95351600000000003</v>
      </c>
      <c r="E364">
        <v>0.99412500000000004</v>
      </c>
      <c r="F364">
        <v>0.98019999999999996</v>
      </c>
      <c r="G364">
        <v>1.0084709999999999</v>
      </c>
      <c r="H364">
        <v>0.941886</v>
      </c>
      <c r="I364">
        <v>0.86065899999999995</v>
      </c>
      <c r="J364">
        <v>0.72321500000000005</v>
      </c>
      <c r="K364">
        <v>0.738089</v>
      </c>
      <c r="L364">
        <v>0.78557699999999997</v>
      </c>
      <c r="M364">
        <v>0.728518</v>
      </c>
      <c r="N364">
        <v>0.75938799999999995</v>
      </c>
      <c r="O364">
        <v>0.77703100000000003</v>
      </c>
      <c r="P364">
        <v>0.78048799999999996</v>
      </c>
      <c r="Q364">
        <v>0.73289599999999999</v>
      </c>
      <c r="R364">
        <v>0.75428700000000004</v>
      </c>
      <c r="S364">
        <v>0.695967</v>
      </c>
    </row>
    <row r="365" spans="1:19" x14ac:dyDescent="0.25">
      <c r="A365" s="468">
        <f t="shared" si="12"/>
        <v>44191</v>
      </c>
      <c r="B365">
        <v>1.015074</v>
      </c>
      <c r="C365">
        <v>0.82314699999999996</v>
      </c>
      <c r="D365">
        <v>0.95301599999999997</v>
      </c>
      <c r="E365">
        <v>0.99167000000000005</v>
      </c>
      <c r="F365">
        <v>0.98019999999999996</v>
      </c>
      <c r="G365">
        <v>1.0071000000000001</v>
      </c>
      <c r="H365">
        <v>0.94042000000000003</v>
      </c>
      <c r="I365">
        <v>0.86028899999999997</v>
      </c>
      <c r="J365">
        <v>0.72299999999999998</v>
      </c>
      <c r="K365">
        <v>0.74038400000000004</v>
      </c>
      <c r="L365">
        <v>0.78802499999999998</v>
      </c>
      <c r="M365">
        <v>0.73637699999999995</v>
      </c>
      <c r="N365">
        <v>0.76170199999999999</v>
      </c>
      <c r="O365">
        <v>0.77678999999999998</v>
      </c>
      <c r="P365">
        <v>0.78048799999999996</v>
      </c>
      <c r="Q365">
        <v>0.73429500000000003</v>
      </c>
      <c r="R365">
        <v>0.75695400000000002</v>
      </c>
      <c r="S365">
        <v>0.69403000000000004</v>
      </c>
    </row>
    <row r="366" spans="1:19" x14ac:dyDescent="0.25">
      <c r="A366" s="470">
        <f t="shared" si="12"/>
        <v>44192</v>
      </c>
      <c r="B366">
        <v>1.0172939999999999</v>
      </c>
      <c r="C366">
        <v>0.82314699999999996</v>
      </c>
      <c r="D366">
        <v>0.95306199999999996</v>
      </c>
      <c r="E366">
        <v>0.99167000000000005</v>
      </c>
      <c r="F366">
        <v>0.97742200000000001</v>
      </c>
      <c r="G366">
        <v>1.0055149999999999</v>
      </c>
      <c r="H366">
        <v>0.93931100000000001</v>
      </c>
      <c r="I366">
        <v>0.86132600000000004</v>
      </c>
      <c r="J366">
        <v>0.72437499999999999</v>
      </c>
      <c r="K366">
        <v>0.73777599999999999</v>
      </c>
      <c r="L366">
        <v>0.79046099999999997</v>
      </c>
      <c r="M366">
        <v>0.73263599999999995</v>
      </c>
      <c r="N366">
        <v>0.76486200000000004</v>
      </c>
      <c r="O366">
        <v>0.77678999999999998</v>
      </c>
      <c r="P366">
        <v>0.78151599999999999</v>
      </c>
      <c r="Q366">
        <v>0.74040899999999998</v>
      </c>
      <c r="R366">
        <v>0.75745200000000001</v>
      </c>
      <c r="S366">
        <v>0.69306299999999998</v>
      </c>
    </row>
    <row r="367" spans="1:19" x14ac:dyDescent="0.25">
      <c r="A367" s="470">
        <f>A366+1</f>
        <v>44193</v>
      </c>
      <c r="B367">
        <v>1.019628</v>
      </c>
      <c r="C367">
        <v>0.82314699999999996</v>
      </c>
      <c r="D367">
        <v>0.95306199999999996</v>
      </c>
      <c r="E367">
        <v>0.99147300000000005</v>
      </c>
      <c r="F367">
        <v>0.97991200000000001</v>
      </c>
      <c r="G367">
        <v>1.005409</v>
      </c>
      <c r="H367">
        <v>0.93482399999999999</v>
      </c>
      <c r="I367">
        <v>0.85977099999999995</v>
      </c>
      <c r="J367">
        <v>0.72437499999999999</v>
      </c>
      <c r="K367">
        <v>0.73748499999999995</v>
      </c>
      <c r="L367">
        <v>0.794493</v>
      </c>
      <c r="M367">
        <v>0.73396399999999995</v>
      </c>
      <c r="N367">
        <v>0.76466900000000004</v>
      </c>
      <c r="O367">
        <v>0.77690099999999995</v>
      </c>
      <c r="P367">
        <v>0.78046599999999999</v>
      </c>
      <c r="Q367">
        <v>0.73569700000000005</v>
      </c>
      <c r="R367">
        <v>0.75754999999999995</v>
      </c>
      <c r="S367">
        <v>0.69360200000000005</v>
      </c>
    </row>
    <row r="368" spans="1:19" x14ac:dyDescent="0.25">
      <c r="A368" s="470">
        <f>A367+1</f>
        <v>44194</v>
      </c>
      <c r="B368">
        <v>1.019628</v>
      </c>
      <c r="C368">
        <v>0.81839799999999996</v>
      </c>
      <c r="D368">
        <v>0.95860299999999998</v>
      </c>
      <c r="E368">
        <v>0.99941999999999998</v>
      </c>
      <c r="F368">
        <v>0.97684899999999997</v>
      </c>
      <c r="G368">
        <v>1.0046360000000001</v>
      </c>
      <c r="H368">
        <v>0.93397300000000005</v>
      </c>
      <c r="I368">
        <v>0.85977099999999995</v>
      </c>
      <c r="J368">
        <v>0.72018899999999997</v>
      </c>
      <c r="K368">
        <v>0.74115500000000001</v>
      </c>
      <c r="L368">
        <v>0.79859400000000003</v>
      </c>
      <c r="M368">
        <v>0.73327200000000003</v>
      </c>
      <c r="N368">
        <v>0.76466900000000004</v>
      </c>
      <c r="O368">
        <v>0.78143600000000002</v>
      </c>
      <c r="P368">
        <v>0.78065499999999999</v>
      </c>
      <c r="Q368">
        <v>0.73778999999999995</v>
      </c>
      <c r="R368">
        <v>0.75736300000000001</v>
      </c>
      <c r="S368">
        <v>0.69369800000000004</v>
      </c>
    </row>
    <row r="369" spans="1:19" x14ac:dyDescent="0.25">
      <c r="A369" s="470">
        <f>A368+1</f>
        <v>44195</v>
      </c>
      <c r="B369">
        <v>1.019628</v>
      </c>
      <c r="C369">
        <v>0.81987399999999999</v>
      </c>
      <c r="D369">
        <v>0.95941699999999996</v>
      </c>
      <c r="E369">
        <v>0.99980000000000002</v>
      </c>
      <c r="F369">
        <v>0.97875100000000004</v>
      </c>
      <c r="G369">
        <v>1.0032099999999999</v>
      </c>
      <c r="H369">
        <v>0.93397300000000005</v>
      </c>
      <c r="I369">
        <v>0.85951299999999997</v>
      </c>
      <c r="J369">
        <v>0.72191700000000003</v>
      </c>
      <c r="K369">
        <v>0.74518399999999996</v>
      </c>
      <c r="L369">
        <v>0.79517199999999999</v>
      </c>
      <c r="M369">
        <v>0.73327200000000003</v>
      </c>
      <c r="N369">
        <v>0.76572300000000004</v>
      </c>
      <c r="O369">
        <v>0.78353300000000004</v>
      </c>
      <c r="P369">
        <v>0.78248499999999999</v>
      </c>
      <c r="Q369">
        <v>0.73894800000000005</v>
      </c>
      <c r="R369">
        <v>0.75394899999999998</v>
      </c>
      <c r="S369">
        <v>0.69546300000000005</v>
      </c>
    </row>
    <row r="370" spans="1:19" x14ac:dyDescent="0.25">
      <c r="A370" s="470">
        <f>A369+1</f>
        <v>44196</v>
      </c>
      <c r="B370">
        <v>1.0199400000000001</v>
      </c>
      <c r="C370">
        <v>0.81840400000000002</v>
      </c>
      <c r="D370">
        <v>0.94920800000000005</v>
      </c>
      <c r="E370">
        <v>0.99902100000000005</v>
      </c>
      <c r="F370">
        <v>0.98309100000000005</v>
      </c>
      <c r="G370">
        <v>1.0033609999999999</v>
      </c>
      <c r="H370">
        <v>0.93998199999999998</v>
      </c>
      <c r="I370">
        <v>0.86219900000000005</v>
      </c>
      <c r="J370">
        <v>0.72010600000000002</v>
      </c>
      <c r="K370">
        <v>0.74413099999999999</v>
      </c>
      <c r="L370">
        <v>0.79538699999999996</v>
      </c>
      <c r="M370">
        <v>0.73304899999999995</v>
      </c>
      <c r="N370">
        <v>0.77138799999999996</v>
      </c>
      <c r="O370">
        <v>0.78417199999999998</v>
      </c>
      <c r="P370">
        <v>0.79014799999999996</v>
      </c>
      <c r="Q370">
        <v>0.73694700000000002</v>
      </c>
      <c r="R370">
        <v>0.75394899999999998</v>
      </c>
      <c r="S370">
        <v>0.69438200000000005</v>
      </c>
    </row>
    <row r="372" spans="1:19" x14ac:dyDescent="0.25">
      <c r="B372" s="360"/>
    </row>
    <row r="373" spans="1:19" x14ac:dyDescent="0.25">
      <c r="B373" s="360"/>
    </row>
    <row r="374" spans="1:19" x14ac:dyDescent="0.25">
      <c r="B374" s="360"/>
    </row>
    <row r="375" spans="1:19" x14ac:dyDescent="0.25">
      <c r="B375" s="360"/>
    </row>
    <row r="376" spans="1:19" x14ac:dyDescent="0.25">
      <c r="B376" s="360"/>
    </row>
    <row r="377" spans="1:19" x14ac:dyDescent="0.25">
      <c r="B377" s="360"/>
    </row>
    <row r="378" spans="1:19" x14ac:dyDescent="0.25">
      <c r="B378" s="360"/>
    </row>
    <row r="379" spans="1:19" x14ac:dyDescent="0.25">
      <c r="B379" s="360"/>
    </row>
    <row r="380" spans="1:19" x14ac:dyDescent="0.25">
      <c r="B380" s="360"/>
    </row>
    <row r="381" spans="1:19" x14ac:dyDescent="0.25">
      <c r="B381" s="360"/>
    </row>
    <row r="382" spans="1:19" x14ac:dyDescent="0.25">
      <c r="B382" s="360"/>
    </row>
    <row r="383" spans="1:19" x14ac:dyDescent="0.25">
      <c r="B383" s="360"/>
    </row>
    <row r="384" spans="1:19" x14ac:dyDescent="0.25">
      <c r="B384" s="360"/>
    </row>
    <row r="385" spans="2:2" x14ac:dyDescent="0.25">
      <c r="B385" s="360"/>
    </row>
    <row r="386" spans="2:2" x14ac:dyDescent="0.25">
      <c r="B386" s="360"/>
    </row>
    <row r="387" spans="2:2" x14ac:dyDescent="0.25">
      <c r="B387" s="360"/>
    </row>
    <row r="388" spans="2:2" x14ac:dyDescent="0.25">
      <c r="B388" s="360"/>
    </row>
    <row r="389" spans="2:2" x14ac:dyDescent="0.25">
      <c r="B389" s="360"/>
    </row>
    <row r="390" spans="2:2" x14ac:dyDescent="0.25">
      <c r="B390" s="360"/>
    </row>
    <row r="391" spans="2:2" x14ac:dyDescent="0.25">
      <c r="B391" s="360"/>
    </row>
    <row r="392" spans="2:2" x14ac:dyDescent="0.25">
      <c r="B392" s="360"/>
    </row>
    <row r="393" spans="2:2" x14ac:dyDescent="0.25">
      <c r="B393" s="360"/>
    </row>
    <row r="394" spans="2:2" x14ac:dyDescent="0.25">
      <c r="B394" s="360"/>
    </row>
    <row r="395" spans="2:2" x14ac:dyDescent="0.25">
      <c r="B395" s="360"/>
    </row>
    <row r="396" spans="2:2" x14ac:dyDescent="0.25">
      <c r="B396" s="360"/>
    </row>
    <row r="397" spans="2:2" x14ac:dyDescent="0.25">
      <c r="B397" s="360"/>
    </row>
    <row r="398" spans="2:2" x14ac:dyDescent="0.25">
      <c r="B398" s="360"/>
    </row>
    <row r="399" spans="2:2" x14ac:dyDescent="0.25">
      <c r="B399" s="360"/>
    </row>
    <row r="400" spans="2:2" x14ac:dyDescent="0.25">
      <c r="B400" s="360"/>
    </row>
    <row r="401" spans="2:2" x14ac:dyDescent="0.25">
      <c r="B401" s="360"/>
    </row>
    <row r="402" spans="2:2" x14ac:dyDescent="0.25">
      <c r="B402" s="360"/>
    </row>
    <row r="403" spans="2:2" x14ac:dyDescent="0.25">
      <c r="B403" s="360"/>
    </row>
    <row r="404" spans="2:2" x14ac:dyDescent="0.25">
      <c r="B404" s="360"/>
    </row>
    <row r="405" spans="2:2" x14ac:dyDescent="0.25">
      <c r="B405" s="360"/>
    </row>
    <row r="406" spans="2:2" x14ac:dyDescent="0.25">
      <c r="B406" s="360"/>
    </row>
    <row r="407" spans="2:2" x14ac:dyDescent="0.25">
      <c r="B407" s="360"/>
    </row>
    <row r="408" spans="2:2" x14ac:dyDescent="0.25">
      <c r="B408" s="360"/>
    </row>
    <row r="409" spans="2:2" x14ac:dyDescent="0.25">
      <c r="B409" s="360"/>
    </row>
    <row r="410" spans="2:2" x14ac:dyDescent="0.25">
      <c r="B410" s="360"/>
    </row>
    <row r="411" spans="2:2" x14ac:dyDescent="0.25">
      <c r="B411" s="360"/>
    </row>
    <row r="412" spans="2:2" x14ac:dyDescent="0.25">
      <c r="B412" s="360"/>
    </row>
    <row r="413" spans="2:2" x14ac:dyDescent="0.25">
      <c r="B413" s="360"/>
    </row>
    <row r="414" spans="2:2" x14ac:dyDescent="0.25">
      <c r="B414" s="360"/>
    </row>
    <row r="415" spans="2:2" x14ac:dyDescent="0.25">
      <c r="B415" s="360"/>
    </row>
    <row r="416" spans="2:2" x14ac:dyDescent="0.25">
      <c r="B416" s="360"/>
    </row>
    <row r="417" spans="2:2" x14ac:dyDescent="0.25">
      <c r="B417" s="360"/>
    </row>
    <row r="418" spans="2:2" x14ac:dyDescent="0.25">
      <c r="B418" s="360"/>
    </row>
    <row r="419" spans="2:2" x14ac:dyDescent="0.25">
      <c r="B419" s="360"/>
    </row>
    <row r="420" spans="2:2" x14ac:dyDescent="0.25">
      <c r="B420" s="360"/>
    </row>
    <row r="421" spans="2:2" x14ac:dyDescent="0.25">
      <c r="B421" s="360"/>
    </row>
    <row r="422" spans="2:2" x14ac:dyDescent="0.25">
      <c r="B422" s="360"/>
    </row>
    <row r="423" spans="2:2" x14ac:dyDescent="0.25">
      <c r="B423" s="360"/>
    </row>
    <row r="424" spans="2:2" x14ac:dyDescent="0.25">
      <c r="B424" s="360"/>
    </row>
    <row r="425" spans="2:2" x14ac:dyDescent="0.25">
      <c r="B425" s="360"/>
    </row>
    <row r="426" spans="2:2" x14ac:dyDescent="0.25">
      <c r="B426" s="360"/>
    </row>
    <row r="427" spans="2:2" x14ac:dyDescent="0.25">
      <c r="B427" s="360"/>
    </row>
    <row r="428" spans="2:2" x14ac:dyDescent="0.25">
      <c r="B428" s="360"/>
    </row>
    <row r="429" spans="2:2" x14ac:dyDescent="0.25">
      <c r="B429" s="360"/>
    </row>
    <row r="430" spans="2:2" x14ac:dyDescent="0.25">
      <c r="B430" s="360"/>
    </row>
    <row r="431" spans="2:2" x14ac:dyDescent="0.25">
      <c r="B431" s="360"/>
    </row>
    <row r="432" spans="2:2" x14ac:dyDescent="0.25">
      <c r="B432" s="360"/>
    </row>
    <row r="433" spans="2:2" x14ac:dyDescent="0.25">
      <c r="B433" s="360"/>
    </row>
    <row r="434" spans="2:2" x14ac:dyDescent="0.25">
      <c r="B434" s="360"/>
    </row>
    <row r="435" spans="2:2" x14ac:dyDescent="0.25">
      <c r="B435" s="360"/>
    </row>
    <row r="436" spans="2:2" x14ac:dyDescent="0.25">
      <c r="B436" s="360"/>
    </row>
    <row r="437" spans="2:2" x14ac:dyDescent="0.25">
      <c r="B437" s="360"/>
    </row>
    <row r="438" spans="2:2" x14ac:dyDescent="0.25">
      <c r="B438" s="360"/>
    </row>
    <row r="439" spans="2:2" x14ac:dyDescent="0.25">
      <c r="B439" s="360"/>
    </row>
    <row r="440" spans="2:2" x14ac:dyDescent="0.25">
      <c r="B440" s="360"/>
    </row>
    <row r="441" spans="2:2" x14ac:dyDescent="0.25">
      <c r="B441" s="360"/>
    </row>
    <row r="442" spans="2:2" x14ac:dyDescent="0.25">
      <c r="B442" s="360"/>
    </row>
    <row r="443" spans="2:2" x14ac:dyDescent="0.25">
      <c r="B443" s="360"/>
    </row>
    <row r="444" spans="2:2" x14ac:dyDescent="0.25">
      <c r="B444" s="360"/>
    </row>
    <row r="445" spans="2:2" x14ac:dyDescent="0.25">
      <c r="B445" s="360"/>
    </row>
    <row r="446" spans="2:2" x14ac:dyDescent="0.25">
      <c r="B446" s="360"/>
    </row>
    <row r="447" spans="2:2" x14ac:dyDescent="0.25">
      <c r="B447" s="360"/>
    </row>
    <row r="448" spans="2:2" x14ac:dyDescent="0.25">
      <c r="B448" s="360"/>
    </row>
    <row r="449" spans="2:2" x14ac:dyDescent="0.25">
      <c r="B449" s="360"/>
    </row>
    <row r="450" spans="2:2" x14ac:dyDescent="0.25">
      <c r="B450" s="360"/>
    </row>
    <row r="451" spans="2:2" x14ac:dyDescent="0.25">
      <c r="B451" s="360"/>
    </row>
    <row r="452" spans="2:2" x14ac:dyDescent="0.25">
      <c r="B452" s="360"/>
    </row>
    <row r="453" spans="2:2" x14ac:dyDescent="0.25">
      <c r="B453" s="360"/>
    </row>
    <row r="454" spans="2:2" x14ac:dyDescent="0.25">
      <c r="B454" s="360"/>
    </row>
    <row r="455" spans="2:2" x14ac:dyDescent="0.25">
      <c r="B455" s="360"/>
    </row>
    <row r="456" spans="2:2" x14ac:dyDescent="0.25">
      <c r="B456" s="360"/>
    </row>
    <row r="457" spans="2:2" x14ac:dyDescent="0.25">
      <c r="B457" s="360"/>
    </row>
    <row r="458" spans="2:2" x14ac:dyDescent="0.25">
      <c r="B458" s="360"/>
    </row>
    <row r="459" spans="2:2" x14ac:dyDescent="0.25">
      <c r="B459" s="360"/>
    </row>
    <row r="460" spans="2:2" x14ac:dyDescent="0.25">
      <c r="B460" s="360"/>
    </row>
    <row r="461" spans="2:2" x14ac:dyDescent="0.25">
      <c r="B461" s="360"/>
    </row>
    <row r="462" spans="2:2" x14ac:dyDescent="0.25">
      <c r="B462" s="360"/>
    </row>
    <row r="463" spans="2:2" x14ac:dyDescent="0.25">
      <c r="B463" s="360"/>
    </row>
    <row r="464" spans="2:2" x14ac:dyDescent="0.25">
      <c r="B464" s="360"/>
    </row>
    <row r="465" spans="2:2" x14ac:dyDescent="0.25">
      <c r="B465" s="360"/>
    </row>
    <row r="466" spans="2:2" x14ac:dyDescent="0.25">
      <c r="B466" s="360"/>
    </row>
  </sheetData>
  <mergeCells count="1">
    <mergeCell ref="B1:N1"/>
  </mergeCells>
  <hyperlinks>
    <hyperlink ref="B1" r:id="rId1" xr:uid="{8CA2C111-A9EE-4158-8C78-6A0A59B25B9A}"/>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BE3C-0B8F-47C0-B729-F84DC13B0E86}">
  <sheetPr>
    <tabColor rgb="FF92D050"/>
  </sheetPr>
  <dimension ref="A1:U466"/>
  <sheetViews>
    <sheetView workbookViewId="0">
      <pane xSplit="1" ySplit="4" topLeftCell="B5" activePane="bottomRight" state="frozen"/>
      <selection pane="topRight" activeCell="B1" sqref="B1"/>
      <selection pane="bottomLeft" activeCell="A4" sqref="A4"/>
      <selection pane="bottomRight" activeCell="S5" sqref="S5:S370"/>
    </sheetView>
  </sheetViews>
  <sheetFormatPr defaultRowHeight="15" x14ac:dyDescent="0.25"/>
  <cols>
    <col min="1" max="1" width="8.28515625" bestFit="1" customWidth="1"/>
    <col min="2" max="16" width="8.5703125" customWidth="1"/>
    <col min="17" max="17" width="9.5703125" customWidth="1"/>
    <col min="18" max="18" width="9.85546875" bestFit="1" customWidth="1"/>
    <col min="23" max="23" width="10" bestFit="1" customWidth="1"/>
  </cols>
  <sheetData>
    <row r="1" spans="1:21" x14ac:dyDescent="0.25">
      <c r="B1" s="1558" t="s">
        <v>1285</v>
      </c>
      <c r="C1" s="1558"/>
      <c r="D1" s="1558"/>
      <c r="E1" s="1558"/>
      <c r="F1" s="1558"/>
      <c r="G1" s="1558"/>
      <c r="H1" s="1558"/>
      <c r="I1" s="1558"/>
      <c r="J1" s="1558"/>
      <c r="K1" s="1558"/>
      <c r="L1" s="1558"/>
      <c r="M1" s="1558"/>
      <c r="N1" s="1558"/>
    </row>
    <row r="2" spans="1:21" x14ac:dyDescent="0.25">
      <c r="A2" t="s">
        <v>1230</v>
      </c>
      <c r="B2">
        <f>1/B3</f>
        <v>1.0691064192083577</v>
      </c>
      <c r="C2">
        <f t="shared" ref="C2:U2" si="0">1/C3</f>
        <v>1.059127441792634</v>
      </c>
      <c r="D2">
        <f t="shared" si="0"/>
        <v>1.1362875454271024</v>
      </c>
      <c r="E2">
        <f t="shared" si="0"/>
        <v>1.0301838709146536</v>
      </c>
      <c r="F2">
        <f t="shared" si="0"/>
        <v>0.98866574910429272</v>
      </c>
      <c r="G2">
        <f t="shared" si="0"/>
        <v>0.99976962779622447</v>
      </c>
      <c r="H2">
        <f t="shared" si="0"/>
        <v>1.0296919023031486</v>
      </c>
      <c r="I2">
        <f t="shared" si="0"/>
        <v>1.1038595433504437</v>
      </c>
      <c r="J2">
        <f t="shared" si="0"/>
        <v>1.2771527120745334</v>
      </c>
      <c r="K2">
        <f t="shared" si="0"/>
        <v>1.324316235355383</v>
      </c>
      <c r="L2">
        <f t="shared" si="0"/>
        <v>1.2965430467766974</v>
      </c>
      <c r="M2">
        <f t="shared" si="0"/>
        <v>1.29602881035016</v>
      </c>
      <c r="N2">
        <f t="shared" si="0"/>
        <v>1.3269669856149122</v>
      </c>
      <c r="O2">
        <f t="shared" si="0"/>
        <v>1.3395482701443033</v>
      </c>
      <c r="P2">
        <f t="shared" si="0"/>
        <v>1.2533947873964628</v>
      </c>
      <c r="Q2">
        <f t="shared" si="0"/>
        <v>1.3000634533217401</v>
      </c>
      <c r="R2">
        <f t="shared" si="0"/>
        <v>1.3500604877725799</v>
      </c>
      <c r="S2">
        <f t="shared" si="0"/>
        <v>0.72966799531750703</v>
      </c>
      <c r="T2">
        <f t="shared" si="0"/>
        <v>1.4416107982415236</v>
      </c>
      <c r="U2" t="e">
        <f t="shared" si="0"/>
        <v>#DIV/0!</v>
      </c>
    </row>
    <row r="3" spans="1:21" x14ac:dyDescent="0.25">
      <c r="A3" t="s">
        <v>1230</v>
      </c>
      <c r="B3" s="537">
        <f t="shared" ref="B3:U3" si="1">AVERAGE(B5:B370)</f>
        <v>0.93536057967032982</v>
      </c>
      <c r="C3" s="537">
        <f t="shared" si="1"/>
        <v>0.94417343989071101</v>
      </c>
      <c r="D3" s="537">
        <f t="shared" si="1"/>
        <v>0.88005892876712355</v>
      </c>
      <c r="E3" s="537">
        <f t="shared" si="1"/>
        <v>0.97070050136986252</v>
      </c>
      <c r="F3" s="537">
        <f t="shared" si="1"/>
        <v>1.0114641888888898</v>
      </c>
      <c r="G3" s="537">
        <f t="shared" si="1"/>
        <v>1.0002304252873568</v>
      </c>
      <c r="H3" s="537">
        <f t="shared" si="1"/>
        <v>0.97116428493150653</v>
      </c>
      <c r="I3" s="537">
        <f t="shared" si="1"/>
        <v>0.90591235635359157</v>
      </c>
      <c r="J3" s="537">
        <f t="shared" si="1"/>
        <v>0.78299172099447489</v>
      </c>
      <c r="K3" s="537">
        <f t="shared" si="1"/>
        <v>0.75510665300546431</v>
      </c>
      <c r="L3" s="537">
        <f t="shared" si="1"/>
        <v>0.77128175766016749</v>
      </c>
      <c r="M3" s="537">
        <f t="shared" si="1"/>
        <v>0.77158778571428577</v>
      </c>
      <c r="N3" s="537">
        <f t="shared" si="1"/>
        <v>0.75359825138121517</v>
      </c>
      <c r="O3" s="537">
        <f t="shared" si="1"/>
        <v>0.74652031754874693</v>
      </c>
      <c r="P3" s="537">
        <f t="shared" si="1"/>
        <v>0.79783322067039109</v>
      </c>
      <c r="Q3" s="537">
        <f t="shared" si="1"/>
        <v>0.76919322471910123</v>
      </c>
      <c r="R3" s="537">
        <f t="shared" si="1"/>
        <v>0.74070755277777733</v>
      </c>
      <c r="S3" s="537">
        <f t="shared" si="1"/>
        <v>1.3704863121546957</v>
      </c>
      <c r="T3" s="537">
        <f t="shared" si="1"/>
        <v>0.6936684999999998</v>
      </c>
      <c r="U3" s="537" t="e">
        <f t="shared" si="1"/>
        <v>#DIV/0!</v>
      </c>
    </row>
    <row r="4" spans="1:21" x14ac:dyDescent="0.25">
      <c r="A4" t="s">
        <v>1222</v>
      </c>
      <c r="B4">
        <v>2007</v>
      </c>
      <c r="C4">
        <v>2008</v>
      </c>
      <c r="D4">
        <v>2009</v>
      </c>
      <c r="E4">
        <v>2010</v>
      </c>
      <c r="F4">
        <f>E4+1</f>
        <v>2011</v>
      </c>
      <c r="G4">
        <f t="shared" ref="G4:U4" si="2">F4+1</f>
        <v>2012</v>
      </c>
      <c r="H4">
        <f t="shared" si="2"/>
        <v>2013</v>
      </c>
      <c r="I4">
        <f t="shared" si="2"/>
        <v>2014</v>
      </c>
      <c r="J4">
        <f t="shared" si="2"/>
        <v>2015</v>
      </c>
      <c r="K4">
        <f t="shared" si="2"/>
        <v>2016</v>
      </c>
      <c r="L4">
        <f t="shared" si="2"/>
        <v>2017</v>
      </c>
      <c r="M4">
        <f t="shared" si="2"/>
        <v>2018</v>
      </c>
      <c r="N4">
        <f t="shared" si="2"/>
        <v>2019</v>
      </c>
      <c r="O4">
        <f t="shared" si="2"/>
        <v>2020</v>
      </c>
      <c r="P4">
        <f t="shared" si="2"/>
        <v>2021</v>
      </c>
      <c r="Q4">
        <f t="shared" si="2"/>
        <v>2022</v>
      </c>
      <c r="R4">
        <f t="shared" si="2"/>
        <v>2023</v>
      </c>
      <c r="S4">
        <f t="shared" si="2"/>
        <v>2024</v>
      </c>
      <c r="T4">
        <f t="shared" si="2"/>
        <v>2025</v>
      </c>
      <c r="U4">
        <f t="shared" si="2"/>
        <v>2026</v>
      </c>
    </row>
    <row r="5" spans="1:21" x14ac:dyDescent="0.25">
      <c r="A5" s="468">
        <v>43831</v>
      </c>
      <c r="B5" s="469"/>
      <c r="C5">
        <v>1.013069</v>
      </c>
      <c r="D5">
        <v>0.81325599999999998</v>
      </c>
      <c r="E5">
        <v>0.95531100000000002</v>
      </c>
      <c r="F5">
        <v>1.0054700000000001</v>
      </c>
      <c r="G5">
        <v>0.97885699999999998</v>
      </c>
      <c r="H5">
        <v>1.0034019999999999</v>
      </c>
      <c r="I5">
        <v>0.94094199999999995</v>
      </c>
      <c r="J5" s="161"/>
      <c r="K5">
        <v>0.72170900000000004</v>
      </c>
      <c r="L5">
        <v>0.74413099999999999</v>
      </c>
      <c r="M5">
        <v>0.79123299999999996</v>
      </c>
      <c r="N5">
        <v>0.73713700000000004</v>
      </c>
      <c r="O5">
        <v>0.76955600000000002</v>
      </c>
      <c r="P5">
        <v>0.78554299999999999</v>
      </c>
      <c r="R5">
        <v>0.73694700000000002</v>
      </c>
      <c r="S5">
        <v>1.3249949999999999</v>
      </c>
      <c r="T5">
        <v>0.696828</v>
      </c>
    </row>
    <row r="6" spans="1:21" x14ac:dyDescent="0.25">
      <c r="A6" s="470">
        <f>A5+1</f>
        <v>43832</v>
      </c>
      <c r="B6">
        <v>0.85936500000000005</v>
      </c>
      <c r="C6">
        <v>1.001603</v>
      </c>
      <c r="D6">
        <v>0.81950400000000001</v>
      </c>
      <c r="E6">
        <v>0.94953200000000004</v>
      </c>
      <c r="F6">
        <v>1.0020039999999999</v>
      </c>
      <c r="G6">
        <v>0.97885699999999998</v>
      </c>
      <c r="H6">
        <v>1.005884</v>
      </c>
      <c r="I6">
        <v>0.94141600000000003</v>
      </c>
      <c r="K6">
        <v>0.72181300000000004</v>
      </c>
      <c r="L6">
        <v>0.74382599999999999</v>
      </c>
      <c r="M6">
        <v>0.79995799999999995</v>
      </c>
      <c r="N6">
        <v>0.73612999999999995</v>
      </c>
      <c r="O6">
        <v>0.76902400000000004</v>
      </c>
      <c r="P6">
        <v>0.78495999999999999</v>
      </c>
      <c r="R6">
        <v>0.73673</v>
      </c>
      <c r="S6">
        <v>1.33125</v>
      </c>
      <c r="T6">
        <v>0.69317399999999996</v>
      </c>
    </row>
    <row r="7" spans="1:21" x14ac:dyDescent="0.25">
      <c r="A7" s="470">
        <f t="shared" ref="A7:A70" si="3">A6+1</f>
        <v>43833</v>
      </c>
      <c r="B7">
        <v>0.85877499999999996</v>
      </c>
      <c r="C7">
        <v>1.003814</v>
      </c>
      <c r="D7">
        <v>0.81950400000000001</v>
      </c>
      <c r="E7">
        <v>0.94953200000000004</v>
      </c>
      <c r="F7">
        <v>1.0020039999999999</v>
      </c>
      <c r="G7">
        <v>0.97952799999999995</v>
      </c>
      <c r="H7">
        <v>1.014662</v>
      </c>
      <c r="I7">
        <v>0.94032700000000002</v>
      </c>
      <c r="K7">
        <v>0.72181300000000004</v>
      </c>
      <c r="L7">
        <v>0.74457899999999999</v>
      </c>
      <c r="M7">
        <v>0.79769000000000001</v>
      </c>
      <c r="N7">
        <v>0.74171299999999996</v>
      </c>
      <c r="O7">
        <v>0.77017899999999995</v>
      </c>
      <c r="P7">
        <v>0.78495999999999999</v>
      </c>
      <c r="Q7">
        <v>0.78399399999999997</v>
      </c>
      <c r="R7">
        <v>0.73186399999999996</v>
      </c>
      <c r="S7">
        <v>1.335785</v>
      </c>
      <c r="T7">
        <v>0.69152000000000002</v>
      </c>
    </row>
    <row r="8" spans="1:21" x14ac:dyDescent="0.25">
      <c r="A8" s="470">
        <f t="shared" si="3"/>
        <v>43834</v>
      </c>
      <c r="B8">
        <v>0.85284199999999999</v>
      </c>
      <c r="C8">
        <v>1.0070490000000001</v>
      </c>
      <c r="D8">
        <v>0.81950400000000001</v>
      </c>
      <c r="E8">
        <v>0.94953200000000004</v>
      </c>
      <c r="F8">
        <v>1.0095909999999999</v>
      </c>
      <c r="G8">
        <v>0.99009899999999995</v>
      </c>
      <c r="H8">
        <v>1.0149300000000001</v>
      </c>
      <c r="I8">
        <v>0.94180600000000003</v>
      </c>
      <c r="J8">
        <v>0.84849699999999995</v>
      </c>
      <c r="K8">
        <v>0.72181300000000004</v>
      </c>
      <c r="L8">
        <v>0.75182599999999999</v>
      </c>
      <c r="M8">
        <v>0.79845699999999997</v>
      </c>
      <c r="N8">
        <v>0.746695</v>
      </c>
      <c r="O8">
        <v>0.76980800000000005</v>
      </c>
      <c r="P8">
        <v>0.78281299999999998</v>
      </c>
      <c r="Q8">
        <v>0.78708199999999995</v>
      </c>
      <c r="R8">
        <v>0.74057300000000004</v>
      </c>
      <c r="S8">
        <v>1.3358049999999999</v>
      </c>
      <c r="T8">
        <v>0.69225000000000003</v>
      </c>
    </row>
    <row r="9" spans="1:21" x14ac:dyDescent="0.25">
      <c r="A9" s="470">
        <f t="shared" si="3"/>
        <v>43835</v>
      </c>
      <c r="B9">
        <v>0.849221</v>
      </c>
      <c r="C9">
        <v>1.0070490000000001</v>
      </c>
      <c r="D9">
        <v>0.82911900000000005</v>
      </c>
      <c r="E9">
        <v>0.96337700000000004</v>
      </c>
      <c r="F9">
        <v>1.001091</v>
      </c>
      <c r="G9">
        <v>0.98667499999999997</v>
      </c>
      <c r="H9">
        <v>1.014724</v>
      </c>
      <c r="I9">
        <v>0.94026500000000002</v>
      </c>
      <c r="J9">
        <v>0.84849699999999995</v>
      </c>
      <c r="K9">
        <v>0.71614500000000003</v>
      </c>
      <c r="L9">
        <v>0.75654100000000002</v>
      </c>
      <c r="M9">
        <v>0.80657199999999996</v>
      </c>
      <c r="N9">
        <v>0.74769200000000002</v>
      </c>
      <c r="O9">
        <v>0.76980800000000005</v>
      </c>
      <c r="P9">
        <v>0.78694299999999995</v>
      </c>
      <c r="Q9">
        <v>0.78704499999999999</v>
      </c>
      <c r="R9">
        <v>0.73622799999999999</v>
      </c>
      <c r="S9">
        <v>1.333345</v>
      </c>
      <c r="T9">
        <v>0.69211299999999998</v>
      </c>
    </row>
    <row r="10" spans="1:21" x14ac:dyDescent="0.25">
      <c r="A10" s="470">
        <f t="shared" si="3"/>
        <v>43836</v>
      </c>
      <c r="B10">
        <v>0.85215200000000002</v>
      </c>
      <c r="C10">
        <v>1.0070490000000001</v>
      </c>
      <c r="D10">
        <v>0.83998300000000004</v>
      </c>
      <c r="E10">
        <v>0.96190399999999998</v>
      </c>
      <c r="F10">
        <v>1.0053989999999999</v>
      </c>
      <c r="G10">
        <v>0.98028599999999999</v>
      </c>
      <c r="H10">
        <v>1.0128630000000001</v>
      </c>
      <c r="I10">
        <v>0.94026500000000002</v>
      </c>
      <c r="J10">
        <v>0.84835300000000002</v>
      </c>
      <c r="K10">
        <v>0.71492100000000003</v>
      </c>
      <c r="L10">
        <v>0.75680199999999997</v>
      </c>
      <c r="M10">
        <v>0.805558</v>
      </c>
      <c r="N10">
        <v>0.74769200000000002</v>
      </c>
      <c r="O10">
        <v>0.77121799999999996</v>
      </c>
      <c r="P10">
        <v>0.78793800000000003</v>
      </c>
      <c r="Q10">
        <v>0.785555</v>
      </c>
      <c r="R10">
        <v>0.74358599999999997</v>
      </c>
      <c r="S10">
        <v>1.33725</v>
      </c>
      <c r="T10">
        <v>0.69625000000000004</v>
      </c>
    </row>
    <row r="11" spans="1:21" x14ac:dyDescent="0.25">
      <c r="A11" s="470">
        <f t="shared" si="3"/>
        <v>43837</v>
      </c>
      <c r="B11">
        <v>0.85215200000000002</v>
      </c>
      <c r="C11">
        <v>0.99705900000000003</v>
      </c>
      <c r="D11">
        <v>0.84409599999999996</v>
      </c>
      <c r="E11">
        <v>0.96767000000000003</v>
      </c>
      <c r="F11">
        <v>1.004319</v>
      </c>
      <c r="G11">
        <v>0.97713499999999998</v>
      </c>
      <c r="H11">
        <v>1.0130170000000001</v>
      </c>
      <c r="I11">
        <v>0.93773399999999996</v>
      </c>
      <c r="J11">
        <v>0.84673600000000004</v>
      </c>
      <c r="K11">
        <v>0.71004299999999998</v>
      </c>
      <c r="L11">
        <v>0.75522400000000001</v>
      </c>
      <c r="M11">
        <v>0.80563899999999999</v>
      </c>
      <c r="N11">
        <v>0.75207800000000002</v>
      </c>
      <c r="O11">
        <v>0.76828200000000002</v>
      </c>
      <c r="P11">
        <v>0.785802</v>
      </c>
      <c r="Q11">
        <v>0.79051099999999996</v>
      </c>
      <c r="R11">
        <v>0.74352200000000002</v>
      </c>
      <c r="S11">
        <v>1.33725</v>
      </c>
      <c r="T11">
        <v>0.69684000000000001</v>
      </c>
    </row>
    <row r="12" spans="1:21" x14ac:dyDescent="0.25">
      <c r="A12" s="470">
        <f t="shared" si="3"/>
        <v>43838</v>
      </c>
      <c r="B12">
        <v>0.85204299999999999</v>
      </c>
      <c r="C12">
        <v>0.99472799999999995</v>
      </c>
      <c r="D12">
        <v>0.83913700000000002</v>
      </c>
      <c r="E12">
        <v>0.96613700000000002</v>
      </c>
      <c r="F12">
        <v>1.006543</v>
      </c>
      <c r="G12">
        <v>0.973047</v>
      </c>
      <c r="H12">
        <v>1.013895</v>
      </c>
      <c r="I12">
        <v>0.93095600000000001</v>
      </c>
      <c r="J12">
        <v>0.843754</v>
      </c>
      <c r="K12">
        <v>0.71096999999999999</v>
      </c>
      <c r="L12">
        <v>0.75537299999999996</v>
      </c>
      <c r="M12">
        <v>0.804813</v>
      </c>
      <c r="N12">
        <v>0.75087999999999999</v>
      </c>
      <c r="O12">
        <v>0.76788100000000004</v>
      </c>
      <c r="P12">
        <v>0.78737999999999997</v>
      </c>
      <c r="Q12">
        <v>0.79078599999999999</v>
      </c>
      <c r="R12">
        <v>0.74352200000000002</v>
      </c>
      <c r="S12">
        <v>1.3366750000000001</v>
      </c>
      <c r="T12">
        <v>0.69549300000000003</v>
      </c>
    </row>
    <row r="13" spans="1:21" x14ac:dyDescent="0.25">
      <c r="A13" s="470">
        <f t="shared" si="3"/>
        <v>43839</v>
      </c>
      <c r="B13">
        <v>0.85211499999999996</v>
      </c>
      <c r="C13">
        <v>1.001603</v>
      </c>
      <c r="D13">
        <v>0.84394199999999997</v>
      </c>
      <c r="E13">
        <v>0.96627700000000005</v>
      </c>
      <c r="F13">
        <v>1.007455</v>
      </c>
      <c r="G13">
        <v>0.973047</v>
      </c>
      <c r="H13">
        <v>1.012915</v>
      </c>
      <c r="I13">
        <v>0.92581899999999995</v>
      </c>
      <c r="J13">
        <v>0.84663299999999997</v>
      </c>
      <c r="K13">
        <v>0.70698899999999998</v>
      </c>
      <c r="L13">
        <v>0.75632100000000002</v>
      </c>
      <c r="M13">
        <v>0.80275799999999997</v>
      </c>
      <c r="N13">
        <v>0.75708799999999998</v>
      </c>
      <c r="O13">
        <v>0.76355700000000004</v>
      </c>
      <c r="P13">
        <v>0.78748499999999999</v>
      </c>
      <c r="Q13">
        <v>0.79078599999999999</v>
      </c>
      <c r="R13">
        <v>0.74796799999999997</v>
      </c>
      <c r="S13">
        <v>1.33948</v>
      </c>
      <c r="T13">
        <v>0.69443999999999995</v>
      </c>
    </row>
    <row r="14" spans="1:21" x14ac:dyDescent="0.25">
      <c r="A14" s="470">
        <f t="shared" si="3"/>
        <v>43840</v>
      </c>
      <c r="B14">
        <v>0.849437</v>
      </c>
      <c r="C14">
        <v>0.99191600000000002</v>
      </c>
      <c r="D14">
        <v>0.84394199999999997</v>
      </c>
      <c r="E14">
        <v>0.970638</v>
      </c>
      <c r="F14">
        <v>1.0064409999999999</v>
      </c>
      <c r="G14">
        <v>0.973302</v>
      </c>
      <c r="H14">
        <v>1.0133000000000001</v>
      </c>
      <c r="I14">
        <v>0.92164999999999997</v>
      </c>
      <c r="J14">
        <v>0.84331299999999998</v>
      </c>
      <c r="K14">
        <v>0.70560400000000001</v>
      </c>
      <c r="L14">
        <v>0.75721700000000003</v>
      </c>
      <c r="M14">
        <v>0.80070799999999998</v>
      </c>
      <c r="N14">
        <v>0.75565800000000005</v>
      </c>
      <c r="O14">
        <v>0.76602199999999998</v>
      </c>
      <c r="P14">
        <v>0.78748499999999999</v>
      </c>
      <c r="Q14">
        <v>0.78849400000000003</v>
      </c>
      <c r="R14">
        <v>0.74456</v>
      </c>
      <c r="S14">
        <v>1.338125</v>
      </c>
      <c r="T14">
        <v>0.69283499999999998</v>
      </c>
    </row>
    <row r="15" spans="1:21" x14ac:dyDescent="0.25">
      <c r="A15" s="470">
        <f t="shared" si="3"/>
        <v>43841</v>
      </c>
      <c r="B15">
        <v>0.85153500000000004</v>
      </c>
      <c r="C15">
        <v>0.98872800000000005</v>
      </c>
      <c r="D15">
        <v>0.84394199999999997</v>
      </c>
      <c r="E15">
        <v>0.970638</v>
      </c>
      <c r="F15">
        <v>1.006847</v>
      </c>
      <c r="G15">
        <v>0.98425200000000002</v>
      </c>
      <c r="H15">
        <v>1.01389</v>
      </c>
      <c r="I15">
        <v>0.91570099999999999</v>
      </c>
      <c r="J15">
        <v>0.84278299999999995</v>
      </c>
      <c r="K15">
        <v>0.70560400000000001</v>
      </c>
      <c r="L15">
        <v>0.757019</v>
      </c>
      <c r="M15">
        <v>0.79781999999999997</v>
      </c>
      <c r="N15">
        <v>0.75441000000000003</v>
      </c>
      <c r="O15">
        <v>0.76617800000000003</v>
      </c>
      <c r="P15">
        <v>0.78309499999999999</v>
      </c>
      <c r="Q15">
        <v>0.79345900000000003</v>
      </c>
      <c r="R15">
        <v>0.74531199999999997</v>
      </c>
      <c r="S15">
        <v>1.3441000000000001</v>
      </c>
      <c r="T15">
        <v>0.69319500000000001</v>
      </c>
    </row>
    <row r="16" spans="1:21" x14ac:dyDescent="0.25">
      <c r="A16" s="470">
        <f t="shared" si="3"/>
        <v>43842</v>
      </c>
      <c r="B16">
        <v>0.84979800000000005</v>
      </c>
      <c r="C16">
        <v>0.98872800000000005</v>
      </c>
      <c r="D16">
        <v>0.84146799999999999</v>
      </c>
      <c r="E16">
        <v>0.96928800000000004</v>
      </c>
      <c r="F16">
        <v>1.0099279999999999</v>
      </c>
      <c r="G16">
        <v>0.98125799999999996</v>
      </c>
      <c r="H16">
        <v>1.016472</v>
      </c>
      <c r="I16">
        <v>0.91768799999999995</v>
      </c>
      <c r="J16">
        <v>0.84278299999999995</v>
      </c>
      <c r="K16">
        <v>0.70366499999999998</v>
      </c>
      <c r="L16">
        <v>0.76149900000000004</v>
      </c>
      <c r="M16">
        <v>0.79877600000000004</v>
      </c>
      <c r="N16">
        <v>0.75377799999999995</v>
      </c>
      <c r="O16">
        <v>0.76604899999999998</v>
      </c>
      <c r="P16">
        <v>0.78421200000000002</v>
      </c>
      <c r="Q16">
        <v>0.79995799999999995</v>
      </c>
      <c r="R16">
        <v>0.74679300000000004</v>
      </c>
      <c r="S16">
        <v>1.3400399999999999</v>
      </c>
      <c r="T16">
        <v>0.69319500000000001</v>
      </c>
    </row>
    <row r="17" spans="1:20" x14ac:dyDescent="0.25">
      <c r="A17" s="470">
        <f t="shared" si="3"/>
        <v>43843</v>
      </c>
      <c r="B17">
        <v>0.85532200000000003</v>
      </c>
      <c r="C17">
        <v>0.98872800000000005</v>
      </c>
      <c r="D17">
        <v>0.83063399999999998</v>
      </c>
      <c r="E17">
        <v>0.96385500000000002</v>
      </c>
      <c r="F17">
        <v>1.013746</v>
      </c>
      <c r="G17">
        <v>0.98056500000000002</v>
      </c>
      <c r="H17">
        <v>1.0158990000000001</v>
      </c>
      <c r="I17">
        <v>0.91768799999999995</v>
      </c>
      <c r="J17">
        <v>0.83776700000000004</v>
      </c>
      <c r="K17">
        <v>0.69961099999999998</v>
      </c>
      <c r="L17">
        <v>0.76119999999999999</v>
      </c>
      <c r="M17">
        <v>0.80259999999999998</v>
      </c>
      <c r="N17">
        <v>0.75377799999999995</v>
      </c>
      <c r="O17">
        <v>0.766154</v>
      </c>
      <c r="P17">
        <v>0.78666800000000003</v>
      </c>
      <c r="Q17">
        <v>0.80126600000000003</v>
      </c>
      <c r="R17">
        <v>0.74526999999999999</v>
      </c>
      <c r="S17">
        <v>1.34185</v>
      </c>
      <c r="T17">
        <v>0.69389500000000004</v>
      </c>
    </row>
    <row r="18" spans="1:20" x14ac:dyDescent="0.25">
      <c r="A18" s="470">
        <f t="shared" si="3"/>
        <v>43844</v>
      </c>
      <c r="B18">
        <v>0.85437200000000002</v>
      </c>
      <c r="C18">
        <v>0.98072899999999996</v>
      </c>
      <c r="D18">
        <v>0.81453100000000001</v>
      </c>
      <c r="E18">
        <v>0.96787599999999996</v>
      </c>
      <c r="F18">
        <v>1.013171</v>
      </c>
      <c r="G18">
        <v>0.97681099999999998</v>
      </c>
      <c r="H18">
        <v>1.0158990000000001</v>
      </c>
      <c r="I18">
        <v>0.91960399999999998</v>
      </c>
      <c r="J18">
        <v>0.83757400000000004</v>
      </c>
      <c r="K18">
        <v>0.70036299999999996</v>
      </c>
      <c r="L18">
        <v>0.762521</v>
      </c>
      <c r="M18">
        <v>0.80259999999999998</v>
      </c>
      <c r="N18">
        <v>0.75300400000000001</v>
      </c>
      <c r="O18">
        <v>0.76568800000000004</v>
      </c>
      <c r="P18">
        <v>0.79117400000000004</v>
      </c>
      <c r="Q18">
        <v>0.79664500000000005</v>
      </c>
      <c r="R18">
        <v>0.74618499999999999</v>
      </c>
      <c r="S18">
        <v>1.34185</v>
      </c>
      <c r="T18">
        <v>0.69586800000000004</v>
      </c>
    </row>
    <row r="19" spans="1:20" x14ac:dyDescent="0.25">
      <c r="A19" s="470">
        <f t="shared" si="3"/>
        <v>43845</v>
      </c>
      <c r="B19">
        <v>0.85444500000000001</v>
      </c>
      <c r="C19">
        <v>0.98309100000000005</v>
      </c>
      <c r="D19">
        <v>0.80635400000000002</v>
      </c>
      <c r="E19">
        <v>0.97446900000000003</v>
      </c>
      <c r="F19">
        <v>1.010591</v>
      </c>
      <c r="G19">
        <v>0.97765999999999997</v>
      </c>
      <c r="H19">
        <v>1.015692</v>
      </c>
      <c r="I19">
        <v>0.91453700000000004</v>
      </c>
      <c r="J19">
        <v>0.83673600000000004</v>
      </c>
      <c r="K19">
        <v>0.69509600000000005</v>
      </c>
      <c r="L19">
        <v>0.76245700000000005</v>
      </c>
      <c r="M19">
        <v>0.80546799999999996</v>
      </c>
      <c r="N19">
        <v>0.75332399999999999</v>
      </c>
      <c r="O19">
        <v>0.76688000000000001</v>
      </c>
      <c r="P19">
        <v>0.78661199999999998</v>
      </c>
      <c r="Q19">
        <v>0.79652400000000001</v>
      </c>
      <c r="R19">
        <v>0.74618499999999999</v>
      </c>
      <c r="S19">
        <v>1.3437749999999999</v>
      </c>
      <c r="T19">
        <v>0.69698300000000002</v>
      </c>
    </row>
    <row r="20" spans="1:20" x14ac:dyDescent="0.25">
      <c r="A20" s="470">
        <f t="shared" si="3"/>
        <v>43846</v>
      </c>
      <c r="B20">
        <v>0.85572499999999996</v>
      </c>
      <c r="C20">
        <v>0.98429999999999995</v>
      </c>
      <c r="D20">
        <v>0.79234300000000002</v>
      </c>
      <c r="E20">
        <v>0.97210099999999999</v>
      </c>
      <c r="F20">
        <v>1.0106109999999999</v>
      </c>
      <c r="G20">
        <v>0.97765999999999997</v>
      </c>
      <c r="H20">
        <v>1.0163629999999999</v>
      </c>
      <c r="I20">
        <v>0.91449499999999995</v>
      </c>
      <c r="J20">
        <v>0.83848699999999998</v>
      </c>
      <c r="K20">
        <v>0.68891899999999995</v>
      </c>
      <c r="L20">
        <v>0.75966199999999995</v>
      </c>
      <c r="M20">
        <v>0.80499399999999999</v>
      </c>
      <c r="N20">
        <v>0.75508699999999995</v>
      </c>
      <c r="O20">
        <v>0.76686500000000002</v>
      </c>
      <c r="P20">
        <v>0.78476000000000001</v>
      </c>
      <c r="Q20">
        <v>0.79652400000000001</v>
      </c>
      <c r="R20">
        <v>0.74685100000000004</v>
      </c>
      <c r="S20">
        <v>1.3470800000000001</v>
      </c>
      <c r="T20">
        <v>0.69532300000000002</v>
      </c>
    </row>
    <row r="21" spans="1:20" x14ac:dyDescent="0.25">
      <c r="A21" s="470">
        <f t="shared" si="3"/>
        <v>43847</v>
      </c>
      <c r="B21">
        <v>0.85059300000000004</v>
      </c>
      <c r="C21">
        <v>0.97670599999999996</v>
      </c>
      <c r="D21">
        <v>0.79234300000000002</v>
      </c>
      <c r="E21">
        <v>0.971723</v>
      </c>
      <c r="F21">
        <v>1.0106109999999999</v>
      </c>
      <c r="G21">
        <v>0.98222200000000004</v>
      </c>
      <c r="H21">
        <v>1.0149090000000001</v>
      </c>
      <c r="I21">
        <v>0.91516399999999998</v>
      </c>
      <c r="J21">
        <v>0.83469000000000004</v>
      </c>
      <c r="K21">
        <v>0.68795899999999999</v>
      </c>
      <c r="L21">
        <v>0.76570000000000005</v>
      </c>
      <c r="M21">
        <v>0.80339700000000003</v>
      </c>
      <c r="N21">
        <v>0.75246800000000003</v>
      </c>
      <c r="O21">
        <v>0.76508799999999999</v>
      </c>
      <c r="P21">
        <v>0.78476000000000001</v>
      </c>
      <c r="Q21">
        <v>0.79884599999999995</v>
      </c>
      <c r="R21">
        <v>0.747309</v>
      </c>
      <c r="S21">
        <v>1.3526199999999999</v>
      </c>
      <c r="T21">
        <v>0.693859</v>
      </c>
    </row>
    <row r="22" spans="1:20" x14ac:dyDescent="0.25">
      <c r="A22" s="470">
        <f t="shared" si="3"/>
        <v>43848</v>
      </c>
      <c r="B22">
        <v>0.85280599999999995</v>
      </c>
      <c r="C22">
        <v>0.97451600000000005</v>
      </c>
      <c r="D22">
        <v>0.79234300000000002</v>
      </c>
      <c r="E22">
        <v>0.971723</v>
      </c>
      <c r="F22">
        <v>1.0131920000000001</v>
      </c>
      <c r="G22">
        <v>0.98677700000000002</v>
      </c>
      <c r="H22">
        <v>1.0148159999999999</v>
      </c>
      <c r="I22">
        <v>0.91278400000000004</v>
      </c>
      <c r="J22">
        <v>0.83432399999999995</v>
      </c>
      <c r="K22">
        <v>0.68795899999999999</v>
      </c>
      <c r="L22">
        <v>0.75895000000000001</v>
      </c>
      <c r="M22">
        <v>0.80368099999999998</v>
      </c>
      <c r="N22">
        <v>0.754575</v>
      </c>
      <c r="O22">
        <v>0.76528399999999996</v>
      </c>
      <c r="P22">
        <v>0.783721</v>
      </c>
      <c r="Q22">
        <v>0.79770600000000003</v>
      </c>
      <c r="R22">
        <v>0.74388399999999999</v>
      </c>
      <c r="S22">
        <v>1.34975</v>
      </c>
      <c r="T22">
        <v>0.69010700000000003</v>
      </c>
    </row>
    <row r="23" spans="1:20" x14ac:dyDescent="0.25">
      <c r="A23" s="470">
        <f t="shared" si="3"/>
        <v>43849</v>
      </c>
      <c r="B23">
        <v>0.85193399999999997</v>
      </c>
      <c r="C23">
        <v>0.97451600000000005</v>
      </c>
      <c r="D23">
        <v>0.80276099999999995</v>
      </c>
      <c r="E23">
        <v>0.97513399999999995</v>
      </c>
      <c r="F23">
        <v>1.0089600000000001</v>
      </c>
      <c r="G23">
        <v>0.98668</v>
      </c>
      <c r="H23">
        <v>1.0062439999999999</v>
      </c>
      <c r="I23">
        <v>0.91220500000000004</v>
      </c>
      <c r="J23">
        <v>0.83432399999999995</v>
      </c>
      <c r="K23">
        <v>0.68861000000000006</v>
      </c>
      <c r="L23">
        <v>0.75012299999999998</v>
      </c>
      <c r="M23">
        <v>0.80247199999999996</v>
      </c>
      <c r="N23">
        <v>0.75434699999999999</v>
      </c>
      <c r="O23">
        <v>0.76528399999999996</v>
      </c>
      <c r="P23">
        <v>0.78612000000000004</v>
      </c>
      <c r="Q23">
        <v>0.800458</v>
      </c>
      <c r="R23">
        <v>0.741232</v>
      </c>
      <c r="S23">
        <v>1.34745</v>
      </c>
      <c r="T23">
        <v>0.69053600000000004</v>
      </c>
    </row>
    <row r="24" spans="1:20" x14ac:dyDescent="0.25">
      <c r="A24" s="470">
        <f t="shared" si="3"/>
        <v>43850</v>
      </c>
      <c r="B24">
        <v>0.85255099999999995</v>
      </c>
      <c r="C24">
        <v>0.97451600000000005</v>
      </c>
      <c r="D24">
        <v>0.79923</v>
      </c>
      <c r="E24">
        <v>0.96842899999999998</v>
      </c>
      <c r="F24">
        <v>1.0061370000000001</v>
      </c>
      <c r="G24">
        <v>0.99035399999999996</v>
      </c>
      <c r="H24">
        <v>1.0084200000000001</v>
      </c>
      <c r="I24">
        <v>0.91220500000000004</v>
      </c>
      <c r="J24">
        <v>0.83562800000000004</v>
      </c>
      <c r="K24">
        <v>0.68885200000000002</v>
      </c>
      <c r="L24">
        <v>0.74968100000000004</v>
      </c>
      <c r="M24">
        <v>0.800288</v>
      </c>
      <c r="N24">
        <v>0.75434699999999999</v>
      </c>
      <c r="O24">
        <v>0.76610999999999996</v>
      </c>
      <c r="P24">
        <v>0.79115500000000005</v>
      </c>
      <c r="Q24">
        <v>0.80210800000000004</v>
      </c>
      <c r="R24">
        <v>0.74530399999999997</v>
      </c>
      <c r="S24">
        <v>1.3462499999999999</v>
      </c>
      <c r="T24">
        <v>0.69795399999999996</v>
      </c>
    </row>
    <row r="25" spans="1:20" x14ac:dyDescent="0.25">
      <c r="A25" s="470">
        <f t="shared" si="3"/>
        <v>43851</v>
      </c>
      <c r="B25">
        <v>0.85269700000000004</v>
      </c>
      <c r="C25">
        <v>0.97328300000000001</v>
      </c>
      <c r="D25">
        <v>0.79006100000000001</v>
      </c>
      <c r="E25">
        <v>0.95438100000000003</v>
      </c>
      <c r="F25">
        <v>0.99948999999999999</v>
      </c>
      <c r="G25">
        <v>0.985707</v>
      </c>
      <c r="H25">
        <v>1.0085219999999999</v>
      </c>
      <c r="I25">
        <v>0.91210500000000005</v>
      </c>
      <c r="J25">
        <v>0.82743100000000003</v>
      </c>
      <c r="K25">
        <v>0.68525999999999998</v>
      </c>
      <c r="L25">
        <v>0.75015900000000002</v>
      </c>
      <c r="M25">
        <v>0.800288</v>
      </c>
      <c r="N25">
        <v>0.75253000000000003</v>
      </c>
      <c r="O25">
        <v>0.76515200000000005</v>
      </c>
      <c r="P25">
        <v>0.79119200000000001</v>
      </c>
      <c r="Q25">
        <v>0.79703199999999996</v>
      </c>
      <c r="R25">
        <v>0.74663100000000004</v>
      </c>
      <c r="S25">
        <v>1.3462499999999999</v>
      </c>
      <c r="T25">
        <v>0.69728199999999996</v>
      </c>
    </row>
    <row r="26" spans="1:20" x14ac:dyDescent="0.25">
      <c r="A26" s="470">
        <f t="shared" si="3"/>
        <v>43852</v>
      </c>
      <c r="B26">
        <v>0.85247899999999999</v>
      </c>
      <c r="C26">
        <v>0.96842899999999998</v>
      </c>
      <c r="D26">
        <v>0.786968</v>
      </c>
      <c r="E26">
        <v>0.95399800000000001</v>
      </c>
      <c r="F26">
        <v>1.0059750000000001</v>
      </c>
      <c r="H26">
        <v>1.0065219999999999</v>
      </c>
      <c r="I26">
        <v>0.91130299999999997</v>
      </c>
      <c r="J26">
        <v>0.80925800000000003</v>
      </c>
      <c r="K26">
        <v>0.70127700000000004</v>
      </c>
      <c r="L26">
        <v>0.75015900000000002</v>
      </c>
      <c r="M26">
        <v>0.80229499999999998</v>
      </c>
      <c r="N26">
        <v>0.75006099999999998</v>
      </c>
      <c r="O26">
        <v>0.76152799999999998</v>
      </c>
      <c r="P26">
        <v>0.78625599999999995</v>
      </c>
      <c r="Q26">
        <v>0.79490899999999998</v>
      </c>
      <c r="R26">
        <v>0.74663100000000004</v>
      </c>
      <c r="S26">
        <v>1.34548</v>
      </c>
      <c r="T26">
        <v>0.69617499999999999</v>
      </c>
    </row>
    <row r="27" spans="1:20" x14ac:dyDescent="0.25">
      <c r="A27" s="470">
        <f t="shared" si="3"/>
        <v>43853</v>
      </c>
      <c r="B27">
        <v>0.84684800000000005</v>
      </c>
      <c r="C27">
        <v>0.97541900000000004</v>
      </c>
      <c r="D27">
        <v>0.79183800000000004</v>
      </c>
      <c r="E27">
        <v>0.94750800000000002</v>
      </c>
      <c r="F27">
        <v>1.0058339999999999</v>
      </c>
      <c r="H27">
        <v>1.0066440000000001</v>
      </c>
      <c r="I27">
        <v>0.90328900000000001</v>
      </c>
      <c r="J27">
        <v>0.80839799999999995</v>
      </c>
      <c r="K27">
        <v>0.70628500000000005</v>
      </c>
      <c r="L27">
        <v>0.75177799999999995</v>
      </c>
      <c r="M27">
        <v>0.80304799999999998</v>
      </c>
      <c r="N27">
        <v>0.74830399999999997</v>
      </c>
      <c r="O27">
        <v>0.76073400000000002</v>
      </c>
      <c r="P27">
        <v>0.78520400000000001</v>
      </c>
      <c r="Q27">
        <v>0.79490899999999998</v>
      </c>
      <c r="R27">
        <v>0.74718899999999999</v>
      </c>
      <c r="S27">
        <v>1.34876</v>
      </c>
      <c r="T27">
        <v>0.69646399999999997</v>
      </c>
    </row>
    <row r="28" spans="1:20" x14ac:dyDescent="0.25">
      <c r="A28" s="470">
        <f t="shared" si="3"/>
        <v>43854</v>
      </c>
      <c r="B28">
        <v>0.84648900000000005</v>
      </c>
      <c r="C28">
        <v>0.97370999999999996</v>
      </c>
      <c r="D28">
        <v>0.79183800000000004</v>
      </c>
      <c r="E28">
        <v>0.94562599999999997</v>
      </c>
      <c r="F28">
        <v>1.0058339999999999</v>
      </c>
      <c r="G28">
        <v>0.99235899999999999</v>
      </c>
      <c r="H28">
        <v>1.001101</v>
      </c>
      <c r="I28">
        <v>0.89842</v>
      </c>
      <c r="J28">
        <v>0.80636699999999994</v>
      </c>
      <c r="K28">
        <v>0.70787199999999995</v>
      </c>
      <c r="L28">
        <v>0.76010100000000003</v>
      </c>
      <c r="M28">
        <v>0.80933999999999995</v>
      </c>
      <c r="N28">
        <v>0.74946500000000005</v>
      </c>
      <c r="O28">
        <v>0.76056599999999996</v>
      </c>
      <c r="P28">
        <v>0.78520400000000001</v>
      </c>
      <c r="Q28">
        <v>0.78785799999999995</v>
      </c>
      <c r="R28">
        <v>0.74777800000000005</v>
      </c>
      <c r="S28">
        <v>1.34796</v>
      </c>
      <c r="T28">
        <v>0.69745199999999996</v>
      </c>
    </row>
    <row r="29" spans="1:20" x14ac:dyDescent="0.25">
      <c r="A29" s="470">
        <f t="shared" si="3"/>
        <v>43855</v>
      </c>
      <c r="B29">
        <v>0.84857199999999999</v>
      </c>
      <c r="C29">
        <v>0.98814199999999996</v>
      </c>
      <c r="D29">
        <v>0.79183800000000004</v>
      </c>
      <c r="E29">
        <v>0.94562599999999997</v>
      </c>
      <c r="F29">
        <v>1.0067759999999999</v>
      </c>
      <c r="G29">
        <v>0.989981</v>
      </c>
      <c r="H29">
        <v>0.99725799999999998</v>
      </c>
      <c r="I29">
        <v>0.90361199999999997</v>
      </c>
      <c r="J29">
        <v>0.80497200000000002</v>
      </c>
      <c r="K29">
        <v>0.70787199999999995</v>
      </c>
      <c r="L29">
        <v>0.76499399999999995</v>
      </c>
      <c r="M29">
        <v>0.81211299999999997</v>
      </c>
      <c r="N29">
        <v>0.75426199999999999</v>
      </c>
      <c r="O29">
        <v>0.76060099999999997</v>
      </c>
      <c r="P29">
        <v>0.78383999999999998</v>
      </c>
      <c r="Q29">
        <v>0.791493</v>
      </c>
      <c r="R29">
        <v>0.74513700000000005</v>
      </c>
      <c r="S29">
        <v>1.34924</v>
      </c>
      <c r="T29">
        <v>0.69023599999999996</v>
      </c>
    </row>
    <row r="30" spans="1:20" x14ac:dyDescent="0.25">
      <c r="A30" s="470">
        <f t="shared" si="3"/>
        <v>43856</v>
      </c>
      <c r="B30">
        <v>0.845059</v>
      </c>
      <c r="C30">
        <v>0.98814199999999996</v>
      </c>
      <c r="D30">
        <v>0.81936799999999999</v>
      </c>
      <c r="E30">
        <v>0.94410000000000005</v>
      </c>
      <c r="F30">
        <v>1.000931</v>
      </c>
      <c r="G30">
        <v>0.98756699999999997</v>
      </c>
      <c r="H30">
        <v>0.99199000000000004</v>
      </c>
      <c r="I30">
        <v>0.90213600000000005</v>
      </c>
      <c r="J30">
        <v>0.80497200000000002</v>
      </c>
      <c r="K30">
        <v>0.70182800000000001</v>
      </c>
      <c r="L30">
        <v>0.76291299999999995</v>
      </c>
      <c r="M30">
        <v>0.81153399999999998</v>
      </c>
      <c r="N30">
        <v>0.75645799999999996</v>
      </c>
      <c r="O30">
        <v>0.76060099999999997</v>
      </c>
      <c r="P30">
        <v>0.78661800000000004</v>
      </c>
      <c r="Q30">
        <v>0.79363799999999995</v>
      </c>
      <c r="R30">
        <v>0.749089</v>
      </c>
      <c r="S30">
        <v>1.3456600000000001</v>
      </c>
      <c r="T30">
        <v>0.69713099999999995</v>
      </c>
    </row>
    <row r="31" spans="1:20" x14ac:dyDescent="0.25">
      <c r="A31" s="470">
        <f t="shared" si="3"/>
        <v>43857</v>
      </c>
      <c r="B31">
        <v>0.84756500000000001</v>
      </c>
      <c r="C31">
        <v>0.98814199999999996</v>
      </c>
      <c r="D31">
        <v>0.81859899999999997</v>
      </c>
      <c r="E31">
        <v>0.94303999999999999</v>
      </c>
      <c r="F31">
        <v>1.0045200000000001</v>
      </c>
      <c r="G31">
        <v>1.0012920000000001</v>
      </c>
      <c r="H31">
        <v>0.994085</v>
      </c>
      <c r="I31">
        <v>0.90213600000000005</v>
      </c>
      <c r="J31">
        <v>0.80554199999999998</v>
      </c>
      <c r="K31">
        <v>0.71095900000000001</v>
      </c>
      <c r="L31">
        <v>0.76278500000000005</v>
      </c>
      <c r="M31">
        <v>0.81231500000000001</v>
      </c>
      <c r="N31">
        <v>0.75645799999999996</v>
      </c>
      <c r="O31">
        <v>0.75883500000000004</v>
      </c>
      <c r="P31">
        <v>0.78292899999999999</v>
      </c>
      <c r="Q31">
        <v>0.78662699999999997</v>
      </c>
      <c r="R31">
        <v>0.750973</v>
      </c>
      <c r="S31">
        <v>1.34605</v>
      </c>
      <c r="T31">
        <v>0.69489299999999998</v>
      </c>
    </row>
    <row r="32" spans="1:20" x14ac:dyDescent="0.25">
      <c r="A32" s="470">
        <f t="shared" si="3"/>
        <v>43858</v>
      </c>
      <c r="B32">
        <v>0.84756500000000001</v>
      </c>
      <c r="C32">
        <v>0.99290100000000003</v>
      </c>
      <c r="D32">
        <v>0.814133</v>
      </c>
      <c r="E32">
        <v>0.93808599999999998</v>
      </c>
      <c r="F32">
        <v>1.0050349999999999</v>
      </c>
      <c r="G32">
        <v>0.99901600000000002</v>
      </c>
      <c r="H32">
        <v>0.99368999999999996</v>
      </c>
      <c r="I32">
        <v>0.90136799999999995</v>
      </c>
      <c r="J32">
        <v>0.80634799999999995</v>
      </c>
      <c r="K32">
        <v>0.71254499999999998</v>
      </c>
      <c r="L32">
        <v>0.76020200000000004</v>
      </c>
      <c r="M32">
        <v>0.81231500000000001</v>
      </c>
      <c r="N32">
        <v>0.75363100000000005</v>
      </c>
      <c r="O32">
        <v>0.75890400000000002</v>
      </c>
      <c r="P32">
        <v>0.78047299999999997</v>
      </c>
      <c r="Q32">
        <v>0.78363499999999997</v>
      </c>
      <c r="R32">
        <v>0.74970899999999996</v>
      </c>
      <c r="S32">
        <v>1.34605</v>
      </c>
      <c r="T32">
        <v>0.69464899999999996</v>
      </c>
    </row>
    <row r="33" spans="1:20" x14ac:dyDescent="0.25">
      <c r="A33" s="470">
        <f t="shared" si="3"/>
        <v>43859</v>
      </c>
      <c r="B33">
        <v>0.84706300000000001</v>
      </c>
      <c r="C33">
        <v>0.996363</v>
      </c>
      <c r="D33">
        <v>0.827044</v>
      </c>
      <c r="E33">
        <v>0.939496</v>
      </c>
      <c r="F33">
        <v>1.000891</v>
      </c>
      <c r="H33">
        <v>0.99276799999999998</v>
      </c>
      <c r="I33">
        <v>0.89704200000000001</v>
      </c>
      <c r="J33">
        <v>0.80305199999999999</v>
      </c>
      <c r="K33">
        <v>0.70989199999999997</v>
      </c>
      <c r="L33">
        <v>0.76048499999999997</v>
      </c>
      <c r="M33">
        <v>0.80994299999999997</v>
      </c>
      <c r="N33">
        <v>0.75382899999999997</v>
      </c>
      <c r="O33">
        <v>0.75761599999999996</v>
      </c>
      <c r="P33">
        <v>0.78253099999999998</v>
      </c>
      <c r="Q33">
        <v>0.78298100000000004</v>
      </c>
      <c r="R33">
        <v>0.74970899999999996</v>
      </c>
      <c r="S33">
        <v>1.344355</v>
      </c>
      <c r="T33">
        <v>0.69191000000000003</v>
      </c>
    </row>
    <row r="34" spans="1:20" x14ac:dyDescent="0.25">
      <c r="A34" s="470">
        <f t="shared" si="3"/>
        <v>43860</v>
      </c>
      <c r="B34">
        <v>0.84595200000000004</v>
      </c>
      <c r="C34">
        <v>1.0018530000000001</v>
      </c>
      <c r="D34">
        <v>0.81833100000000003</v>
      </c>
      <c r="E34">
        <v>0.93835000000000002</v>
      </c>
      <c r="F34">
        <v>0.99890100000000004</v>
      </c>
      <c r="H34">
        <v>0.99655700000000003</v>
      </c>
      <c r="I34">
        <v>0.897312</v>
      </c>
      <c r="J34">
        <v>0.79123299999999996</v>
      </c>
      <c r="K34">
        <v>0.70934799999999998</v>
      </c>
      <c r="L34">
        <v>0.76397400000000004</v>
      </c>
      <c r="M34">
        <v>0.81032400000000004</v>
      </c>
      <c r="N34">
        <v>0.75819599999999998</v>
      </c>
      <c r="O34">
        <v>0.75670700000000002</v>
      </c>
      <c r="P34">
        <v>0.78250299999999995</v>
      </c>
      <c r="Q34">
        <v>0.78348399999999996</v>
      </c>
      <c r="R34">
        <v>0.74898200000000004</v>
      </c>
      <c r="S34">
        <v>1.3413200000000001</v>
      </c>
      <c r="T34">
        <v>0.69375299999999995</v>
      </c>
    </row>
    <row r="35" spans="1:20" x14ac:dyDescent="0.25">
      <c r="A35" s="470">
        <f t="shared" si="3"/>
        <v>43861</v>
      </c>
      <c r="B35">
        <v>0.84796099999999996</v>
      </c>
      <c r="C35">
        <v>1.0039659999999999</v>
      </c>
      <c r="D35">
        <v>0.81833100000000003</v>
      </c>
      <c r="E35">
        <v>0.93423</v>
      </c>
      <c r="F35">
        <v>0.99890100000000004</v>
      </c>
      <c r="G35">
        <v>0.99584700000000004</v>
      </c>
      <c r="H35">
        <v>0.99730700000000005</v>
      </c>
      <c r="I35">
        <v>0.89493500000000004</v>
      </c>
      <c r="J35">
        <v>0.78662399999999999</v>
      </c>
      <c r="K35">
        <v>0.71580200000000005</v>
      </c>
      <c r="L35">
        <v>0.76711799999999997</v>
      </c>
      <c r="M35">
        <v>0.812998</v>
      </c>
      <c r="N35">
        <v>0.76089600000000002</v>
      </c>
      <c r="O35">
        <v>0.75621799999999995</v>
      </c>
      <c r="P35">
        <v>0.78244199999999997</v>
      </c>
      <c r="Q35">
        <v>0.78739800000000004</v>
      </c>
      <c r="R35">
        <v>0.74992599999999998</v>
      </c>
      <c r="S35">
        <v>1.3387899999999999</v>
      </c>
      <c r="T35">
        <v>0.691276</v>
      </c>
    </row>
    <row r="36" spans="1:20" x14ac:dyDescent="0.25">
      <c r="A36" s="470">
        <f t="shared" si="3"/>
        <v>43862</v>
      </c>
      <c r="B36">
        <v>0.85070199999999996</v>
      </c>
      <c r="C36">
        <v>0.99245700000000003</v>
      </c>
      <c r="D36">
        <v>0.81833100000000003</v>
      </c>
      <c r="E36">
        <v>0.93423</v>
      </c>
      <c r="F36">
        <v>0.99653199999999997</v>
      </c>
      <c r="G36">
        <v>0.99492599999999998</v>
      </c>
      <c r="H36">
        <v>1.000831</v>
      </c>
      <c r="I36">
        <v>0.89851700000000001</v>
      </c>
      <c r="J36">
        <v>0.785605</v>
      </c>
      <c r="K36">
        <v>0.71580200000000005</v>
      </c>
      <c r="L36">
        <v>0.76390400000000003</v>
      </c>
      <c r="M36">
        <v>0.81396800000000002</v>
      </c>
      <c r="N36">
        <v>0.763872</v>
      </c>
      <c r="O36">
        <v>0.75558099999999995</v>
      </c>
      <c r="P36">
        <v>0.77991600000000005</v>
      </c>
      <c r="Q36">
        <v>0.787991</v>
      </c>
      <c r="R36">
        <v>0.75001600000000002</v>
      </c>
      <c r="S36">
        <v>1.33805</v>
      </c>
      <c r="T36">
        <v>0.68773399999999996</v>
      </c>
    </row>
    <row r="37" spans="1:20" x14ac:dyDescent="0.25">
      <c r="A37" s="470">
        <f t="shared" si="3"/>
        <v>43863</v>
      </c>
      <c r="B37">
        <v>0.84781700000000004</v>
      </c>
      <c r="C37">
        <v>0.99245700000000003</v>
      </c>
      <c r="D37">
        <v>0.81380200000000003</v>
      </c>
      <c r="E37">
        <v>0.93863200000000002</v>
      </c>
      <c r="F37">
        <v>1.0079530000000001</v>
      </c>
      <c r="G37">
        <v>1.0031000000000001</v>
      </c>
      <c r="H37">
        <v>1.001201</v>
      </c>
      <c r="I37">
        <v>0.89845200000000003</v>
      </c>
      <c r="J37">
        <v>0.785605</v>
      </c>
      <c r="K37">
        <v>0.71413300000000002</v>
      </c>
      <c r="L37">
        <v>0.76821099999999998</v>
      </c>
      <c r="M37">
        <v>0.807396</v>
      </c>
      <c r="N37">
        <v>0.76321300000000003</v>
      </c>
      <c r="O37">
        <v>0.75558099999999995</v>
      </c>
      <c r="P37">
        <v>0.78011299999999995</v>
      </c>
      <c r="Q37">
        <v>0.78786999999999996</v>
      </c>
      <c r="R37">
        <v>0.75043800000000005</v>
      </c>
      <c r="S37">
        <v>1.3461749999999999</v>
      </c>
      <c r="T37">
        <v>0.68768700000000005</v>
      </c>
    </row>
    <row r="38" spans="1:20" x14ac:dyDescent="0.25">
      <c r="A38" s="470">
        <f t="shared" si="3"/>
        <v>43864</v>
      </c>
      <c r="B38">
        <v>0.84466600000000003</v>
      </c>
      <c r="C38">
        <v>0.99245700000000003</v>
      </c>
      <c r="D38">
        <v>0.80848299999999995</v>
      </c>
      <c r="E38">
        <v>0.942685</v>
      </c>
      <c r="F38">
        <v>1.0115419999999999</v>
      </c>
      <c r="G38">
        <v>1.001001</v>
      </c>
      <c r="H38">
        <v>1.0032099999999999</v>
      </c>
      <c r="I38">
        <v>0.89845200000000003</v>
      </c>
      <c r="J38">
        <v>0.79405099999999995</v>
      </c>
      <c r="K38">
        <v>0.71235199999999999</v>
      </c>
      <c r="L38">
        <v>0.76900900000000005</v>
      </c>
      <c r="M38">
        <v>0.80505599999999999</v>
      </c>
      <c r="N38">
        <v>0.76321300000000003</v>
      </c>
      <c r="O38">
        <v>0.75176699999999996</v>
      </c>
      <c r="P38">
        <v>0.78327899999999995</v>
      </c>
      <c r="Q38">
        <v>0.78884900000000002</v>
      </c>
      <c r="R38">
        <v>0.74689000000000005</v>
      </c>
      <c r="S38">
        <v>1.34745</v>
      </c>
      <c r="T38">
        <v>0.68542899999999995</v>
      </c>
    </row>
    <row r="39" spans="1:20" x14ac:dyDescent="0.25">
      <c r="A39" s="470">
        <f t="shared" si="3"/>
        <v>43865</v>
      </c>
      <c r="B39">
        <v>0.84370400000000001</v>
      </c>
      <c r="C39">
        <v>1.0061880000000001</v>
      </c>
      <c r="D39">
        <v>0.81201800000000002</v>
      </c>
      <c r="E39">
        <v>0.94257800000000003</v>
      </c>
      <c r="F39">
        <v>1.0095909999999999</v>
      </c>
      <c r="G39">
        <v>1.00545</v>
      </c>
      <c r="H39">
        <v>1.003009</v>
      </c>
      <c r="I39">
        <v>0.90320400000000001</v>
      </c>
      <c r="J39">
        <v>0.80244599999999999</v>
      </c>
      <c r="K39">
        <v>0.72228199999999998</v>
      </c>
      <c r="L39">
        <v>0.76775400000000005</v>
      </c>
      <c r="M39">
        <v>0.80505599999999999</v>
      </c>
      <c r="N39">
        <v>0.76146100000000005</v>
      </c>
      <c r="O39">
        <v>0.75385199999999997</v>
      </c>
      <c r="P39">
        <v>0.77932599999999996</v>
      </c>
      <c r="Q39">
        <v>0.78362799999999999</v>
      </c>
      <c r="R39">
        <v>0.74568400000000001</v>
      </c>
      <c r="S39">
        <v>1.34745</v>
      </c>
    </row>
    <row r="40" spans="1:20" x14ac:dyDescent="0.25">
      <c r="A40" s="470">
        <f t="shared" si="3"/>
        <v>43866</v>
      </c>
      <c r="B40">
        <v>0.84398899999999999</v>
      </c>
      <c r="C40">
        <v>1.004419</v>
      </c>
      <c r="D40">
        <v>0.81479699999999999</v>
      </c>
      <c r="E40">
        <v>0.93224399999999996</v>
      </c>
      <c r="F40">
        <v>1.0106109999999999</v>
      </c>
      <c r="G40">
        <v>1.00634</v>
      </c>
      <c r="H40">
        <v>1.001833</v>
      </c>
      <c r="I40">
        <v>0.90473199999999998</v>
      </c>
      <c r="J40">
        <v>0.79747000000000001</v>
      </c>
      <c r="K40">
        <v>0.72944799999999999</v>
      </c>
      <c r="L40">
        <v>0.76766599999999996</v>
      </c>
      <c r="M40">
        <v>0.80077200000000004</v>
      </c>
      <c r="N40">
        <v>0.761374</v>
      </c>
      <c r="O40">
        <v>0.75209499999999996</v>
      </c>
      <c r="P40">
        <v>0.78239599999999998</v>
      </c>
      <c r="Q40">
        <v>0.78387399999999996</v>
      </c>
      <c r="R40">
        <v>0.74568400000000001</v>
      </c>
      <c r="S40">
        <v>1.35398</v>
      </c>
    </row>
    <row r="41" spans="1:20" x14ac:dyDescent="0.25">
      <c r="A41" s="470">
        <f t="shared" si="3"/>
        <v>43867</v>
      </c>
      <c r="B41">
        <v>0.84634600000000004</v>
      </c>
      <c r="C41">
        <v>0.99344299999999996</v>
      </c>
      <c r="D41">
        <v>0.81546099999999999</v>
      </c>
      <c r="E41">
        <v>0.93214900000000001</v>
      </c>
      <c r="F41">
        <v>1.0126580000000001</v>
      </c>
      <c r="G41">
        <v>1.005733</v>
      </c>
      <c r="H41">
        <v>1.00221</v>
      </c>
      <c r="I41">
        <v>0.90106299999999995</v>
      </c>
      <c r="J41">
        <v>0.80484800000000001</v>
      </c>
      <c r="K41">
        <v>0.72097</v>
      </c>
      <c r="L41">
        <v>0.76260499999999998</v>
      </c>
      <c r="M41">
        <v>0.79798000000000002</v>
      </c>
      <c r="N41">
        <v>0.75802700000000001</v>
      </c>
      <c r="O41">
        <v>0.75223600000000002</v>
      </c>
      <c r="P41">
        <v>0.78424300000000002</v>
      </c>
      <c r="Q41">
        <v>0.78387399999999996</v>
      </c>
      <c r="R41">
        <v>0.74417199999999994</v>
      </c>
      <c r="S41">
        <v>1.3500099999999999</v>
      </c>
    </row>
    <row r="42" spans="1:20" x14ac:dyDescent="0.25">
      <c r="A42" s="470">
        <f t="shared" si="3"/>
        <v>43868</v>
      </c>
      <c r="B42">
        <v>0.84566600000000003</v>
      </c>
      <c r="C42">
        <v>0.99616499999999997</v>
      </c>
      <c r="D42">
        <v>0.81546099999999999</v>
      </c>
      <c r="E42">
        <v>0.93431699999999995</v>
      </c>
      <c r="F42">
        <v>1.0126580000000001</v>
      </c>
      <c r="G42">
        <v>1.003714</v>
      </c>
      <c r="H42">
        <v>1.0043740000000001</v>
      </c>
      <c r="I42">
        <v>0.90399600000000002</v>
      </c>
      <c r="J42">
        <v>0.79872500000000002</v>
      </c>
      <c r="K42">
        <v>0.71863900000000003</v>
      </c>
      <c r="L42">
        <v>0.75963899999999995</v>
      </c>
      <c r="M42">
        <v>0.79689500000000002</v>
      </c>
      <c r="N42">
        <v>0.75255899999999998</v>
      </c>
      <c r="O42">
        <v>0.75158000000000003</v>
      </c>
      <c r="P42">
        <v>0.78424300000000002</v>
      </c>
      <c r="Q42">
        <v>0.78788199999999997</v>
      </c>
      <c r="R42">
        <v>0.74432699999999996</v>
      </c>
      <c r="S42">
        <v>1.34741</v>
      </c>
    </row>
    <row r="43" spans="1:20" x14ac:dyDescent="0.25">
      <c r="A43" s="470">
        <f t="shared" si="3"/>
        <v>43869</v>
      </c>
      <c r="B43">
        <v>0.84363299999999997</v>
      </c>
      <c r="C43">
        <v>0.98936400000000002</v>
      </c>
      <c r="D43">
        <v>0.81546099999999999</v>
      </c>
      <c r="E43">
        <v>0.93431699999999995</v>
      </c>
      <c r="F43">
        <v>1.0120640000000001</v>
      </c>
      <c r="G43">
        <v>1.0052369999999999</v>
      </c>
      <c r="H43">
        <v>1.0008010000000001</v>
      </c>
      <c r="I43">
        <v>0.90788599999999997</v>
      </c>
      <c r="J43">
        <v>0.79856899999999997</v>
      </c>
      <c r="K43">
        <v>0.71863900000000003</v>
      </c>
      <c r="L43">
        <v>0.75948000000000004</v>
      </c>
      <c r="M43">
        <v>0.79341499999999998</v>
      </c>
      <c r="N43">
        <v>0.75292099999999995</v>
      </c>
      <c r="O43">
        <v>0.75148999999999999</v>
      </c>
      <c r="P43">
        <v>0.78390499999999996</v>
      </c>
      <c r="Q43">
        <v>0.78662699999999997</v>
      </c>
      <c r="R43">
        <v>0.74452099999999999</v>
      </c>
      <c r="S43">
        <v>1.34734</v>
      </c>
    </row>
    <row r="44" spans="1:20" x14ac:dyDescent="0.25">
      <c r="A44" s="470">
        <f t="shared" si="3"/>
        <v>43870</v>
      </c>
      <c r="B44">
        <v>0.84513000000000005</v>
      </c>
      <c r="C44">
        <v>0.98936400000000002</v>
      </c>
      <c r="D44">
        <v>0.818666</v>
      </c>
      <c r="E44">
        <v>0.93484199999999995</v>
      </c>
      <c r="F44">
        <v>1.0091840000000001</v>
      </c>
      <c r="G44">
        <v>1.0023660000000001</v>
      </c>
      <c r="H44">
        <v>0.99765599999999999</v>
      </c>
      <c r="I44">
        <v>0.90642100000000003</v>
      </c>
      <c r="J44">
        <v>0.79856899999999997</v>
      </c>
      <c r="K44">
        <v>0.71741699999999997</v>
      </c>
      <c r="L44">
        <v>0.76103200000000004</v>
      </c>
      <c r="M44">
        <v>0.79398800000000003</v>
      </c>
      <c r="N44">
        <v>0.75304000000000004</v>
      </c>
      <c r="O44">
        <v>0.75148999999999999</v>
      </c>
      <c r="P44">
        <v>0.786717</v>
      </c>
      <c r="Q44">
        <v>0.78917300000000001</v>
      </c>
      <c r="R44">
        <v>0.74463199999999996</v>
      </c>
      <c r="S44">
        <v>1.3477349999999999</v>
      </c>
    </row>
    <row r="45" spans="1:20" x14ac:dyDescent="0.25">
      <c r="A45" s="470">
        <f t="shared" si="3"/>
        <v>43871</v>
      </c>
      <c r="B45">
        <v>0.84513000000000005</v>
      </c>
      <c r="C45">
        <v>0.98936400000000002</v>
      </c>
      <c r="D45">
        <v>0.82020999999999999</v>
      </c>
      <c r="E45">
        <v>0.93641700000000005</v>
      </c>
      <c r="F45">
        <v>1.00553</v>
      </c>
      <c r="G45">
        <v>1.005733</v>
      </c>
      <c r="H45">
        <v>0.99765599999999999</v>
      </c>
      <c r="I45">
        <v>0.90642100000000003</v>
      </c>
      <c r="J45">
        <v>0.80325800000000003</v>
      </c>
      <c r="K45">
        <v>0.72434399999999999</v>
      </c>
      <c r="L45">
        <v>0.76498500000000003</v>
      </c>
      <c r="M45">
        <v>0.79475499999999999</v>
      </c>
      <c r="N45">
        <v>0.75304000000000004</v>
      </c>
      <c r="O45">
        <v>0.75050799999999995</v>
      </c>
      <c r="P45">
        <v>0.78869599999999995</v>
      </c>
      <c r="Q45">
        <v>0.79059800000000002</v>
      </c>
      <c r="R45">
        <v>0.74852300000000005</v>
      </c>
      <c r="S45">
        <v>1.3488500000000001</v>
      </c>
    </row>
    <row r="46" spans="1:20" x14ac:dyDescent="0.25">
      <c r="A46" s="470">
        <f t="shared" si="3"/>
        <v>43872</v>
      </c>
      <c r="B46">
        <v>0.85198200000000002</v>
      </c>
      <c r="C46">
        <v>1.0011509999999999</v>
      </c>
      <c r="D46">
        <v>0.80479299999999998</v>
      </c>
      <c r="E46">
        <v>0.93737400000000004</v>
      </c>
      <c r="F46">
        <v>1.004823</v>
      </c>
      <c r="G46">
        <v>0.99889099999999997</v>
      </c>
      <c r="H46">
        <v>0.99775499999999995</v>
      </c>
      <c r="I46">
        <v>0.90508</v>
      </c>
      <c r="J46">
        <v>0.79861400000000005</v>
      </c>
      <c r="K46">
        <v>0.71564000000000005</v>
      </c>
      <c r="L46">
        <v>0.76419300000000001</v>
      </c>
      <c r="M46">
        <v>0.79475499999999999</v>
      </c>
      <c r="N46">
        <v>0.75196200000000002</v>
      </c>
      <c r="O46">
        <v>0.75194799999999995</v>
      </c>
      <c r="P46">
        <v>0.78798199999999996</v>
      </c>
      <c r="Q46">
        <v>0.78826700000000005</v>
      </c>
      <c r="R46">
        <v>0.74690999999999996</v>
      </c>
      <c r="S46">
        <v>1.3488500000000001</v>
      </c>
    </row>
    <row r="47" spans="1:20" x14ac:dyDescent="0.25">
      <c r="A47" s="470">
        <f t="shared" si="3"/>
        <v>43873</v>
      </c>
      <c r="B47">
        <v>0.85291499999999998</v>
      </c>
      <c r="C47">
        <v>0.998054</v>
      </c>
      <c r="D47">
        <v>0.80206699999999997</v>
      </c>
      <c r="E47">
        <v>0.95047999999999999</v>
      </c>
      <c r="F47">
        <v>1.009693</v>
      </c>
      <c r="G47">
        <v>0.99840300000000004</v>
      </c>
      <c r="H47">
        <v>0.99380900000000005</v>
      </c>
      <c r="I47">
        <v>0.90714499999999998</v>
      </c>
      <c r="J47">
        <v>0.79092600000000002</v>
      </c>
      <c r="K47">
        <v>0.71702600000000005</v>
      </c>
      <c r="L47">
        <v>0.76437999999999995</v>
      </c>
      <c r="M47">
        <v>0.79252800000000001</v>
      </c>
      <c r="N47">
        <v>0.754857</v>
      </c>
      <c r="O47">
        <v>0.75503600000000004</v>
      </c>
      <c r="P47">
        <v>0.78785099999999997</v>
      </c>
      <c r="Q47">
        <v>0.78518200000000005</v>
      </c>
      <c r="R47">
        <v>0.74690999999999996</v>
      </c>
      <c r="S47">
        <v>1.34415</v>
      </c>
    </row>
    <row r="48" spans="1:20" x14ac:dyDescent="0.25">
      <c r="A48" s="470">
        <f t="shared" si="3"/>
        <v>43874</v>
      </c>
      <c r="B48">
        <v>0.85095500000000002</v>
      </c>
      <c r="C48">
        <v>1.003261</v>
      </c>
      <c r="D48">
        <v>0.80288999999999999</v>
      </c>
      <c r="E48">
        <v>0.94948699999999997</v>
      </c>
      <c r="F48">
        <v>1.011736</v>
      </c>
      <c r="G48">
        <v>0.99860199999999999</v>
      </c>
      <c r="H48">
        <v>0.99661200000000005</v>
      </c>
      <c r="I48">
        <v>0.90933900000000001</v>
      </c>
      <c r="J48">
        <v>0.80282600000000004</v>
      </c>
      <c r="K48">
        <v>0.72294000000000003</v>
      </c>
      <c r="L48">
        <v>0.764208</v>
      </c>
      <c r="M48">
        <v>0.79360699999999995</v>
      </c>
      <c r="N48">
        <v>0.75567200000000001</v>
      </c>
      <c r="O48">
        <v>0.75417599999999996</v>
      </c>
      <c r="P48">
        <v>0.78749499999999995</v>
      </c>
      <c r="Q48">
        <v>0.78518200000000005</v>
      </c>
      <c r="R48">
        <v>0.74940899999999999</v>
      </c>
      <c r="S48">
        <v>1.3563700000000001</v>
      </c>
    </row>
    <row r="49" spans="1:19" x14ac:dyDescent="0.25">
      <c r="A49" s="470">
        <f t="shared" si="3"/>
        <v>43875</v>
      </c>
      <c r="B49">
        <v>0.85325899999999999</v>
      </c>
      <c r="C49">
        <v>0.99990000000000001</v>
      </c>
      <c r="D49">
        <v>0.80288999999999999</v>
      </c>
      <c r="E49">
        <v>0.95096800000000004</v>
      </c>
      <c r="F49">
        <v>1.011736</v>
      </c>
      <c r="G49">
        <v>1.00068</v>
      </c>
      <c r="H49">
        <v>0.998004</v>
      </c>
      <c r="I49">
        <v>0.91025800000000001</v>
      </c>
      <c r="J49">
        <v>0.80330599999999996</v>
      </c>
      <c r="K49">
        <v>0.72220399999999996</v>
      </c>
      <c r="L49">
        <v>0.76383999999999996</v>
      </c>
      <c r="M49">
        <v>0.79579500000000003</v>
      </c>
      <c r="N49">
        <v>0.75108600000000003</v>
      </c>
      <c r="O49">
        <v>0.75448599999999999</v>
      </c>
      <c r="P49">
        <v>0.78749499999999995</v>
      </c>
      <c r="Q49">
        <v>0.78489500000000001</v>
      </c>
      <c r="R49">
        <v>0.74807500000000005</v>
      </c>
      <c r="S49">
        <v>1.35501</v>
      </c>
    </row>
    <row r="50" spans="1:19" x14ac:dyDescent="0.25">
      <c r="A50" s="470">
        <f t="shared" si="3"/>
        <v>43876</v>
      </c>
      <c r="B50">
        <v>0.85763299999999998</v>
      </c>
      <c r="C50">
        <v>1.006087</v>
      </c>
      <c r="D50">
        <v>0.80288999999999999</v>
      </c>
      <c r="E50">
        <v>0.95096800000000004</v>
      </c>
      <c r="F50">
        <v>1.0121359999999999</v>
      </c>
      <c r="G50">
        <v>1.0008109999999999</v>
      </c>
      <c r="H50">
        <v>0.99920100000000001</v>
      </c>
      <c r="I50">
        <v>0.91086699999999998</v>
      </c>
      <c r="J50">
        <v>0.80313900000000005</v>
      </c>
      <c r="K50">
        <v>0.72220399999999996</v>
      </c>
      <c r="L50">
        <v>0.76448799999999995</v>
      </c>
      <c r="M50">
        <v>0.798655</v>
      </c>
      <c r="N50">
        <v>0.75331599999999999</v>
      </c>
      <c r="O50">
        <v>0.75471100000000002</v>
      </c>
      <c r="P50">
        <v>0.79152699999999998</v>
      </c>
      <c r="Q50">
        <v>0.78448300000000004</v>
      </c>
      <c r="R50">
        <v>0.746305</v>
      </c>
      <c r="S50">
        <v>1.34995</v>
      </c>
    </row>
    <row r="51" spans="1:19" x14ac:dyDescent="0.25">
      <c r="A51" s="470">
        <f t="shared" si="3"/>
        <v>43877</v>
      </c>
      <c r="B51">
        <v>0.85888500000000001</v>
      </c>
      <c r="C51">
        <v>1.006087</v>
      </c>
      <c r="D51">
        <v>0.80371000000000004</v>
      </c>
      <c r="E51">
        <v>0.95401599999999998</v>
      </c>
      <c r="F51">
        <v>1.01146</v>
      </c>
      <c r="G51">
        <v>1.0034019999999999</v>
      </c>
      <c r="H51">
        <v>0.99301899999999999</v>
      </c>
      <c r="I51">
        <v>0.91066000000000003</v>
      </c>
      <c r="J51">
        <v>0.80313900000000005</v>
      </c>
      <c r="K51">
        <v>0.72338000000000002</v>
      </c>
      <c r="L51">
        <v>0.76592800000000005</v>
      </c>
      <c r="M51">
        <v>0.79805300000000001</v>
      </c>
      <c r="N51">
        <v>0.75497300000000001</v>
      </c>
      <c r="O51">
        <v>0.75471100000000002</v>
      </c>
      <c r="P51">
        <v>0.78744800000000004</v>
      </c>
      <c r="Q51">
        <v>0.78790700000000002</v>
      </c>
      <c r="R51">
        <v>0.74409499999999995</v>
      </c>
      <c r="S51">
        <v>1.3475250000000001</v>
      </c>
    </row>
    <row r="52" spans="1:19" x14ac:dyDescent="0.25">
      <c r="A52" s="468">
        <f t="shared" si="3"/>
        <v>43878</v>
      </c>
      <c r="B52">
        <v>0.85888500000000001</v>
      </c>
      <c r="C52">
        <v>1.006087</v>
      </c>
      <c r="D52">
        <v>0.80444099999999996</v>
      </c>
      <c r="E52">
        <v>0.95878200000000002</v>
      </c>
      <c r="F52">
        <v>1.013973</v>
      </c>
      <c r="G52">
        <v>1.0019039999999999</v>
      </c>
      <c r="H52">
        <v>0.993641</v>
      </c>
      <c r="I52">
        <v>0.91066000000000003</v>
      </c>
      <c r="J52">
        <v>0.80194399999999999</v>
      </c>
      <c r="K52">
        <v>0.72106099999999995</v>
      </c>
      <c r="L52">
        <v>0.76204099999999997</v>
      </c>
      <c r="M52">
        <v>0.79627300000000001</v>
      </c>
      <c r="N52">
        <v>0.75497300000000001</v>
      </c>
      <c r="O52">
        <v>0.75580899999999995</v>
      </c>
      <c r="P52">
        <v>0.78627199999999997</v>
      </c>
      <c r="Q52">
        <v>0.78806200000000004</v>
      </c>
      <c r="R52">
        <v>0.74154500000000001</v>
      </c>
      <c r="S52">
        <v>1.3492949999999999</v>
      </c>
    </row>
    <row r="53" spans="1:19" x14ac:dyDescent="0.25">
      <c r="A53" s="468">
        <f t="shared" si="3"/>
        <v>43879</v>
      </c>
      <c r="B53">
        <v>0.85903300000000005</v>
      </c>
      <c r="C53">
        <v>0.99260499999999996</v>
      </c>
      <c r="D53">
        <v>0.79248700000000005</v>
      </c>
      <c r="E53">
        <v>0.95611400000000002</v>
      </c>
      <c r="F53">
        <v>1.01624</v>
      </c>
      <c r="G53">
        <v>1.0028079999999999</v>
      </c>
      <c r="H53">
        <v>0.993838</v>
      </c>
      <c r="I53">
        <v>0.91192600000000001</v>
      </c>
      <c r="J53">
        <v>0.806257</v>
      </c>
      <c r="K53">
        <v>0.73038800000000004</v>
      </c>
      <c r="L53">
        <v>0.76372600000000002</v>
      </c>
      <c r="M53">
        <v>0.79627300000000001</v>
      </c>
      <c r="N53">
        <v>0.75556900000000005</v>
      </c>
      <c r="O53">
        <v>0.75429000000000002</v>
      </c>
      <c r="P53">
        <v>0.78752900000000003</v>
      </c>
      <c r="Q53">
        <v>0.78437199999999996</v>
      </c>
      <c r="R53">
        <v>0.74208700000000005</v>
      </c>
      <c r="S53">
        <v>1.3492949999999999</v>
      </c>
    </row>
    <row r="54" spans="1:19" x14ac:dyDescent="0.25">
      <c r="A54" s="470">
        <f t="shared" si="3"/>
        <v>43880</v>
      </c>
      <c r="B54">
        <v>0.85921700000000001</v>
      </c>
      <c r="C54">
        <v>0.99240799999999996</v>
      </c>
      <c r="D54">
        <v>0.79308400000000001</v>
      </c>
      <c r="E54">
        <v>0.95676399999999995</v>
      </c>
      <c r="F54">
        <v>1.0175110000000001</v>
      </c>
      <c r="H54">
        <v>0.99027500000000002</v>
      </c>
      <c r="I54">
        <v>0.91314600000000001</v>
      </c>
      <c r="J54">
        <v>0.80308400000000002</v>
      </c>
      <c r="K54">
        <v>0.727738</v>
      </c>
      <c r="L54">
        <v>0.763679</v>
      </c>
      <c r="M54">
        <v>0.79608299999999999</v>
      </c>
      <c r="N54">
        <v>0.75482199999999999</v>
      </c>
      <c r="O54">
        <v>0.75608900000000001</v>
      </c>
      <c r="P54">
        <v>0.79386199999999996</v>
      </c>
      <c r="Q54">
        <v>0.783914</v>
      </c>
      <c r="R54">
        <v>0.74208700000000005</v>
      </c>
      <c r="S54">
        <v>1.349175</v>
      </c>
    </row>
    <row r="55" spans="1:19" x14ac:dyDescent="0.25">
      <c r="A55" s="470">
        <f t="shared" si="3"/>
        <v>43881</v>
      </c>
      <c r="B55">
        <v>0.85875599999999996</v>
      </c>
      <c r="C55">
        <v>0.98828899999999997</v>
      </c>
      <c r="D55">
        <v>0.79697200000000001</v>
      </c>
      <c r="E55">
        <v>0.95748800000000001</v>
      </c>
      <c r="F55">
        <v>1.013582</v>
      </c>
      <c r="H55">
        <v>0.98842600000000003</v>
      </c>
      <c r="I55">
        <v>0.90560799999999997</v>
      </c>
      <c r="J55">
        <v>0.80124700000000004</v>
      </c>
      <c r="K55">
        <v>0.72502100000000003</v>
      </c>
      <c r="L55">
        <v>0.76383999999999996</v>
      </c>
      <c r="M55">
        <v>0.79248099999999999</v>
      </c>
      <c r="N55">
        <v>0.76031199999999999</v>
      </c>
      <c r="O55">
        <v>0.75445799999999996</v>
      </c>
      <c r="P55">
        <v>0.79284500000000002</v>
      </c>
      <c r="Q55">
        <v>0.783914</v>
      </c>
      <c r="R55">
        <v>0.74341199999999996</v>
      </c>
      <c r="S55">
        <v>1.3515900000000001</v>
      </c>
    </row>
    <row r="56" spans="1:19" x14ac:dyDescent="0.25">
      <c r="A56" s="470">
        <f t="shared" si="3"/>
        <v>43882</v>
      </c>
      <c r="B56">
        <v>0.856935</v>
      </c>
      <c r="C56">
        <v>0.98164300000000004</v>
      </c>
      <c r="D56">
        <v>0.79697200000000001</v>
      </c>
      <c r="E56">
        <v>0.96190799999999999</v>
      </c>
      <c r="F56">
        <v>1.013582</v>
      </c>
      <c r="G56">
        <v>1.0073540000000001</v>
      </c>
      <c r="H56">
        <v>0.98346800000000001</v>
      </c>
      <c r="I56">
        <v>0.90062500000000001</v>
      </c>
      <c r="J56">
        <v>0.79831700000000005</v>
      </c>
      <c r="K56">
        <v>0.72636100000000003</v>
      </c>
      <c r="L56">
        <v>0.76048499999999997</v>
      </c>
      <c r="M56">
        <v>0.78859100000000004</v>
      </c>
      <c r="N56">
        <v>0.75792899999999996</v>
      </c>
      <c r="O56">
        <v>0.75639500000000004</v>
      </c>
      <c r="P56">
        <v>0.79267600000000005</v>
      </c>
      <c r="Q56">
        <v>0.784883</v>
      </c>
      <c r="R56">
        <v>0.74008600000000002</v>
      </c>
      <c r="S56">
        <v>1.35032</v>
      </c>
    </row>
    <row r="57" spans="1:19" x14ac:dyDescent="0.25">
      <c r="A57" s="470">
        <f t="shared" si="3"/>
        <v>43883</v>
      </c>
      <c r="B57">
        <v>0.86114100000000005</v>
      </c>
      <c r="C57">
        <v>0.98697199999999996</v>
      </c>
      <c r="D57">
        <v>0.79697200000000001</v>
      </c>
      <c r="E57">
        <v>0.96190799999999999</v>
      </c>
      <c r="F57">
        <v>1.016033</v>
      </c>
      <c r="G57">
        <v>1.0046310000000001</v>
      </c>
      <c r="H57">
        <v>0.98180199999999995</v>
      </c>
      <c r="I57">
        <v>0.89845600000000003</v>
      </c>
      <c r="J57">
        <v>0.79785200000000001</v>
      </c>
      <c r="K57">
        <v>0.72636100000000003</v>
      </c>
      <c r="L57">
        <v>0.75783400000000001</v>
      </c>
      <c r="M57">
        <v>0.78736700000000004</v>
      </c>
      <c r="N57">
        <v>0.75800599999999996</v>
      </c>
      <c r="O57">
        <v>0.75624899999999995</v>
      </c>
      <c r="P57">
        <v>0.79291800000000001</v>
      </c>
      <c r="Q57">
        <v>0.78507400000000005</v>
      </c>
      <c r="R57">
        <v>0.73839200000000005</v>
      </c>
      <c r="S57">
        <v>1.3499049999999999</v>
      </c>
    </row>
    <row r="58" spans="1:19" x14ac:dyDescent="0.25">
      <c r="A58" s="470">
        <f t="shared" si="3"/>
        <v>43884</v>
      </c>
      <c r="B58">
        <v>0.86110399999999998</v>
      </c>
      <c r="C58">
        <v>0.98697199999999996</v>
      </c>
      <c r="D58">
        <v>0.79853099999999999</v>
      </c>
      <c r="E58">
        <v>0.958901</v>
      </c>
      <c r="F58">
        <v>1.0139929999999999</v>
      </c>
      <c r="G58">
        <v>0.99980000000000002</v>
      </c>
      <c r="H58">
        <v>0.97787599999999997</v>
      </c>
      <c r="I58">
        <v>0.89973000000000003</v>
      </c>
      <c r="J58">
        <v>0.79785200000000001</v>
      </c>
      <c r="K58">
        <v>0.73050599999999999</v>
      </c>
      <c r="L58">
        <v>0.76285499999999995</v>
      </c>
      <c r="M58">
        <v>0.78979299999999997</v>
      </c>
      <c r="N58">
        <v>0.76123799999999997</v>
      </c>
      <c r="O58">
        <v>0.75624899999999995</v>
      </c>
      <c r="P58">
        <v>0.793207</v>
      </c>
      <c r="Q58">
        <v>0.78596900000000003</v>
      </c>
      <c r="R58">
        <v>0.73699800000000004</v>
      </c>
      <c r="S58">
        <v>1.35056</v>
      </c>
    </row>
    <row r="59" spans="1:19" x14ac:dyDescent="0.25">
      <c r="A59" s="470">
        <f t="shared" si="3"/>
        <v>43885</v>
      </c>
      <c r="B59">
        <v>0.86110399999999998</v>
      </c>
      <c r="C59">
        <v>0.98697199999999996</v>
      </c>
      <c r="D59">
        <v>0.79942400000000002</v>
      </c>
      <c r="E59">
        <v>0.95155599999999996</v>
      </c>
      <c r="F59">
        <v>1.007587</v>
      </c>
      <c r="G59">
        <v>1.0019039999999999</v>
      </c>
      <c r="H59">
        <v>0.97890500000000003</v>
      </c>
      <c r="I59">
        <v>0.89973000000000003</v>
      </c>
      <c r="J59">
        <v>0.79576000000000002</v>
      </c>
      <c r="K59">
        <v>0.72516800000000003</v>
      </c>
      <c r="L59">
        <v>0.76306799999999997</v>
      </c>
      <c r="M59">
        <v>0.79154599999999997</v>
      </c>
      <c r="O59">
        <v>0.75292099999999995</v>
      </c>
      <c r="P59">
        <v>0.79757900000000004</v>
      </c>
      <c r="Q59">
        <v>0.778165</v>
      </c>
      <c r="R59">
        <v>0.734433</v>
      </c>
      <c r="S59">
        <v>1.3486499999999999</v>
      </c>
    </row>
    <row r="60" spans="1:19" x14ac:dyDescent="0.25">
      <c r="A60" s="470">
        <f t="shared" si="3"/>
        <v>43886</v>
      </c>
      <c r="B60">
        <v>0.86264399999999997</v>
      </c>
      <c r="C60">
        <v>0.98799599999999999</v>
      </c>
      <c r="D60">
        <v>0.805338</v>
      </c>
      <c r="E60">
        <v>0.94786700000000002</v>
      </c>
      <c r="F60">
        <v>1.0159499999999999</v>
      </c>
      <c r="G60">
        <v>1.001492</v>
      </c>
      <c r="H60">
        <v>0.97890500000000003</v>
      </c>
      <c r="I60">
        <v>0.90428200000000003</v>
      </c>
      <c r="J60">
        <v>0.793937</v>
      </c>
      <c r="K60">
        <v>0.72653800000000002</v>
      </c>
      <c r="L60">
        <v>0.76385400000000003</v>
      </c>
      <c r="M60">
        <v>0.79154599999999997</v>
      </c>
      <c r="N60">
        <v>0.758714</v>
      </c>
      <c r="O60">
        <v>0.75247399999999998</v>
      </c>
      <c r="P60">
        <v>0.79807499999999998</v>
      </c>
      <c r="Q60">
        <v>0.78477200000000003</v>
      </c>
      <c r="R60">
        <v>0.733541</v>
      </c>
      <c r="S60">
        <v>1.3486499999999999</v>
      </c>
    </row>
    <row r="61" spans="1:19" x14ac:dyDescent="0.25">
      <c r="A61" s="470">
        <f t="shared" si="3"/>
        <v>43887</v>
      </c>
      <c r="B61">
        <v>0.86232900000000001</v>
      </c>
      <c r="C61">
        <v>1.001452</v>
      </c>
      <c r="D61">
        <v>0.79598199999999997</v>
      </c>
      <c r="E61">
        <v>0.93667199999999995</v>
      </c>
      <c r="F61">
        <v>1.019077</v>
      </c>
      <c r="G61">
        <v>1.0004</v>
      </c>
      <c r="H61">
        <v>0.97389899999999996</v>
      </c>
      <c r="I61">
        <v>0.90268599999999999</v>
      </c>
      <c r="J61">
        <v>0.80486500000000005</v>
      </c>
      <c r="K61">
        <v>0.735294</v>
      </c>
      <c r="L61">
        <v>0.76385400000000003</v>
      </c>
      <c r="M61">
        <v>0.78807499999999997</v>
      </c>
      <c r="N61">
        <v>0.75862499999999999</v>
      </c>
      <c r="O61">
        <v>0.75108900000000001</v>
      </c>
      <c r="P61">
        <v>0.78771500000000005</v>
      </c>
      <c r="Q61">
        <v>0.78656899999999996</v>
      </c>
      <c r="R61">
        <v>0.733541</v>
      </c>
      <c r="S61">
        <v>1.3513999999999999</v>
      </c>
    </row>
    <row r="62" spans="1:19" x14ac:dyDescent="0.25">
      <c r="A62" s="470">
        <f t="shared" si="3"/>
        <v>43888</v>
      </c>
      <c r="B62">
        <v>0.86229199999999995</v>
      </c>
      <c r="C62">
        <v>1.012248</v>
      </c>
      <c r="D62">
        <v>0.80013800000000002</v>
      </c>
      <c r="E62">
        <v>0.95056099999999999</v>
      </c>
      <c r="F62">
        <v>1.019077</v>
      </c>
      <c r="G62">
        <v>1.0004</v>
      </c>
      <c r="H62">
        <v>0.97238400000000003</v>
      </c>
      <c r="I62">
        <v>0.89938600000000002</v>
      </c>
      <c r="J62">
        <v>0.80018900000000004</v>
      </c>
      <c r="K62">
        <v>0.73796399999999995</v>
      </c>
      <c r="L62">
        <v>0.76335600000000003</v>
      </c>
      <c r="M62">
        <v>0.78436899999999998</v>
      </c>
      <c r="N62">
        <v>0.76042699999999996</v>
      </c>
      <c r="O62">
        <v>0.74828499999999998</v>
      </c>
      <c r="P62">
        <v>0.78482200000000002</v>
      </c>
      <c r="Q62">
        <v>0.78656899999999996</v>
      </c>
      <c r="R62">
        <v>0.73642300000000005</v>
      </c>
      <c r="S62">
        <v>1.352635</v>
      </c>
    </row>
    <row r="63" spans="1:19" x14ac:dyDescent="0.25">
      <c r="A63" s="470">
        <f t="shared" si="3"/>
        <v>43889</v>
      </c>
      <c r="B63">
        <v>0.85877499999999996</v>
      </c>
      <c r="C63">
        <v>1.020564</v>
      </c>
      <c r="D63">
        <v>0.80013800000000002</v>
      </c>
      <c r="E63">
        <v>0.95075100000000001</v>
      </c>
      <c r="F63">
        <v>1.022599</v>
      </c>
      <c r="G63">
        <v>1.001512</v>
      </c>
      <c r="H63">
        <v>0.97533400000000003</v>
      </c>
      <c r="I63">
        <v>0.89717499999999994</v>
      </c>
      <c r="J63">
        <v>0.79961899999999997</v>
      </c>
      <c r="K63">
        <v>0.73998200000000003</v>
      </c>
      <c r="L63">
        <v>0.75502999999999998</v>
      </c>
      <c r="M63">
        <v>0.780613</v>
      </c>
      <c r="N63">
        <v>0.759965</v>
      </c>
      <c r="O63">
        <v>0.74555400000000005</v>
      </c>
      <c r="P63">
        <v>0.78482200000000002</v>
      </c>
      <c r="Q63">
        <v>0.78951499999999997</v>
      </c>
      <c r="R63">
        <v>0.73468599999999995</v>
      </c>
      <c r="S63">
        <v>1.35765</v>
      </c>
    </row>
    <row r="64" spans="1:19" x14ac:dyDescent="0.25">
      <c r="A64" s="468">
        <f t="shared" si="3"/>
        <v>43890</v>
      </c>
      <c r="C64">
        <v>1.0261150000000001</v>
      </c>
      <c r="G64">
        <v>1.004319</v>
      </c>
      <c r="K64">
        <v>0.73998200000000003</v>
      </c>
      <c r="O64">
        <v>0.74538400000000005</v>
      </c>
      <c r="S64">
        <v>1.35663</v>
      </c>
    </row>
    <row r="65" spans="1:19" x14ac:dyDescent="0.25">
      <c r="A65" s="470">
        <f t="shared" si="3"/>
        <v>43891</v>
      </c>
      <c r="B65">
        <v>0.85222399999999998</v>
      </c>
      <c r="C65">
        <v>1.0261150000000001</v>
      </c>
      <c r="D65">
        <v>0.80013800000000002</v>
      </c>
      <c r="E65">
        <v>0.95075100000000001</v>
      </c>
      <c r="F65">
        <v>1.0259670000000001</v>
      </c>
      <c r="G65">
        <v>1.013582</v>
      </c>
      <c r="H65">
        <v>0.97247899999999998</v>
      </c>
      <c r="I65">
        <v>0.90308500000000003</v>
      </c>
      <c r="J65">
        <v>0.79952299999999998</v>
      </c>
      <c r="K65">
        <v>0.73898900000000001</v>
      </c>
      <c r="L65">
        <v>0.74990599999999996</v>
      </c>
      <c r="M65">
        <v>0.77910999999999997</v>
      </c>
      <c r="N65">
        <v>0.75316499999999997</v>
      </c>
      <c r="O65">
        <v>0.74538400000000005</v>
      </c>
      <c r="P65">
        <v>0.79019799999999996</v>
      </c>
      <c r="Q65">
        <v>0.78721300000000005</v>
      </c>
      <c r="R65">
        <v>0.73529100000000003</v>
      </c>
      <c r="S65">
        <v>1.35524</v>
      </c>
    </row>
    <row r="66" spans="1:19" x14ac:dyDescent="0.25">
      <c r="A66" s="470">
        <f t="shared" si="3"/>
        <v>43892</v>
      </c>
      <c r="B66">
        <v>0.85378900000000002</v>
      </c>
      <c r="C66">
        <v>1.0261150000000001</v>
      </c>
      <c r="D66">
        <v>0.785053</v>
      </c>
      <c r="E66">
        <v>0.95946299999999995</v>
      </c>
      <c r="F66">
        <v>1.026705</v>
      </c>
      <c r="G66">
        <v>1.0150220000000001</v>
      </c>
      <c r="H66">
        <v>0.97155800000000003</v>
      </c>
      <c r="I66">
        <v>0.90367699999999995</v>
      </c>
      <c r="J66">
        <v>0.79952299999999998</v>
      </c>
      <c r="K66">
        <v>0.74585100000000004</v>
      </c>
      <c r="L66">
        <v>0.74727200000000005</v>
      </c>
      <c r="M66">
        <v>0.77640100000000001</v>
      </c>
      <c r="N66">
        <v>0.75207800000000002</v>
      </c>
      <c r="O66">
        <v>0.74966999999999995</v>
      </c>
      <c r="P66">
        <v>0.79286699999999999</v>
      </c>
      <c r="Q66">
        <v>0.78976199999999996</v>
      </c>
      <c r="R66">
        <v>0.73481600000000002</v>
      </c>
      <c r="S66">
        <v>1.35815</v>
      </c>
    </row>
    <row r="67" spans="1:19" x14ac:dyDescent="0.25">
      <c r="A67" s="470">
        <f t="shared" si="3"/>
        <v>43893</v>
      </c>
      <c r="B67">
        <v>0.85378900000000002</v>
      </c>
      <c r="C67">
        <v>1.0158990000000001</v>
      </c>
      <c r="D67">
        <v>0.77562399999999998</v>
      </c>
      <c r="E67">
        <v>0.96840999999999999</v>
      </c>
      <c r="F67">
        <v>1.0275380000000001</v>
      </c>
      <c r="G67">
        <v>1.0108870000000001</v>
      </c>
      <c r="H67">
        <v>0.97399400000000003</v>
      </c>
      <c r="I67">
        <v>0.90367699999999995</v>
      </c>
      <c r="J67">
        <v>0.79737800000000003</v>
      </c>
      <c r="K67">
        <v>0.74291399999999996</v>
      </c>
      <c r="L67">
        <v>0.74510699999999996</v>
      </c>
      <c r="M67">
        <v>0.77606600000000003</v>
      </c>
      <c r="N67">
        <v>0.75207800000000002</v>
      </c>
      <c r="O67">
        <v>0.74893500000000002</v>
      </c>
      <c r="P67">
        <v>0.79297399999999996</v>
      </c>
      <c r="Q67">
        <v>0.78906399999999999</v>
      </c>
      <c r="R67">
        <v>0.73460800000000004</v>
      </c>
      <c r="S67">
        <v>1.35815</v>
      </c>
    </row>
    <row r="68" spans="1:19" x14ac:dyDescent="0.25">
      <c r="A68" s="470">
        <f t="shared" si="3"/>
        <v>43894</v>
      </c>
      <c r="B68">
        <v>0.84983399999999998</v>
      </c>
      <c r="C68">
        <v>1.011736</v>
      </c>
      <c r="D68">
        <v>0.774644</v>
      </c>
      <c r="E68">
        <v>0.971997</v>
      </c>
      <c r="F68">
        <v>1.025525</v>
      </c>
      <c r="G68">
        <v>1.0105090000000001</v>
      </c>
      <c r="H68">
        <v>0.97399400000000003</v>
      </c>
      <c r="I68">
        <v>0.90164</v>
      </c>
      <c r="J68">
        <v>0.80288700000000002</v>
      </c>
      <c r="K68">
        <v>0.74627399999999999</v>
      </c>
      <c r="L68">
        <v>0.74759100000000001</v>
      </c>
      <c r="M68">
        <v>0.77606600000000003</v>
      </c>
      <c r="N68">
        <v>0.75056500000000004</v>
      </c>
      <c r="O68">
        <v>0.74456</v>
      </c>
      <c r="P68">
        <v>0.79504799999999998</v>
      </c>
      <c r="Q68">
        <v>0.78342599999999996</v>
      </c>
      <c r="R68">
        <v>0.73429500000000003</v>
      </c>
      <c r="S68">
        <v>1.3565700000000001</v>
      </c>
    </row>
    <row r="69" spans="1:19" x14ac:dyDescent="0.25">
      <c r="A69" s="470">
        <f t="shared" si="3"/>
        <v>43895</v>
      </c>
      <c r="B69">
        <v>0.84867999999999999</v>
      </c>
      <c r="C69">
        <v>1.0068969999999999</v>
      </c>
      <c r="D69">
        <v>0.78232000000000002</v>
      </c>
      <c r="E69">
        <v>0.96993200000000002</v>
      </c>
      <c r="F69">
        <v>1.0295479999999999</v>
      </c>
      <c r="G69">
        <v>1.0107139999999999</v>
      </c>
      <c r="H69">
        <v>0.97102500000000003</v>
      </c>
      <c r="I69">
        <v>0.90011799999999997</v>
      </c>
      <c r="J69">
        <v>0.80401999999999996</v>
      </c>
      <c r="K69">
        <v>0.74973800000000002</v>
      </c>
      <c r="L69">
        <v>0.74752399999999997</v>
      </c>
      <c r="M69">
        <v>0.77076900000000004</v>
      </c>
      <c r="N69">
        <v>0.74909199999999998</v>
      </c>
      <c r="O69">
        <v>0.74628799999999995</v>
      </c>
      <c r="P69">
        <v>0.78878999999999999</v>
      </c>
      <c r="Q69">
        <v>0.78516399999999997</v>
      </c>
      <c r="R69">
        <v>0.73429500000000003</v>
      </c>
      <c r="S69">
        <v>1.3582350000000001</v>
      </c>
    </row>
    <row r="70" spans="1:19" x14ac:dyDescent="0.25">
      <c r="A70" s="470">
        <f t="shared" si="3"/>
        <v>43896</v>
      </c>
      <c r="B70">
        <v>0.84727799999999998</v>
      </c>
      <c r="C70">
        <v>1.010918</v>
      </c>
      <c r="D70">
        <v>0.77558499999999997</v>
      </c>
      <c r="E70">
        <v>0.972271</v>
      </c>
      <c r="F70">
        <v>1.028807</v>
      </c>
      <c r="G70">
        <v>1.0065630000000001</v>
      </c>
      <c r="H70">
        <v>0.97162800000000005</v>
      </c>
      <c r="I70">
        <v>0.904609</v>
      </c>
      <c r="J70">
        <v>0.80134300000000003</v>
      </c>
      <c r="K70">
        <v>0.75109199999999998</v>
      </c>
      <c r="L70">
        <v>0.74551500000000004</v>
      </c>
      <c r="M70">
        <v>0.77509499999999998</v>
      </c>
      <c r="N70">
        <v>0.743788</v>
      </c>
      <c r="O70">
        <v>0.74489000000000005</v>
      </c>
      <c r="P70">
        <v>0.79026399999999997</v>
      </c>
      <c r="Q70">
        <v>0.78516399999999997</v>
      </c>
      <c r="R70">
        <v>0.73479399999999995</v>
      </c>
      <c r="S70">
        <v>1.3509500000000001</v>
      </c>
    </row>
    <row r="71" spans="1:19" x14ac:dyDescent="0.25">
      <c r="A71" s="470">
        <f t="shared" ref="A71:A134" si="4">A70+1</f>
        <v>43897</v>
      </c>
      <c r="B71">
        <v>0.85073799999999999</v>
      </c>
      <c r="C71">
        <v>1.0155890000000001</v>
      </c>
      <c r="D71">
        <v>0.77558499999999997</v>
      </c>
      <c r="E71">
        <v>0.97130799999999995</v>
      </c>
      <c r="F71">
        <v>1.027749</v>
      </c>
      <c r="G71">
        <v>0.99820799999999998</v>
      </c>
      <c r="H71">
        <v>0.96994599999999997</v>
      </c>
      <c r="I71">
        <v>0.91174699999999997</v>
      </c>
      <c r="J71">
        <v>0.79310899999999995</v>
      </c>
      <c r="K71">
        <v>0.75109199999999998</v>
      </c>
      <c r="L71">
        <v>0.74545899999999998</v>
      </c>
      <c r="M71">
        <v>0.77015199999999995</v>
      </c>
      <c r="N71">
        <v>0.74499000000000004</v>
      </c>
      <c r="O71">
        <v>0.74476200000000004</v>
      </c>
      <c r="P71">
        <v>0.79026399999999997</v>
      </c>
      <c r="Q71">
        <v>0.78316200000000002</v>
      </c>
      <c r="R71">
        <v>0.72823400000000005</v>
      </c>
      <c r="S71">
        <v>1.3467150000000001</v>
      </c>
    </row>
    <row r="72" spans="1:19" x14ac:dyDescent="0.25">
      <c r="A72" s="470">
        <f t="shared" si="4"/>
        <v>43898</v>
      </c>
      <c r="B72">
        <v>0.84913099999999997</v>
      </c>
      <c r="C72">
        <v>1.0155890000000001</v>
      </c>
      <c r="D72">
        <v>0.77558499999999997</v>
      </c>
      <c r="E72">
        <v>0.97130799999999995</v>
      </c>
      <c r="F72">
        <v>1.026494</v>
      </c>
      <c r="G72">
        <v>1.00061</v>
      </c>
      <c r="H72">
        <v>0.97042600000000001</v>
      </c>
      <c r="I72">
        <v>0.90207499999999996</v>
      </c>
      <c r="J72">
        <v>0.79211699999999996</v>
      </c>
      <c r="K72">
        <v>0.75202100000000005</v>
      </c>
      <c r="L72">
        <v>0.74208200000000002</v>
      </c>
      <c r="M72">
        <v>0.77276800000000001</v>
      </c>
      <c r="N72">
        <v>0.74496200000000001</v>
      </c>
      <c r="O72">
        <v>0.74473999999999996</v>
      </c>
      <c r="P72">
        <v>0.78923200000000004</v>
      </c>
      <c r="Q72">
        <v>0.77568400000000004</v>
      </c>
      <c r="R72">
        <v>0.72580299999999998</v>
      </c>
      <c r="S72">
        <v>1.347515</v>
      </c>
    </row>
    <row r="73" spans="1:19" x14ac:dyDescent="0.25">
      <c r="A73" s="470">
        <f t="shared" si="4"/>
        <v>43899</v>
      </c>
      <c r="B73">
        <v>0.84684800000000005</v>
      </c>
      <c r="C73">
        <v>1.0155890000000001</v>
      </c>
      <c r="D73">
        <v>0.78061000000000003</v>
      </c>
      <c r="E73">
        <v>0.97181700000000004</v>
      </c>
      <c r="F73">
        <v>1.0290710000000001</v>
      </c>
      <c r="G73">
        <v>1.0077499999999999</v>
      </c>
      <c r="H73">
        <v>0.97322699999999995</v>
      </c>
      <c r="I73">
        <v>0.90200199999999997</v>
      </c>
      <c r="J73">
        <v>0.79211699999999996</v>
      </c>
      <c r="K73">
        <v>0.74640799999999996</v>
      </c>
      <c r="L73">
        <v>0.74018700000000004</v>
      </c>
      <c r="M73">
        <v>0.77968800000000005</v>
      </c>
      <c r="N73">
        <v>0.74535099999999999</v>
      </c>
      <c r="O73">
        <v>0.73550800000000005</v>
      </c>
      <c r="P73">
        <v>0.790323</v>
      </c>
      <c r="Q73">
        <v>0.78079299999999996</v>
      </c>
      <c r="R73">
        <v>0.72607699999999997</v>
      </c>
      <c r="S73">
        <v>1.3527499999999999</v>
      </c>
    </row>
    <row r="74" spans="1:19" x14ac:dyDescent="0.25">
      <c r="A74" s="470">
        <f t="shared" si="4"/>
        <v>43900</v>
      </c>
      <c r="B74">
        <v>0.84684800000000005</v>
      </c>
      <c r="C74">
        <v>1.010203</v>
      </c>
      <c r="D74">
        <v>0.76840299999999995</v>
      </c>
      <c r="E74">
        <v>0.97475400000000001</v>
      </c>
      <c r="F74">
        <v>1.0320130000000001</v>
      </c>
      <c r="G74">
        <v>1.0104280000000001</v>
      </c>
      <c r="H74">
        <v>0.97219500000000003</v>
      </c>
      <c r="I74">
        <v>0.90200199999999997</v>
      </c>
      <c r="J74">
        <v>0.794682</v>
      </c>
      <c r="K74">
        <v>0.754606</v>
      </c>
      <c r="L74">
        <v>0.74266900000000002</v>
      </c>
      <c r="M74">
        <v>0.78073199999999998</v>
      </c>
      <c r="N74">
        <v>0.74535099999999999</v>
      </c>
      <c r="O74">
        <v>0.72560500000000006</v>
      </c>
      <c r="P74">
        <v>0.79081699999999999</v>
      </c>
      <c r="Q74">
        <v>0.78256099999999995</v>
      </c>
      <c r="R74">
        <v>0.72488699999999995</v>
      </c>
      <c r="S74">
        <v>1.3527499999999999</v>
      </c>
    </row>
    <row r="75" spans="1:19" x14ac:dyDescent="0.25">
      <c r="A75" s="470">
        <f t="shared" si="4"/>
        <v>43901</v>
      </c>
      <c r="B75">
        <v>0.85308200000000001</v>
      </c>
      <c r="C75">
        <v>1.003714</v>
      </c>
      <c r="D75">
        <v>0.77857399999999999</v>
      </c>
      <c r="E75">
        <v>0.97599100000000005</v>
      </c>
      <c r="F75">
        <v>1.026694</v>
      </c>
      <c r="G75">
        <v>1.0095909999999999</v>
      </c>
      <c r="H75">
        <v>0.97214800000000001</v>
      </c>
      <c r="I75">
        <v>0.90084399999999998</v>
      </c>
      <c r="J75">
        <v>0.790242</v>
      </c>
      <c r="K75">
        <v>0.74716099999999996</v>
      </c>
      <c r="L75">
        <v>0.74252799999999997</v>
      </c>
      <c r="M75">
        <v>0.78073199999999998</v>
      </c>
      <c r="N75">
        <v>0.74549500000000002</v>
      </c>
      <c r="O75">
        <v>0.72723000000000004</v>
      </c>
      <c r="P75">
        <v>0.79632700000000001</v>
      </c>
      <c r="Q75">
        <v>0.78583599999999998</v>
      </c>
      <c r="R75">
        <v>0.72178699999999996</v>
      </c>
      <c r="S75">
        <v>1.34805</v>
      </c>
    </row>
    <row r="76" spans="1:19" x14ac:dyDescent="0.25">
      <c r="A76" s="470">
        <f t="shared" si="4"/>
        <v>43902</v>
      </c>
      <c r="B76">
        <v>0.853024</v>
      </c>
      <c r="C76">
        <v>1.0039659999999999</v>
      </c>
      <c r="D76">
        <v>0.77808299999999997</v>
      </c>
      <c r="E76">
        <v>0.97418400000000005</v>
      </c>
      <c r="G76">
        <v>1.0095909999999999</v>
      </c>
      <c r="H76">
        <v>0.97418400000000005</v>
      </c>
      <c r="I76">
        <v>0.901478</v>
      </c>
      <c r="J76">
        <v>0.78357299999999996</v>
      </c>
      <c r="K76">
        <v>0.757857</v>
      </c>
      <c r="L76">
        <v>0.74247300000000005</v>
      </c>
      <c r="M76">
        <v>0.77914700000000003</v>
      </c>
      <c r="N76">
        <v>0.74765800000000004</v>
      </c>
      <c r="O76">
        <v>0.72297400000000001</v>
      </c>
      <c r="P76">
        <v>0.80206900000000003</v>
      </c>
      <c r="Q76">
        <v>0.78350299999999995</v>
      </c>
      <c r="R76">
        <v>0.72178699999999996</v>
      </c>
      <c r="S76">
        <v>1.350155</v>
      </c>
    </row>
    <row r="77" spans="1:19" x14ac:dyDescent="0.25">
      <c r="A77" s="470">
        <f t="shared" si="4"/>
        <v>43903</v>
      </c>
      <c r="B77">
        <v>0.85524900000000004</v>
      </c>
      <c r="C77">
        <v>1.0095909999999999</v>
      </c>
      <c r="D77">
        <v>0.78124400000000005</v>
      </c>
      <c r="E77">
        <v>0.98214500000000005</v>
      </c>
      <c r="G77">
        <v>1.0058339999999999</v>
      </c>
      <c r="H77">
        <v>0.97484899999999997</v>
      </c>
      <c r="I77">
        <v>0.90004499999999998</v>
      </c>
      <c r="J77">
        <v>0.78681000000000001</v>
      </c>
      <c r="K77">
        <v>0.75657799999999997</v>
      </c>
      <c r="L77">
        <v>0.74410299999999996</v>
      </c>
      <c r="M77">
        <v>0.77414099999999997</v>
      </c>
      <c r="N77">
        <v>0.74987499999999996</v>
      </c>
      <c r="O77">
        <v>0.71682000000000001</v>
      </c>
      <c r="P77">
        <v>0.80144300000000002</v>
      </c>
      <c r="Q77">
        <v>0.78350299999999995</v>
      </c>
      <c r="R77">
        <v>0.72882800000000003</v>
      </c>
      <c r="S77">
        <v>1.3468249999999999</v>
      </c>
    </row>
    <row r="78" spans="1:19" x14ac:dyDescent="0.25">
      <c r="A78" s="470">
        <f t="shared" si="4"/>
        <v>43904</v>
      </c>
      <c r="B78">
        <v>0.85554200000000002</v>
      </c>
      <c r="C78">
        <v>1.0166729999999999</v>
      </c>
      <c r="D78">
        <v>0.78124400000000005</v>
      </c>
      <c r="E78">
        <v>0.98106499999999996</v>
      </c>
      <c r="F78">
        <v>1.028912</v>
      </c>
      <c r="G78">
        <v>1.010203</v>
      </c>
      <c r="H78">
        <v>0.97323099999999996</v>
      </c>
      <c r="I78">
        <v>0.90375099999999997</v>
      </c>
      <c r="J78">
        <v>0.78208100000000003</v>
      </c>
      <c r="K78">
        <v>0.75657799999999997</v>
      </c>
      <c r="L78">
        <v>0.741699</v>
      </c>
      <c r="M78">
        <v>0.77304200000000001</v>
      </c>
      <c r="N78">
        <v>0.75058999999999998</v>
      </c>
      <c r="O78">
        <v>0.72246500000000002</v>
      </c>
      <c r="P78">
        <v>0.80176400000000003</v>
      </c>
      <c r="Q78">
        <v>0.78219099999999997</v>
      </c>
      <c r="R78">
        <v>0.73105600000000004</v>
      </c>
      <c r="S78">
        <v>1.3521000000000001</v>
      </c>
    </row>
    <row r="79" spans="1:19" x14ac:dyDescent="0.25">
      <c r="A79" s="470">
        <f t="shared" si="4"/>
        <v>43905</v>
      </c>
      <c r="B79">
        <v>0.85109999999999997</v>
      </c>
      <c r="C79">
        <v>1.0166729999999999</v>
      </c>
      <c r="D79">
        <v>0.78124400000000005</v>
      </c>
      <c r="E79">
        <v>0.98106499999999996</v>
      </c>
      <c r="F79">
        <v>1.025115</v>
      </c>
      <c r="G79">
        <v>1.008542</v>
      </c>
      <c r="H79">
        <v>0.97814299999999998</v>
      </c>
      <c r="I79">
        <v>0.90161999999999998</v>
      </c>
      <c r="J79">
        <v>0.78230999999999995</v>
      </c>
      <c r="K79">
        <v>0.75284200000000001</v>
      </c>
      <c r="L79">
        <v>0.74318200000000001</v>
      </c>
      <c r="M79">
        <v>0.76625399999999999</v>
      </c>
      <c r="N79">
        <v>0.75000500000000003</v>
      </c>
      <c r="O79">
        <v>0.72246500000000002</v>
      </c>
      <c r="P79">
        <v>0.80123999999999995</v>
      </c>
      <c r="Q79">
        <v>0.78197399999999995</v>
      </c>
      <c r="R79">
        <v>0.72456399999999999</v>
      </c>
      <c r="S79">
        <v>1.354465</v>
      </c>
    </row>
    <row r="80" spans="1:19" x14ac:dyDescent="0.25">
      <c r="A80" s="470">
        <f t="shared" si="4"/>
        <v>43906</v>
      </c>
      <c r="B80">
        <v>0.85048500000000005</v>
      </c>
      <c r="C80">
        <v>1.0166729999999999</v>
      </c>
      <c r="D80">
        <v>0.78458799999999995</v>
      </c>
      <c r="E80">
        <v>0.97885699999999998</v>
      </c>
      <c r="F80">
        <v>1.0175940000000001</v>
      </c>
      <c r="G80">
        <v>1.0091840000000001</v>
      </c>
      <c r="H80">
        <v>0.98096899999999998</v>
      </c>
      <c r="I80">
        <v>0.90085599999999999</v>
      </c>
      <c r="J80">
        <v>0.78230999999999995</v>
      </c>
      <c r="K80">
        <v>0.74788699999999997</v>
      </c>
      <c r="L80">
        <v>0.75092000000000003</v>
      </c>
      <c r="M80">
        <v>0.76395100000000005</v>
      </c>
      <c r="N80">
        <v>0.74931300000000001</v>
      </c>
      <c r="O80">
        <v>0.71458699999999997</v>
      </c>
      <c r="P80">
        <v>0.80316399999999999</v>
      </c>
      <c r="Q80">
        <v>0.78563499999999997</v>
      </c>
      <c r="R80">
        <v>0.72815700000000005</v>
      </c>
    </row>
    <row r="81" spans="1:19" x14ac:dyDescent="0.25">
      <c r="A81" s="470">
        <f t="shared" si="4"/>
        <v>43907</v>
      </c>
      <c r="B81">
        <v>0.85048500000000005</v>
      </c>
      <c r="C81">
        <v>1.0110710000000001</v>
      </c>
      <c r="D81">
        <v>0.78640200000000005</v>
      </c>
      <c r="E81">
        <v>0.98513399999999995</v>
      </c>
      <c r="F81">
        <v>1.0092749999999999</v>
      </c>
      <c r="G81">
        <v>1.0087759999999999</v>
      </c>
      <c r="H81">
        <v>0.98092100000000004</v>
      </c>
      <c r="I81">
        <v>0.90085599999999999</v>
      </c>
      <c r="J81">
        <v>0.78364699999999998</v>
      </c>
      <c r="K81">
        <v>0.74843300000000001</v>
      </c>
      <c r="L81">
        <v>0.74912800000000002</v>
      </c>
      <c r="M81">
        <v>0.76327100000000003</v>
      </c>
      <c r="N81">
        <v>0.74931300000000001</v>
      </c>
      <c r="O81">
        <v>0.70303700000000002</v>
      </c>
      <c r="P81">
        <v>0.80122700000000002</v>
      </c>
      <c r="Q81">
        <v>0.79091699999999998</v>
      </c>
      <c r="R81">
        <v>0.72778100000000001</v>
      </c>
    </row>
    <row r="82" spans="1:19" x14ac:dyDescent="0.25">
      <c r="A82" s="470">
        <f t="shared" si="4"/>
        <v>43908</v>
      </c>
      <c r="B82">
        <v>0.849916</v>
      </c>
      <c r="C82">
        <v>1.004419</v>
      </c>
      <c r="D82">
        <v>0.78737100000000004</v>
      </c>
      <c r="E82">
        <v>0.99040300000000003</v>
      </c>
      <c r="F82">
        <v>1.0132840000000001</v>
      </c>
      <c r="G82">
        <v>1.008065</v>
      </c>
      <c r="H82">
        <v>0.98092100000000004</v>
      </c>
      <c r="I82">
        <v>0.90487099999999998</v>
      </c>
      <c r="J82">
        <v>0.783447</v>
      </c>
      <c r="K82">
        <v>0.76939400000000002</v>
      </c>
      <c r="L82">
        <v>0.74922100000000003</v>
      </c>
      <c r="M82">
        <v>0.76327100000000003</v>
      </c>
      <c r="N82">
        <v>0.74898200000000004</v>
      </c>
      <c r="O82">
        <v>0.68665299999999996</v>
      </c>
      <c r="P82">
        <v>0.80301599999999995</v>
      </c>
      <c r="Q82">
        <v>0.79248399999999997</v>
      </c>
      <c r="R82">
        <v>0.72619</v>
      </c>
      <c r="S82">
        <v>1.3543499999999999</v>
      </c>
    </row>
    <row r="83" spans="1:19" x14ac:dyDescent="0.25">
      <c r="A83" s="470">
        <f t="shared" si="4"/>
        <v>43909</v>
      </c>
      <c r="B83">
        <v>0.84929299999999996</v>
      </c>
      <c r="C83">
        <v>1.005682</v>
      </c>
      <c r="D83">
        <v>0.80121799999999999</v>
      </c>
      <c r="E83">
        <v>0.98640700000000003</v>
      </c>
      <c r="F83">
        <v>1.016033</v>
      </c>
      <c r="G83">
        <v>1.008065</v>
      </c>
      <c r="H83">
        <v>0.97889999999999999</v>
      </c>
      <c r="I83">
        <v>0.90220500000000003</v>
      </c>
      <c r="J83">
        <v>0.78366499999999994</v>
      </c>
      <c r="K83">
        <v>0.76940500000000001</v>
      </c>
      <c r="L83">
        <v>0.74797100000000005</v>
      </c>
      <c r="M83">
        <v>0.76414000000000004</v>
      </c>
      <c r="N83">
        <v>0.75105</v>
      </c>
      <c r="O83">
        <v>0.69058399999999998</v>
      </c>
      <c r="P83">
        <v>0.80022099999999996</v>
      </c>
      <c r="Q83">
        <v>0.79311600000000004</v>
      </c>
      <c r="R83">
        <v>0.72619</v>
      </c>
      <c r="S83">
        <v>1.3563000000000001</v>
      </c>
    </row>
    <row r="84" spans="1:19" x14ac:dyDescent="0.25">
      <c r="A84" s="470">
        <f t="shared" si="4"/>
        <v>43910</v>
      </c>
      <c r="B84">
        <v>0.85084700000000002</v>
      </c>
      <c r="C84">
        <v>0.99601600000000001</v>
      </c>
      <c r="D84">
        <v>0.80492600000000003</v>
      </c>
      <c r="E84">
        <v>0.98609599999999997</v>
      </c>
      <c r="F84">
        <v>1.016033</v>
      </c>
      <c r="G84">
        <v>1.0136849999999999</v>
      </c>
      <c r="H84">
        <v>0.97309400000000001</v>
      </c>
      <c r="I84">
        <v>0.89525500000000002</v>
      </c>
      <c r="J84">
        <v>0.78483700000000001</v>
      </c>
      <c r="K84">
        <v>0.76892000000000005</v>
      </c>
      <c r="L84">
        <v>0.74840799999999996</v>
      </c>
      <c r="M84">
        <v>0.76444699999999999</v>
      </c>
      <c r="N84">
        <v>0.75039900000000004</v>
      </c>
      <c r="O84">
        <v>0.69634499999999999</v>
      </c>
      <c r="P84">
        <v>0.79856300000000002</v>
      </c>
      <c r="Q84">
        <v>0.79311600000000004</v>
      </c>
      <c r="R84">
        <v>0.73118099999999997</v>
      </c>
      <c r="S84">
        <v>1.3557999999999999</v>
      </c>
    </row>
    <row r="85" spans="1:19" x14ac:dyDescent="0.25">
      <c r="A85" s="468">
        <f t="shared" si="4"/>
        <v>43911</v>
      </c>
      <c r="B85">
        <v>0.85929100000000003</v>
      </c>
      <c r="C85">
        <v>0.97518199999999999</v>
      </c>
      <c r="D85">
        <v>0.80492600000000003</v>
      </c>
      <c r="E85">
        <v>0.98609599999999997</v>
      </c>
      <c r="F85">
        <v>1.016033</v>
      </c>
      <c r="G85">
        <v>1.007973</v>
      </c>
      <c r="H85">
        <v>0.97443100000000005</v>
      </c>
      <c r="I85">
        <v>0.88927999999999996</v>
      </c>
      <c r="J85">
        <v>0.79570300000000005</v>
      </c>
      <c r="K85">
        <v>0.76892000000000005</v>
      </c>
      <c r="L85">
        <v>0.750421</v>
      </c>
      <c r="M85">
        <v>0.77136099999999996</v>
      </c>
      <c r="N85">
        <v>0.74707699999999999</v>
      </c>
      <c r="O85">
        <v>0.69606400000000002</v>
      </c>
      <c r="P85">
        <v>0.79856300000000002</v>
      </c>
      <c r="Q85">
        <v>0.795238</v>
      </c>
      <c r="R85">
        <v>0.72845700000000002</v>
      </c>
      <c r="S85">
        <v>1.3532200000000001</v>
      </c>
    </row>
    <row r="86" spans="1:19" x14ac:dyDescent="0.25">
      <c r="A86" s="470">
        <f t="shared" si="4"/>
        <v>43912</v>
      </c>
      <c r="B86">
        <v>0.86389400000000005</v>
      </c>
      <c r="C86">
        <v>0.97518199999999999</v>
      </c>
      <c r="D86">
        <v>0.80492600000000003</v>
      </c>
      <c r="E86">
        <v>0.98309100000000005</v>
      </c>
      <c r="F86">
        <v>1.023123</v>
      </c>
      <c r="G86">
        <v>1.0074350000000001</v>
      </c>
      <c r="H86">
        <v>0.97597599999999995</v>
      </c>
      <c r="I86">
        <v>0.89277700000000004</v>
      </c>
      <c r="J86">
        <v>0.79659400000000002</v>
      </c>
      <c r="K86">
        <v>0.76492099999999996</v>
      </c>
      <c r="L86">
        <v>0.74899400000000005</v>
      </c>
      <c r="M86">
        <v>0.77504399999999996</v>
      </c>
      <c r="N86">
        <v>0.74538400000000005</v>
      </c>
      <c r="O86">
        <v>0.69606400000000002</v>
      </c>
      <c r="P86">
        <v>0.79866099999999995</v>
      </c>
      <c r="Q86">
        <v>0.79381800000000002</v>
      </c>
      <c r="R86">
        <v>0.72830799999999996</v>
      </c>
      <c r="S86">
        <v>1.3605499999999999</v>
      </c>
    </row>
    <row r="87" spans="1:19" x14ac:dyDescent="0.25">
      <c r="A87" s="470">
        <f t="shared" si="4"/>
        <v>43913</v>
      </c>
      <c r="B87">
        <v>0.86389400000000005</v>
      </c>
      <c r="C87">
        <v>0.97518199999999999</v>
      </c>
      <c r="D87">
        <v>0.81062599999999996</v>
      </c>
      <c r="E87">
        <v>0.98096899999999998</v>
      </c>
      <c r="F87">
        <v>1.020721</v>
      </c>
      <c r="G87">
        <v>1.0004999999999999</v>
      </c>
      <c r="H87">
        <v>0.97780400000000001</v>
      </c>
      <c r="I87">
        <v>0.89082099999999997</v>
      </c>
      <c r="J87">
        <v>0.79659400000000002</v>
      </c>
      <c r="K87">
        <v>0.76583800000000002</v>
      </c>
      <c r="L87">
        <v>0.75015900000000002</v>
      </c>
      <c r="M87">
        <v>0.77745699999999995</v>
      </c>
      <c r="N87">
        <v>0.74368500000000004</v>
      </c>
      <c r="O87">
        <v>0.68878799999999996</v>
      </c>
      <c r="P87">
        <v>0.796346</v>
      </c>
      <c r="Q87">
        <v>0.79650500000000002</v>
      </c>
      <c r="R87">
        <v>0.73182100000000005</v>
      </c>
      <c r="S87">
        <v>1.3624499999999999</v>
      </c>
    </row>
    <row r="88" spans="1:19" x14ac:dyDescent="0.25">
      <c r="A88" s="470">
        <f t="shared" si="4"/>
        <v>43914</v>
      </c>
      <c r="B88">
        <v>0.86389400000000005</v>
      </c>
      <c r="C88">
        <v>0.97732600000000003</v>
      </c>
      <c r="D88">
        <v>0.81799599999999995</v>
      </c>
      <c r="E88">
        <v>0.98279099999999997</v>
      </c>
      <c r="F88">
        <v>1.020106</v>
      </c>
      <c r="G88">
        <v>1.0005999999999999</v>
      </c>
      <c r="H88">
        <v>0.97756500000000002</v>
      </c>
      <c r="I88">
        <v>0.89082099999999997</v>
      </c>
      <c r="J88">
        <v>0.79896500000000004</v>
      </c>
      <c r="K88">
        <v>0.75768800000000003</v>
      </c>
      <c r="L88">
        <v>0.747865</v>
      </c>
      <c r="M88">
        <v>0.77534400000000003</v>
      </c>
      <c r="N88">
        <v>0.74368500000000004</v>
      </c>
      <c r="O88">
        <v>0.68947899999999995</v>
      </c>
      <c r="P88">
        <v>0.79648600000000003</v>
      </c>
      <c r="Q88">
        <v>0.79693000000000003</v>
      </c>
      <c r="R88">
        <v>0.727572</v>
      </c>
      <c r="S88">
        <v>1.3624499999999999</v>
      </c>
    </row>
    <row r="89" spans="1:19" x14ac:dyDescent="0.25">
      <c r="A89" s="468">
        <f t="shared" si="4"/>
        <v>43915</v>
      </c>
      <c r="B89">
        <v>0.86127100000000001</v>
      </c>
      <c r="C89">
        <v>0.98029599999999995</v>
      </c>
      <c r="D89">
        <v>0.81228199999999995</v>
      </c>
      <c r="E89">
        <v>0.97552399999999995</v>
      </c>
      <c r="F89">
        <v>1.0232270000000001</v>
      </c>
      <c r="G89">
        <v>1.001803</v>
      </c>
      <c r="H89">
        <v>0.97756500000000002</v>
      </c>
      <c r="I89">
        <v>0.89114599999999999</v>
      </c>
      <c r="J89">
        <v>0.79991400000000001</v>
      </c>
      <c r="K89">
        <v>0.75414800000000004</v>
      </c>
      <c r="L89">
        <v>0.74763599999999997</v>
      </c>
      <c r="M89">
        <v>0.77534400000000003</v>
      </c>
      <c r="N89">
        <v>0.74509000000000003</v>
      </c>
      <c r="O89">
        <v>0.69877100000000003</v>
      </c>
      <c r="P89">
        <v>0.79280499999999998</v>
      </c>
      <c r="Q89">
        <v>0.80079100000000003</v>
      </c>
      <c r="R89">
        <v>0.72445400000000004</v>
      </c>
      <c r="S89">
        <v>1.3586199999999999</v>
      </c>
    </row>
    <row r="90" spans="1:19" x14ac:dyDescent="0.25">
      <c r="A90" s="470">
        <f t="shared" si="4"/>
        <v>43916</v>
      </c>
      <c r="B90">
        <v>0.86143800000000004</v>
      </c>
      <c r="C90">
        <v>0.98212500000000003</v>
      </c>
      <c r="D90">
        <v>0.813504</v>
      </c>
      <c r="E90">
        <v>0.98164300000000004</v>
      </c>
      <c r="F90">
        <v>1.0232270000000001</v>
      </c>
      <c r="G90">
        <v>1.0020039999999999</v>
      </c>
      <c r="H90">
        <v>0.97837799999999997</v>
      </c>
      <c r="I90">
        <v>0.89551999999999998</v>
      </c>
      <c r="J90">
        <v>0.79799200000000003</v>
      </c>
      <c r="K90">
        <v>0.75383800000000001</v>
      </c>
      <c r="L90">
        <v>0.74763599999999997</v>
      </c>
      <c r="M90">
        <v>0.77605999999999997</v>
      </c>
      <c r="N90">
        <v>0.74746800000000002</v>
      </c>
      <c r="O90">
        <v>0.71164799999999995</v>
      </c>
      <c r="P90">
        <v>0.79516200000000004</v>
      </c>
      <c r="Q90">
        <v>0.80080099999999999</v>
      </c>
      <c r="R90">
        <v>0.72445400000000004</v>
      </c>
      <c r="S90">
        <v>1.3572299999999999</v>
      </c>
    </row>
    <row r="91" spans="1:19" x14ac:dyDescent="0.25">
      <c r="A91" s="470">
        <f t="shared" si="4"/>
        <v>43917</v>
      </c>
      <c r="B91">
        <v>0.86010399999999998</v>
      </c>
      <c r="C91">
        <v>0.98280100000000004</v>
      </c>
      <c r="D91">
        <v>0.81122700000000003</v>
      </c>
      <c r="E91">
        <v>0.97132600000000002</v>
      </c>
      <c r="F91">
        <v>1.0232270000000001</v>
      </c>
      <c r="G91">
        <v>1.0074749999999999</v>
      </c>
      <c r="H91">
        <v>0.98255999999999999</v>
      </c>
      <c r="I91">
        <v>0.89828300000000005</v>
      </c>
      <c r="J91">
        <v>0.80156499999999997</v>
      </c>
      <c r="K91">
        <v>0.75358000000000003</v>
      </c>
      <c r="L91">
        <v>0.748027</v>
      </c>
      <c r="M91">
        <v>0.77752600000000005</v>
      </c>
      <c r="N91">
        <v>0.74536199999999997</v>
      </c>
      <c r="O91">
        <v>0.71138199999999996</v>
      </c>
      <c r="P91">
        <v>0.79286400000000001</v>
      </c>
      <c r="Q91">
        <v>0.80080099999999999</v>
      </c>
      <c r="R91">
        <v>0.73155599999999998</v>
      </c>
      <c r="S91">
        <v>1.35836</v>
      </c>
    </row>
    <row r="92" spans="1:19" x14ac:dyDescent="0.25">
      <c r="A92" s="470">
        <f t="shared" si="4"/>
        <v>43918</v>
      </c>
      <c r="B92">
        <v>0.86333300000000002</v>
      </c>
      <c r="C92">
        <v>0.98590199999999995</v>
      </c>
      <c r="D92">
        <v>0.81122700000000003</v>
      </c>
      <c r="E92">
        <v>0.97399400000000003</v>
      </c>
      <c r="F92">
        <v>1.0232270000000001</v>
      </c>
      <c r="G92">
        <v>1.006745</v>
      </c>
      <c r="H92">
        <v>0.98341000000000001</v>
      </c>
      <c r="I92">
        <v>0.90483000000000002</v>
      </c>
      <c r="J92">
        <v>0.79564000000000001</v>
      </c>
      <c r="K92">
        <v>0.75358000000000003</v>
      </c>
      <c r="L92">
        <v>0.74828700000000004</v>
      </c>
      <c r="M92">
        <v>0.77599399999999996</v>
      </c>
      <c r="N92">
        <v>0.74396200000000001</v>
      </c>
      <c r="O92">
        <v>0.71314</v>
      </c>
      <c r="P92">
        <v>0.79286400000000001</v>
      </c>
      <c r="Q92">
        <v>0.79737499999999994</v>
      </c>
      <c r="R92">
        <v>0.73483799999999999</v>
      </c>
      <c r="S92">
        <v>1.3534299999999999</v>
      </c>
    </row>
    <row r="93" spans="1:19" x14ac:dyDescent="0.25">
      <c r="A93" s="468">
        <f t="shared" si="4"/>
        <v>43919</v>
      </c>
      <c r="B93">
        <v>0.86277599999999999</v>
      </c>
      <c r="C93">
        <v>0.98590199999999995</v>
      </c>
      <c r="D93">
        <v>0.81122700000000003</v>
      </c>
      <c r="E93">
        <v>0.97399400000000003</v>
      </c>
      <c r="F93">
        <v>1.0238560000000001</v>
      </c>
      <c r="G93">
        <v>1.001282</v>
      </c>
      <c r="H93">
        <v>0.98396099999999997</v>
      </c>
      <c r="I93">
        <v>0.90304099999999998</v>
      </c>
      <c r="J93">
        <v>0.79277299999999995</v>
      </c>
      <c r="K93">
        <v>0.75849200000000006</v>
      </c>
      <c r="L93">
        <v>0.74797100000000005</v>
      </c>
      <c r="M93">
        <v>0.77533799999999997</v>
      </c>
      <c r="N93">
        <v>0.74848599999999998</v>
      </c>
      <c r="O93">
        <v>0.71308899999999997</v>
      </c>
      <c r="P93">
        <v>0.79443900000000001</v>
      </c>
      <c r="Q93">
        <v>0.79883400000000004</v>
      </c>
      <c r="R93">
        <v>0.73675999999999997</v>
      </c>
      <c r="S93">
        <v>1.35425</v>
      </c>
    </row>
    <row r="94" spans="1:19" x14ac:dyDescent="0.25">
      <c r="A94" s="470">
        <f t="shared" si="4"/>
        <v>43920</v>
      </c>
      <c r="B94">
        <v>0.86389400000000005</v>
      </c>
      <c r="C94">
        <v>0.98590199999999995</v>
      </c>
      <c r="D94">
        <v>0.80316100000000001</v>
      </c>
      <c r="E94">
        <v>0.97968100000000002</v>
      </c>
      <c r="F94">
        <v>1.0247059999999999</v>
      </c>
      <c r="G94">
        <v>1.001001</v>
      </c>
      <c r="H94">
        <v>0.98277199999999998</v>
      </c>
      <c r="I94">
        <v>0.90409799999999996</v>
      </c>
      <c r="J94">
        <v>0.79277299999999995</v>
      </c>
      <c r="K94">
        <v>0.76327999999999996</v>
      </c>
      <c r="L94">
        <v>0.75277400000000005</v>
      </c>
      <c r="M94">
        <v>0.77597300000000002</v>
      </c>
      <c r="N94">
        <v>0.74909199999999998</v>
      </c>
      <c r="O94">
        <v>0.70663600000000004</v>
      </c>
      <c r="P94">
        <v>0.79139899999999996</v>
      </c>
      <c r="Q94">
        <v>0.80169999999999997</v>
      </c>
      <c r="R94">
        <v>0.73906300000000003</v>
      </c>
      <c r="S94">
        <v>1.35415</v>
      </c>
    </row>
    <row r="95" spans="1:19" x14ac:dyDescent="0.25">
      <c r="A95" s="470">
        <f t="shared" si="4"/>
        <v>43921</v>
      </c>
      <c r="B95">
        <v>0.86389400000000005</v>
      </c>
      <c r="C95">
        <v>0.98590199999999995</v>
      </c>
      <c r="D95">
        <v>0.79225800000000002</v>
      </c>
      <c r="E95">
        <v>0.98173999999999995</v>
      </c>
      <c r="F95">
        <v>1.029739</v>
      </c>
      <c r="G95">
        <v>1.0014019999999999</v>
      </c>
      <c r="H95">
        <v>0.98289800000000005</v>
      </c>
      <c r="I95">
        <v>0.90409799999999996</v>
      </c>
      <c r="J95">
        <v>0.78774900000000003</v>
      </c>
      <c r="K95">
        <v>0.77044000000000001</v>
      </c>
      <c r="L95">
        <v>0.75140799999999996</v>
      </c>
      <c r="N95">
        <v>0.74909199999999998</v>
      </c>
      <c r="O95">
        <v>0.70426999999999995</v>
      </c>
      <c r="P95">
        <v>0.79521299999999995</v>
      </c>
      <c r="Q95">
        <v>0.80073300000000003</v>
      </c>
      <c r="R95">
        <v>0.73917999999999995</v>
      </c>
      <c r="S95">
        <v>1.35415</v>
      </c>
    </row>
    <row r="96" spans="1:19" x14ac:dyDescent="0.25">
      <c r="A96" s="470">
        <f t="shared" si="4"/>
        <v>43922</v>
      </c>
      <c r="B96">
        <v>0.86755700000000002</v>
      </c>
      <c r="C96">
        <v>0.97314100000000003</v>
      </c>
      <c r="D96">
        <v>0.79339899999999997</v>
      </c>
      <c r="E96">
        <v>0.98530899999999999</v>
      </c>
      <c r="F96">
        <v>1.030715</v>
      </c>
      <c r="H96">
        <v>0.98289800000000005</v>
      </c>
      <c r="I96">
        <v>0.90602300000000002</v>
      </c>
      <c r="J96">
        <v>0.78831099999999998</v>
      </c>
      <c r="K96">
        <v>0.77098</v>
      </c>
      <c r="L96">
        <v>0.75066600000000006</v>
      </c>
      <c r="M96">
        <v>0.77450300000000005</v>
      </c>
      <c r="N96">
        <v>0.74993399999999999</v>
      </c>
      <c r="O96">
        <v>0.70246900000000001</v>
      </c>
      <c r="P96">
        <v>0.79575099999999999</v>
      </c>
      <c r="Q96">
        <v>0.79813199999999995</v>
      </c>
      <c r="S96">
        <v>1.357685</v>
      </c>
    </row>
    <row r="97" spans="1:19" x14ac:dyDescent="0.25">
      <c r="A97" s="468">
        <f t="shared" si="4"/>
        <v>43923</v>
      </c>
      <c r="B97">
        <v>0.86666399999999999</v>
      </c>
      <c r="C97">
        <v>0.97375699999999998</v>
      </c>
      <c r="D97">
        <v>0.78973300000000002</v>
      </c>
      <c r="E97">
        <v>0.991591</v>
      </c>
      <c r="F97">
        <v>1.037226</v>
      </c>
      <c r="G97">
        <v>1.0014019999999999</v>
      </c>
      <c r="H97">
        <v>0.98376799999999998</v>
      </c>
      <c r="I97">
        <v>0.90720199999999995</v>
      </c>
      <c r="J97">
        <v>0.79470099999999999</v>
      </c>
      <c r="K97">
        <v>0.76765399999999995</v>
      </c>
      <c r="M97">
        <v>0.77415</v>
      </c>
      <c r="N97">
        <v>0.74830700000000006</v>
      </c>
      <c r="O97">
        <v>0.707897</v>
      </c>
      <c r="P97">
        <v>0.79579500000000003</v>
      </c>
      <c r="Q97">
        <v>0.798786</v>
      </c>
      <c r="R97">
        <v>0.73929</v>
      </c>
      <c r="S97">
        <v>1.35744</v>
      </c>
    </row>
    <row r="98" spans="1:19" x14ac:dyDescent="0.25">
      <c r="A98" s="468">
        <f t="shared" si="4"/>
        <v>43924</v>
      </c>
      <c r="B98">
        <v>0.86494000000000004</v>
      </c>
      <c r="C98">
        <v>0.98265599999999997</v>
      </c>
      <c r="D98">
        <v>0.80775399999999997</v>
      </c>
      <c r="E98">
        <v>0.98960899999999996</v>
      </c>
      <c r="F98">
        <v>1.0369139999999999</v>
      </c>
      <c r="G98">
        <v>1.0086539999999999</v>
      </c>
      <c r="H98">
        <v>0.98571699999999995</v>
      </c>
      <c r="I98">
        <v>0.90689399999999998</v>
      </c>
      <c r="J98">
        <v>0.79516200000000004</v>
      </c>
      <c r="K98">
        <v>0.76850399999999996</v>
      </c>
      <c r="L98">
        <v>0.74674499999999999</v>
      </c>
      <c r="M98">
        <v>0.78144499999999995</v>
      </c>
      <c r="N98">
        <v>0.75105500000000003</v>
      </c>
      <c r="O98">
        <v>0.70671600000000001</v>
      </c>
      <c r="R98">
        <v>0.74485999999999997</v>
      </c>
      <c r="S98">
        <v>1.353065</v>
      </c>
    </row>
    <row r="99" spans="1:19" x14ac:dyDescent="0.25">
      <c r="A99" s="470">
        <f t="shared" si="4"/>
        <v>43925</v>
      </c>
      <c r="B99">
        <v>0.86344600000000005</v>
      </c>
      <c r="C99">
        <v>0.99211300000000002</v>
      </c>
      <c r="D99">
        <v>0.80775399999999997</v>
      </c>
      <c r="E99">
        <v>0.98902199999999996</v>
      </c>
      <c r="F99">
        <v>1.03799</v>
      </c>
      <c r="G99">
        <v>1.009255</v>
      </c>
      <c r="H99">
        <v>0.98700600000000005</v>
      </c>
      <c r="I99">
        <v>0.90557200000000004</v>
      </c>
      <c r="J99">
        <v>0.80140999999999996</v>
      </c>
      <c r="K99">
        <v>0.76850399999999996</v>
      </c>
      <c r="L99">
        <v>0.74557899999999999</v>
      </c>
      <c r="M99">
        <v>0.781528</v>
      </c>
      <c r="N99">
        <v>0.74884799999999996</v>
      </c>
      <c r="P99">
        <v>0.79508000000000001</v>
      </c>
      <c r="Q99">
        <v>0.79996800000000001</v>
      </c>
      <c r="R99">
        <v>0.74288399999999999</v>
      </c>
      <c r="S99">
        <v>1.35005</v>
      </c>
    </row>
    <row r="100" spans="1:19" x14ac:dyDescent="0.25">
      <c r="A100" s="470">
        <f t="shared" si="4"/>
        <v>43926</v>
      </c>
      <c r="B100">
        <v>0.86258900000000005</v>
      </c>
      <c r="C100">
        <v>0.99211300000000002</v>
      </c>
      <c r="D100">
        <v>0.80775399999999997</v>
      </c>
      <c r="E100">
        <v>0.98902199999999996</v>
      </c>
      <c r="F100">
        <v>1.032748</v>
      </c>
      <c r="G100">
        <v>1.003673</v>
      </c>
      <c r="H100">
        <v>0.98684000000000005</v>
      </c>
      <c r="I100">
        <v>0.91077600000000003</v>
      </c>
      <c r="J100">
        <v>0.80099299999999996</v>
      </c>
      <c r="K100">
        <v>0.76709799999999995</v>
      </c>
      <c r="L100">
        <v>0.74494300000000002</v>
      </c>
      <c r="M100">
        <v>0.78250299999999995</v>
      </c>
      <c r="N100">
        <v>0.74695999999999996</v>
      </c>
      <c r="O100">
        <v>0.70405200000000001</v>
      </c>
      <c r="P100">
        <v>0.79818</v>
      </c>
      <c r="Q100">
        <v>0.80211399999999999</v>
      </c>
      <c r="R100">
        <v>0.74202699999999999</v>
      </c>
      <c r="S100">
        <v>1.358355</v>
      </c>
    </row>
    <row r="101" spans="1:19" x14ac:dyDescent="0.25">
      <c r="A101" s="468">
        <f t="shared" si="4"/>
        <v>43927</v>
      </c>
      <c r="B101">
        <v>0.86258900000000005</v>
      </c>
      <c r="C101">
        <v>0.99211300000000002</v>
      </c>
      <c r="D101">
        <v>0.81472999999999995</v>
      </c>
      <c r="E101">
        <v>0.99703900000000001</v>
      </c>
      <c r="F101">
        <v>1.0378829999999999</v>
      </c>
      <c r="G101">
        <v>1.0062489999999999</v>
      </c>
      <c r="H101">
        <v>0.98299899999999996</v>
      </c>
      <c r="I101">
        <v>0.91064299999999998</v>
      </c>
      <c r="J101">
        <v>0.80099299999999996</v>
      </c>
      <c r="K101">
        <v>0.75863000000000003</v>
      </c>
      <c r="L101">
        <v>0.74547300000000005</v>
      </c>
      <c r="M101">
        <v>0.78422800000000004</v>
      </c>
      <c r="O101">
        <v>0.70843900000000004</v>
      </c>
      <c r="P101">
        <v>0.79671800000000004</v>
      </c>
      <c r="Q101">
        <v>0.79956199999999999</v>
      </c>
      <c r="R101">
        <v>0.74232399999999998</v>
      </c>
      <c r="S101">
        <v>1.3590500000000001</v>
      </c>
    </row>
    <row r="102" spans="1:19" x14ac:dyDescent="0.25">
      <c r="A102" s="470">
        <f t="shared" si="4"/>
        <v>43928</v>
      </c>
      <c r="B102">
        <v>0.86258900000000005</v>
      </c>
      <c r="C102">
        <v>0.993838</v>
      </c>
      <c r="D102">
        <v>0.80684199999999995</v>
      </c>
      <c r="E102">
        <v>0.99882099999999996</v>
      </c>
      <c r="F102">
        <v>1.0426439999999999</v>
      </c>
      <c r="G102">
        <v>1.0028079999999999</v>
      </c>
      <c r="H102">
        <v>0.98638800000000004</v>
      </c>
      <c r="I102">
        <v>0.91064299999999998</v>
      </c>
      <c r="J102">
        <v>0.80234000000000005</v>
      </c>
      <c r="K102">
        <v>0.76389499999999999</v>
      </c>
      <c r="L102">
        <v>0.74653599999999998</v>
      </c>
      <c r="M102">
        <v>0.781219</v>
      </c>
      <c r="N102">
        <v>0.74674200000000002</v>
      </c>
      <c r="O102">
        <v>0.71607299999999996</v>
      </c>
      <c r="P102">
        <v>0.792717</v>
      </c>
      <c r="Q102">
        <v>0.79357800000000001</v>
      </c>
      <c r="R102">
        <v>0.74011000000000005</v>
      </c>
      <c r="S102">
        <v>1.3590500000000001</v>
      </c>
    </row>
    <row r="103" spans="1:19" x14ac:dyDescent="0.25">
      <c r="A103" s="470">
        <f t="shared" si="4"/>
        <v>43929</v>
      </c>
      <c r="B103">
        <v>0.86258900000000005</v>
      </c>
      <c r="C103">
        <v>0.98848400000000003</v>
      </c>
      <c r="D103">
        <v>0.80769599999999997</v>
      </c>
      <c r="E103">
        <v>0.99848199999999998</v>
      </c>
      <c r="F103">
        <v>1.042427</v>
      </c>
      <c r="G103">
        <v>1.0028079999999999</v>
      </c>
      <c r="H103">
        <v>0.98638800000000004</v>
      </c>
      <c r="I103">
        <v>0.91159800000000002</v>
      </c>
      <c r="J103">
        <v>0.80025299999999999</v>
      </c>
      <c r="K103">
        <v>0.759714</v>
      </c>
      <c r="L103">
        <v>0.74582899999999996</v>
      </c>
      <c r="M103">
        <v>0.781219</v>
      </c>
      <c r="N103">
        <v>0.75121300000000002</v>
      </c>
      <c r="O103">
        <v>0.71279400000000004</v>
      </c>
      <c r="P103">
        <v>0.79573799999999995</v>
      </c>
      <c r="Q103">
        <v>0.79474500000000003</v>
      </c>
      <c r="R103">
        <v>0.737599</v>
      </c>
      <c r="S103">
        <v>1.358365</v>
      </c>
    </row>
    <row r="104" spans="1:19" x14ac:dyDescent="0.25">
      <c r="A104" s="470">
        <f t="shared" si="4"/>
        <v>43930</v>
      </c>
      <c r="B104">
        <v>0.86750499999999997</v>
      </c>
      <c r="C104">
        <v>0.98638800000000004</v>
      </c>
      <c r="D104">
        <v>0.81475900000000001</v>
      </c>
      <c r="E104">
        <v>0.99710799999999999</v>
      </c>
      <c r="F104">
        <v>1.0459160000000001</v>
      </c>
      <c r="G104">
        <v>1.002707</v>
      </c>
      <c r="H104">
        <v>0.98112299999999997</v>
      </c>
      <c r="I104">
        <v>0.91538600000000003</v>
      </c>
      <c r="J104">
        <v>0.79835199999999995</v>
      </c>
      <c r="K104">
        <v>0.76894099999999999</v>
      </c>
      <c r="L104">
        <v>0.74582899999999996</v>
      </c>
      <c r="M104">
        <v>0.78764299999999998</v>
      </c>
      <c r="N104">
        <v>0.75068900000000005</v>
      </c>
      <c r="O104">
        <v>0.71635000000000004</v>
      </c>
      <c r="P104">
        <v>0.79775700000000005</v>
      </c>
      <c r="Q104">
        <v>0.79574800000000001</v>
      </c>
      <c r="R104">
        <v>0.737599</v>
      </c>
      <c r="S104">
        <v>1.3584099999999999</v>
      </c>
    </row>
    <row r="105" spans="1:19" x14ac:dyDescent="0.25">
      <c r="A105" s="468">
        <f t="shared" si="4"/>
        <v>43931</v>
      </c>
      <c r="B105">
        <v>0.86767899999999998</v>
      </c>
      <c r="C105">
        <v>0.98294599999999999</v>
      </c>
      <c r="D105">
        <v>0.81475900000000001</v>
      </c>
      <c r="E105">
        <v>0.99373900000000004</v>
      </c>
      <c r="F105">
        <v>1.045369</v>
      </c>
      <c r="G105">
        <v>1.003412</v>
      </c>
      <c r="H105">
        <v>0.98515399999999997</v>
      </c>
      <c r="I105">
        <v>0.91815100000000005</v>
      </c>
      <c r="J105">
        <v>0.79434400000000005</v>
      </c>
      <c r="K105">
        <v>0.76977600000000002</v>
      </c>
      <c r="L105">
        <v>0.74945399999999995</v>
      </c>
      <c r="M105">
        <v>0.79311600000000004</v>
      </c>
      <c r="N105">
        <v>0.75115100000000001</v>
      </c>
      <c r="O105">
        <v>0.71610200000000002</v>
      </c>
      <c r="P105">
        <v>0.79811600000000005</v>
      </c>
      <c r="Q105">
        <v>0.79574800000000001</v>
      </c>
      <c r="R105">
        <v>0.73922900000000002</v>
      </c>
      <c r="S105">
        <v>1.3690549999999999</v>
      </c>
    </row>
    <row r="106" spans="1:19" x14ac:dyDescent="0.25">
      <c r="A106" s="470">
        <f t="shared" si="4"/>
        <v>43932</v>
      </c>
      <c r="B106">
        <v>0.87157399999999996</v>
      </c>
      <c r="C106">
        <v>0.98299400000000003</v>
      </c>
      <c r="D106">
        <v>0.81475900000000001</v>
      </c>
      <c r="E106">
        <v>0.99720799999999998</v>
      </c>
      <c r="F106">
        <v>1.045369</v>
      </c>
      <c r="G106">
        <v>0.99631400000000003</v>
      </c>
      <c r="H106">
        <v>0.984931</v>
      </c>
      <c r="I106">
        <v>0.91544899999999996</v>
      </c>
      <c r="J106">
        <v>0.79464100000000004</v>
      </c>
      <c r="K106">
        <v>0.76977600000000002</v>
      </c>
      <c r="L106">
        <v>0.75083</v>
      </c>
      <c r="M106">
        <v>0.79571899999999995</v>
      </c>
      <c r="N106">
        <v>0.74768299999999999</v>
      </c>
      <c r="O106">
        <v>0.71666600000000003</v>
      </c>
      <c r="P106">
        <v>0.79811600000000005</v>
      </c>
      <c r="Q106">
        <v>0.79144899999999996</v>
      </c>
      <c r="R106">
        <v>0.74152899999999999</v>
      </c>
      <c r="S106">
        <v>1.3700950000000001</v>
      </c>
    </row>
    <row r="107" spans="1:19" x14ac:dyDescent="0.25">
      <c r="A107" s="470">
        <f t="shared" si="4"/>
        <v>43933</v>
      </c>
      <c r="B107">
        <v>0.87435499999999999</v>
      </c>
      <c r="C107">
        <v>0.98299400000000003</v>
      </c>
      <c r="D107">
        <v>0.81475900000000001</v>
      </c>
      <c r="E107">
        <v>0.99720799999999998</v>
      </c>
      <c r="F107">
        <v>1.045806</v>
      </c>
      <c r="G107">
        <v>0.99730700000000005</v>
      </c>
      <c r="H107">
        <v>0.98921800000000004</v>
      </c>
      <c r="I107">
        <v>0.91176800000000002</v>
      </c>
      <c r="J107">
        <v>0.79555399999999998</v>
      </c>
      <c r="K107">
        <v>0.77415599999999996</v>
      </c>
      <c r="L107">
        <v>0.75158899999999995</v>
      </c>
      <c r="M107">
        <v>0.79425599999999996</v>
      </c>
      <c r="N107">
        <v>0.74975999999999998</v>
      </c>
      <c r="O107">
        <v>0.71666600000000003</v>
      </c>
      <c r="P107">
        <v>0.79715899999999995</v>
      </c>
      <c r="Q107">
        <v>0.79272299999999996</v>
      </c>
      <c r="R107">
        <v>0.74419999999999997</v>
      </c>
      <c r="S107">
        <v>1.3771500000000001</v>
      </c>
    </row>
    <row r="108" spans="1:19" x14ac:dyDescent="0.25">
      <c r="A108" s="470">
        <f t="shared" si="4"/>
        <v>43934</v>
      </c>
      <c r="B108">
        <v>0.880243</v>
      </c>
      <c r="C108">
        <v>0.98299400000000003</v>
      </c>
      <c r="D108">
        <v>0.81333900000000003</v>
      </c>
      <c r="E108">
        <v>0.997506</v>
      </c>
      <c r="F108">
        <v>1.040583</v>
      </c>
      <c r="G108">
        <v>1.0047219999999999</v>
      </c>
      <c r="H108">
        <v>0.98677700000000002</v>
      </c>
      <c r="I108">
        <v>0.91091699999999998</v>
      </c>
      <c r="J108">
        <v>0.79555399999999998</v>
      </c>
      <c r="K108">
        <v>0.782748</v>
      </c>
      <c r="L108">
        <v>0.75315699999999997</v>
      </c>
      <c r="M108">
        <v>0.79332000000000003</v>
      </c>
      <c r="N108">
        <v>0.74987800000000004</v>
      </c>
      <c r="O108">
        <v>0.717746</v>
      </c>
      <c r="P108">
        <v>0.79727999999999999</v>
      </c>
      <c r="Q108">
        <v>0.79450200000000004</v>
      </c>
      <c r="R108">
        <v>0.74897999999999998</v>
      </c>
      <c r="S108">
        <v>1.3775500000000001</v>
      </c>
    </row>
    <row r="109" spans="1:19" x14ac:dyDescent="0.25">
      <c r="A109" s="468">
        <f t="shared" si="4"/>
        <v>43935</v>
      </c>
      <c r="B109">
        <v>0.880243</v>
      </c>
      <c r="C109">
        <v>0.97627600000000003</v>
      </c>
      <c r="D109">
        <v>0.82689800000000002</v>
      </c>
      <c r="E109">
        <v>0.998502</v>
      </c>
      <c r="F109">
        <v>1.0364949999999999</v>
      </c>
      <c r="G109">
        <v>1.0016929999999999</v>
      </c>
      <c r="H109">
        <v>0.98668</v>
      </c>
      <c r="I109">
        <v>0.91091699999999998</v>
      </c>
      <c r="J109">
        <v>0.79380799999999996</v>
      </c>
      <c r="K109">
        <v>0.78062799999999999</v>
      </c>
      <c r="L109">
        <v>0.75081299999999995</v>
      </c>
      <c r="M109">
        <v>0.79254999999999998</v>
      </c>
      <c r="N109">
        <v>0.74987800000000004</v>
      </c>
      <c r="O109">
        <v>0.71870100000000003</v>
      </c>
      <c r="P109">
        <v>0.79984999999999995</v>
      </c>
      <c r="Q109">
        <v>0.79216699999999995</v>
      </c>
      <c r="R109">
        <v>0.74690999999999996</v>
      </c>
      <c r="S109">
        <v>1.3775500000000001</v>
      </c>
    </row>
    <row r="110" spans="1:19" x14ac:dyDescent="0.25">
      <c r="A110" s="470">
        <f t="shared" si="4"/>
        <v>43936</v>
      </c>
      <c r="B110">
        <v>0.87990299999999999</v>
      </c>
      <c r="C110">
        <v>0.97962400000000005</v>
      </c>
      <c r="D110">
        <v>0.83059499999999997</v>
      </c>
      <c r="E110">
        <v>1.0018130000000001</v>
      </c>
      <c r="F110">
        <v>1.039512</v>
      </c>
      <c r="G110">
        <v>1.0003</v>
      </c>
      <c r="H110">
        <v>0.98668</v>
      </c>
      <c r="I110">
        <v>0.91261700000000001</v>
      </c>
      <c r="J110">
        <v>0.80091599999999996</v>
      </c>
      <c r="K110">
        <v>0.77925599999999995</v>
      </c>
      <c r="L110">
        <v>0.75038700000000003</v>
      </c>
      <c r="M110">
        <v>0.79254999999999998</v>
      </c>
      <c r="N110">
        <v>0.74767499999999998</v>
      </c>
      <c r="O110">
        <v>0.70972299999999999</v>
      </c>
      <c r="P110">
        <v>0.79742000000000002</v>
      </c>
      <c r="Q110">
        <v>0.79317599999999999</v>
      </c>
      <c r="S110">
        <v>1.376215</v>
      </c>
    </row>
    <row r="111" spans="1:19" x14ac:dyDescent="0.25">
      <c r="A111" s="470">
        <f t="shared" si="4"/>
        <v>43937</v>
      </c>
      <c r="B111">
        <v>0.87954600000000005</v>
      </c>
      <c r="C111">
        <v>0.98188399999999998</v>
      </c>
      <c r="D111">
        <v>0.83087500000000003</v>
      </c>
      <c r="E111">
        <v>0.99870199999999998</v>
      </c>
      <c r="F111">
        <v>1.041526</v>
      </c>
      <c r="G111">
        <v>1.0004999999999999</v>
      </c>
      <c r="H111">
        <v>0.97856500000000002</v>
      </c>
      <c r="I111">
        <v>0.91005499999999995</v>
      </c>
      <c r="J111">
        <v>0.81223199999999995</v>
      </c>
      <c r="K111">
        <v>0.778474</v>
      </c>
      <c r="L111">
        <v>0.75032799999999999</v>
      </c>
      <c r="M111">
        <v>0.79528600000000005</v>
      </c>
      <c r="N111">
        <v>0.74838499999999997</v>
      </c>
      <c r="O111">
        <v>0.70594000000000001</v>
      </c>
      <c r="P111">
        <v>0.79971199999999998</v>
      </c>
      <c r="Q111">
        <v>0.79277600000000004</v>
      </c>
      <c r="S111">
        <v>1.3822650000000001</v>
      </c>
    </row>
    <row r="112" spans="1:19" x14ac:dyDescent="0.25">
      <c r="A112" s="470">
        <f t="shared" si="4"/>
        <v>43938</v>
      </c>
      <c r="B112">
        <v>0.88413399999999998</v>
      </c>
      <c r="C112">
        <v>0.998004</v>
      </c>
      <c r="D112">
        <v>0.83087500000000003</v>
      </c>
      <c r="E112">
        <v>0.98432900000000001</v>
      </c>
      <c r="F112">
        <v>1.0416669999999999</v>
      </c>
      <c r="G112">
        <v>0.99951999999999996</v>
      </c>
      <c r="H112">
        <v>0.97925899999999999</v>
      </c>
      <c r="I112">
        <v>0.90847999999999995</v>
      </c>
      <c r="J112">
        <v>0.82213499999999995</v>
      </c>
      <c r="K112">
        <v>0.77987899999999999</v>
      </c>
      <c r="L112">
        <v>0.75230399999999997</v>
      </c>
      <c r="M112">
        <v>0.79767100000000002</v>
      </c>
      <c r="N112">
        <v>0.74914800000000004</v>
      </c>
      <c r="O112">
        <v>0.71262899999999996</v>
      </c>
      <c r="P112">
        <v>0.79958399999999996</v>
      </c>
      <c r="Q112">
        <v>0.79277600000000004</v>
      </c>
      <c r="R112">
        <v>0.74563199999999996</v>
      </c>
      <c r="S112">
        <v>1.3805000000000001</v>
      </c>
    </row>
    <row r="113" spans="1:19" x14ac:dyDescent="0.25">
      <c r="A113" s="468">
        <f t="shared" si="4"/>
        <v>43939</v>
      </c>
      <c r="B113">
        <v>0.88393900000000003</v>
      </c>
      <c r="C113">
        <v>0.98833800000000005</v>
      </c>
      <c r="D113">
        <v>0.83087500000000003</v>
      </c>
      <c r="E113">
        <v>0.98716700000000002</v>
      </c>
      <c r="F113">
        <v>1.041612</v>
      </c>
      <c r="G113">
        <v>1.011757</v>
      </c>
      <c r="H113">
        <v>0.97375299999999998</v>
      </c>
      <c r="I113">
        <v>0.90879799999999999</v>
      </c>
      <c r="J113">
        <v>0.81699299999999997</v>
      </c>
      <c r="K113">
        <v>0.77987899999999999</v>
      </c>
      <c r="L113">
        <v>0.746444</v>
      </c>
      <c r="M113">
        <v>0.78996699999999997</v>
      </c>
      <c r="N113">
        <v>0.747448</v>
      </c>
      <c r="O113">
        <v>0.71410700000000005</v>
      </c>
      <c r="P113">
        <v>0.79977600000000004</v>
      </c>
      <c r="Q113">
        <v>0.79242400000000002</v>
      </c>
      <c r="R113">
        <v>0.74682899999999997</v>
      </c>
      <c r="S113">
        <v>1.37656</v>
      </c>
    </row>
    <row r="114" spans="1:19" x14ac:dyDescent="0.25">
      <c r="A114" s="468">
        <f t="shared" si="4"/>
        <v>43940</v>
      </c>
      <c r="B114">
        <v>0.88601399999999997</v>
      </c>
      <c r="C114">
        <v>0.98833800000000005</v>
      </c>
      <c r="D114">
        <v>0.83087500000000003</v>
      </c>
      <c r="E114">
        <v>0.98716700000000002</v>
      </c>
      <c r="F114">
        <v>1.0336019999999999</v>
      </c>
      <c r="G114">
        <v>1.008664</v>
      </c>
      <c r="H114">
        <v>0.974854</v>
      </c>
      <c r="I114">
        <v>0.90690999999999999</v>
      </c>
      <c r="J114">
        <v>0.81691999999999998</v>
      </c>
      <c r="K114">
        <v>0.78057299999999996</v>
      </c>
      <c r="L114">
        <v>0.74240399999999995</v>
      </c>
      <c r="M114">
        <v>0.79090499999999997</v>
      </c>
      <c r="N114">
        <v>0.74690999999999996</v>
      </c>
      <c r="O114">
        <v>0.71410700000000005</v>
      </c>
      <c r="P114">
        <v>0.797925</v>
      </c>
      <c r="Q114">
        <v>0.79198500000000005</v>
      </c>
      <c r="R114">
        <v>0.74386200000000002</v>
      </c>
      <c r="S114">
        <v>1.37479</v>
      </c>
    </row>
    <row r="115" spans="1:19" x14ac:dyDescent="0.25">
      <c r="A115" s="470">
        <f t="shared" si="4"/>
        <v>43941</v>
      </c>
      <c r="B115">
        <v>0.88609300000000002</v>
      </c>
      <c r="C115">
        <v>0.98833800000000005</v>
      </c>
      <c r="D115">
        <v>0.82477599999999995</v>
      </c>
      <c r="E115">
        <v>0.98164300000000004</v>
      </c>
      <c r="F115">
        <v>1.045795</v>
      </c>
      <c r="G115">
        <v>1.0056320000000001</v>
      </c>
      <c r="H115">
        <v>0.97433599999999998</v>
      </c>
      <c r="I115">
        <v>0.90712400000000004</v>
      </c>
      <c r="J115">
        <v>0.81691999999999998</v>
      </c>
      <c r="K115">
        <v>0.78997399999999995</v>
      </c>
      <c r="L115">
        <v>0.74210699999999996</v>
      </c>
      <c r="M115">
        <v>0.784717</v>
      </c>
      <c r="N115">
        <v>0.74624100000000004</v>
      </c>
      <c r="O115">
        <v>0.71061600000000003</v>
      </c>
      <c r="P115">
        <v>0.79396299999999997</v>
      </c>
      <c r="Q115">
        <v>0.80032999999999999</v>
      </c>
      <c r="R115">
        <v>0.74266900000000002</v>
      </c>
      <c r="S115">
        <v>1.37995</v>
      </c>
    </row>
    <row r="116" spans="1:19" x14ac:dyDescent="0.25">
      <c r="A116" s="470">
        <f t="shared" si="4"/>
        <v>43942</v>
      </c>
      <c r="B116">
        <v>0.88609300000000002</v>
      </c>
      <c r="C116">
        <v>0.99230700000000005</v>
      </c>
      <c r="D116">
        <v>0.807396</v>
      </c>
      <c r="E116">
        <v>1.002305</v>
      </c>
      <c r="F116">
        <v>1.047318</v>
      </c>
      <c r="G116">
        <v>1.008014</v>
      </c>
      <c r="H116">
        <v>0.97418400000000005</v>
      </c>
      <c r="I116">
        <v>0.90712400000000004</v>
      </c>
      <c r="J116">
        <v>0.81758799999999998</v>
      </c>
      <c r="K116">
        <v>0.792242</v>
      </c>
      <c r="L116">
        <v>0.74013799999999996</v>
      </c>
      <c r="M116">
        <v>0.78232000000000002</v>
      </c>
      <c r="N116">
        <v>0.74624100000000004</v>
      </c>
      <c r="O116">
        <v>0.70309100000000002</v>
      </c>
      <c r="P116">
        <v>0.80056700000000003</v>
      </c>
      <c r="Q116">
        <v>0.79666400000000004</v>
      </c>
      <c r="R116">
        <v>0.73841599999999996</v>
      </c>
      <c r="S116">
        <v>1.37995</v>
      </c>
    </row>
    <row r="117" spans="1:19" x14ac:dyDescent="0.25">
      <c r="A117" s="468">
        <f t="shared" si="4"/>
        <v>43943</v>
      </c>
      <c r="B117">
        <v>0.88609300000000002</v>
      </c>
      <c r="C117">
        <v>0.99442600000000003</v>
      </c>
      <c r="D117">
        <v>0.81076999999999999</v>
      </c>
      <c r="E117">
        <v>1.001412</v>
      </c>
      <c r="F117">
        <v>1.0487679999999999</v>
      </c>
      <c r="H117">
        <v>0.97423199999999999</v>
      </c>
      <c r="I117">
        <v>0.90760600000000002</v>
      </c>
      <c r="J117">
        <v>0.81415000000000004</v>
      </c>
      <c r="K117">
        <v>0.78537599999999996</v>
      </c>
      <c r="L117">
        <v>0.74090500000000004</v>
      </c>
      <c r="M117">
        <v>0.78232000000000002</v>
      </c>
      <c r="N117">
        <v>0.74942900000000001</v>
      </c>
      <c r="O117">
        <v>0.70593300000000003</v>
      </c>
      <c r="P117">
        <v>0.80130500000000005</v>
      </c>
      <c r="Q117">
        <v>0.78650100000000001</v>
      </c>
      <c r="R117">
        <v>0.731128</v>
      </c>
      <c r="S117">
        <v>1.3712</v>
      </c>
    </row>
    <row r="118" spans="1:19" x14ac:dyDescent="0.25">
      <c r="A118" s="470">
        <f t="shared" si="4"/>
        <v>43944</v>
      </c>
      <c r="B118">
        <v>0.889957</v>
      </c>
      <c r="C118">
        <v>0.99424299999999999</v>
      </c>
      <c r="D118">
        <v>0.80669900000000005</v>
      </c>
      <c r="E118">
        <v>1.000791</v>
      </c>
      <c r="F118">
        <v>1.0478890000000001</v>
      </c>
      <c r="H118">
        <v>0.97396099999999997</v>
      </c>
      <c r="I118">
        <v>0.90780799999999995</v>
      </c>
      <c r="J118">
        <v>0.817361</v>
      </c>
      <c r="K118">
        <v>0.78827100000000005</v>
      </c>
      <c r="L118">
        <v>0.74082300000000001</v>
      </c>
      <c r="M118">
        <v>0.77832199999999996</v>
      </c>
      <c r="N118">
        <v>0.74457399999999996</v>
      </c>
      <c r="O118">
        <v>0.71145999999999998</v>
      </c>
      <c r="P118">
        <v>0.79990700000000003</v>
      </c>
      <c r="Q118">
        <v>0.78517599999999999</v>
      </c>
      <c r="R118">
        <v>0.731128</v>
      </c>
      <c r="S118">
        <v>1.366835</v>
      </c>
    </row>
    <row r="119" spans="1:19" x14ac:dyDescent="0.25">
      <c r="A119" s="470">
        <f t="shared" si="4"/>
        <v>43945</v>
      </c>
      <c r="B119">
        <v>0.89114599999999999</v>
      </c>
      <c r="C119">
        <v>0.98048800000000003</v>
      </c>
      <c r="D119">
        <v>0.80669900000000005</v>
      </c>
      <c r="E119">
        <v>0.99728700000000003</v>
      </c>
      <c r="F119">
        <v>1.0471200000000001</v>
      </c>
      <c r="H119">
        <v>0.97456399999999999</v>
      </c>
      <c r="I119">
        <v>0.90645399999999998</v>
      </c>
      <c r="J119">
        <v>0.82364899999999996</v>
      </c>
      <c r="K119">
        <v>0.78945600000000005</v>
      </c>
      <c r="L119">
        <v>0.73973800000000001</v>
      </c>
      <c r="M119">
        <v>0.77959900000000004</v>
      </c>
      <c r="N119">
        <v>0.74156699999999998</v>
      </c>
      <c r="O119">
        <v>0.70883300000000005</v>
      </c>
      <c r="P119">
        <v>0.80163499999999999</v>
      </c>
      <c r="Q119">
        <v>0.78517599999999999</v>
      </c>
      <c r="R119">
        <v>0.73853899999999995</v>
      </c>
      <c r="S119">
        <v>1.37192</v>
      </c>
    </row>
    <row r="120" spans="1:19" x14ac:dyDescent="0.25">
      <c r="A120" s="470">
        <f t="shared" si="4"/>
        <v>43946</v>
      </c>
      <c r="B120">
        <v>0.89082899999999998</v>
      </c>
      <c r="C120">
        <v>0.98463999999999996</v>
      </c>
      <c r="D120">
        <v>0.80669900000000005</v>
      </c>
      <c r="E120">
        <v>1.000901</v>
      </c>
      <c r="F120">
        <v>1.0471200000000001</v>
      </c>
      <c r="G120">
        <v>1.0114190000000001</v>
      </c>
      <c r="H120">
        <v>0.973881</v>
      </c>
      <c r="I120">
        <v>0.90639599999999998</v>
      </c>
      <c r="J120">
        <v>0.82165900000000003</v>
      </c>
      <c r="K120">
        <v>0.78945600000000005</v>
      </c>
      <c r="L120">
        <v>0.73504800000000003</v>
      </c>
      <c r="M120">
        <v>0.77729099999999995</v>
      </c>
      <c r="N120">
        <v>0.74102299999999999</v>
      </c>
      <c r="O120">
        <v>0.708951</v>
      </c>
      <c r="P120">
        <v>0.80163499999999999</v>
      </c>
      <c r="Q120">
        <v>0.78343499999999999</v>
      </c>
      <c r="R120">
        <v>0.73337699999999995</v>
      </c>
    </row>
    <row r="121" spans="1:19" x14ac:dyDescent="0.25">
      <c r="A121" s="470">
        <f t="shared" si="4"/>
        <v>43947</v>
      </c>
      <c r="B121">
        <v>0.89629800000000004</v>
      </c>
      <c r="C121">
        <v>0.98463999999999996</v>
      </c>
      <c r="D121">
        <v>0.80669900000000005</v>
      </c>
      <c r="E121">
        <v>1.000901</v>
      </c>
      <c r="F121">
        <v>1.0478890000000001</v>
      </c>
      <c r="G121">
        <v>1.0166630000000001</v>
      </c>
      <c r="H121">
        <v>0.98070000000000002</v>
      </c>
      <c r="I121">
        <v>0.90596100000000002</v>
      </c>
      <c r="J121">
        <v>0.82085300000000005</v>
      </c>
      <c r="K121">
        <v>0.78901699999999997</v>
      </c>
      <c r="L121">
        <v>0.73482099999999995</v>
      </c>
      <c r="M121">
        <v>0.77739899999999995</v>
      </c>
      <c r="N121">
        <v>0.74333099999999996</v>
      </c>
      <c r="O121">
        <v>0.70929500000000001</v>
      </c>
      <c r="P121">
        <v>0.805863</v>
      </c>
      <c r="Q121">
        <v>0.78152500000000003</v>
      </c>
      <c r="R121">
        <v>0.73410399999999998</v>
      </c>
      <c r="S121">
        <v>1.367305</v>
      </c>
    </row>
    <row r="122" spans="1:19" x14ac:dyDescent="0.25">
      <c r="A122" s="470">
        <f t="shared" si="4"/>
        <v>43948</v>
      </c>
      <c r="B122">
        <v>0.89241899999999996</v>
      </c>
      <c r="C122">
        <v>0.98463999999999996</v>
      </c>
      <c r="D122">
        <v>0.825457</v>
      </c>
      <c r="E122">
        <v>0.99900100000000003</v>
      </c>
      <c r="F122">
        <v>1.050111</v>
      </c>
      <c r="G122">
        <v>1.0155380000000001</v>
      </c>
      <c r="H122">
        <v>0.983294</v>
      </c>
      <c r="I122">
        <v>0.90596500000000002</v>
      </c>
      <c r="J122">
        <v>0.82085300000000005</v>
      </c>
      <c r="K122">
        <v>0.79262900000000003</v>
      </c>
      <c r="L122">
        <v>0.73334500000000002</v>
      </c>
      <c r="M122">
        <v>0.77799499999999999</v>
      </c>
      <c r="N122">
        <v>0.74219800000000002</v>
      </c>
      <c r="O122">
        <v>0.71114100000000002</v>
      </c>
      <c r="P122">
        <v>0.80574000000000001</v>
      </c>
      <c r="Q122">
        <v>0.78088100000000005</v>
      </c>
      <c r="R122">
        <v>0.73428700000000002</v>
      </c>
      <c r="S122">
        <v>1.36805</v>
      </c>
    </row>
    <row r="123" spans="1:19" x14ac:dyDescent="0.25">
      <c r="A123" s="470">
        <f t="shared" si="4"/>
        <v>43949</v>
      </c>
      <c r="B123">
        <v>0.89241899999999996</v>
      </c>
      <c r="C123">
        <v>0.98410699999999995</v>
      </c>
      <c r="D123">
        <v>0.81988399999999995</v>
      </c>
      <c r="E123">
        <v>0.98734200000000005</v>
      </c>
      <c r="F123">
        <v>1.0492300000000001</v>
      </c>
      <c r="G123">
        <v>1.0200020000000001</v>
      </c>
      <c r="H123">
        <v>0.98280100000000004</v>
      </c>
      <c r="I123">
        <v>0.90610100000000005</v>
      </c>
      <c r="J123">
        <v>0.82568900000000001</v>
      </c>
      <c r="K123">
        <v>0.79172799999999999</v>
      </c>
      <c r="L123">
        <v>0.73213899999999998</v>
      </c>
      <c r="M123">
        <v>0.77854299999999999</v>
      </c>
      <c r="N123">
        <v>0.74219800000000002</v>
      </c>
      <c r="O123">
        <v>0.71446399999999999</v>
      </c>
      <c r="P123">
        <v>0.81076400000000004</v>
      </c>
      <c r="Q123">
        <v>0.78097499999999997</v>
      </c>
      <c r="R123">
        <v>0.73743300000000001</v>
      </c>
      <c r="S123">
        <v>1.36805</v>
      </c>
    </row>
    <row r="124" spans="1:19" x14ac:dyDescent="0.25">
      <c r="A124" s="470">
        <f t="shared" si="4"/>
        <v>43950</v>
      </c>
      <c r="B124">
        <v>0.89606699999999995</v>
      </c>
      <c r="C124">
        <v>0.98717699999999997</v>
      </c>
      <c r="D124">
        <v>0.82041200000000003</v>
      </c>
      <c r="E124">
        <v>0.98805399999999999</v>
      </c>
      <c r="F124">
        <v>1.0528310000000001</v>
      </c>
      <c r="H124">
        <v>0.98280100000000004</v>
      </c>
      <c r="I124">
        <v>0.90681199999999995</v>
      </c>
      <c r="J124">
        <v>0.83108199999999999</v>
      </c>
      <c r="K124">
        <v>0.79830800000000002</v>
      </c>
      <c r="L124">
        <v>0.73229999999999995</v>
      </c>
      <c r="M124">
        <v>0.77854299999999999</v>
      </c>
      <c r="N124">
        <v>0.74395599999999995</v>
      </c>
      <c r="O124">
        <v>0.71843199999999996</v>
      </c>
      <c r="P124">
        <v>0.81346099999999999</v>
      </c>
      <c r="Q124">
        <v>0.779976</v>
      </c>
      <c r="R124">
        <v>0.73246699999999998</v>
      </c>
      <c r="S124">
        <v>1.3650500000000001</v>
      </c>
    </row>
    <row r="125" spans="1:19" x14ac:dyDescent="0.25">
      <c r="A125" s="470">
        <f t="shared" si="4"/>
        <v>43951</v>
      </c>
      <c r="B125">
        <v>0.895536</v>
      </c>
      <c r="C125">
        <v>0.98614500000000005</v>
      </c>
      <c r="D125">
        <v>0.83124100000000001</v>
      </c>
      <c r="E125">
        <v>0.99581799999999998</v>
      </c>
      <c r="F125">
        <v>1.055966</v>
      </c>
      <c r="H125">
        <v>0.98792800000000003</v>
      </c>
      <c r="I125">
        <v>0.91314200000000001</v>
      </c>
      <c r="J125">
        <v>0.83530300000000002</v>
      </c>
      <c r="K125">
        <v>0.79533900000000002</v>
      </c>
      <c r="L125">
        <v>0.73219800000000002</v>
      </c>
      <c r="M125">
        <v>0.77995499999999995</v>
      </c>
      <c r="N125">
        <v>0.745448</v>
      </c>
      <c r="O125">
        <v>0.71767400000000003</v>
      </c>
      <c r="P125">
        <v>0.81408400000000003</v>
      </c>
      <c r="Q125">
        <v>0.77861899999999995</v>
      </c>
      <c r="R125">
        <v>0.73246699999999998</v>
      </c>
      <c r="S125">
        <v>1.37557</v>
      </c>
    </row>
    <row r="126" spans="1:19" x14ac:dyDescent="0.25">
      <c r="A126" s="470">
        <f t="shared" si="4"/>
        <v>43952</v>
      </c>
      <c r="B126">
        <v>0.903057</v>
      </c>
      <c r="C126">
        <v>0.99100200000000005</v>
      </c>
      <c r="D126">
        <v>0.83706499999999995</v>
      </c>
      <c r="E126">
        <v>0.98394199999999998</v>
      </c>
      <c r="F126">
        <v>1.0577529999999999</v>
      </c>
      <c r="G126">
        <v>1.012248</v>
      </c>
      <c r="H126">
        <v>0.99246199999999996</v>
      </c>
      <c r="I126">
        <v>0.91348399999999996</v>
      </c>
      <c r="J126">
        <v>0.82617300000000005</v>
      </c>
      <c r="K126">
        <v>0.79663200000000001</v>
      </c>
      <c r="L126">
        <v>0.73177800000000004</v>
      </c>
      <c r="M126">
        <v>0.77794700000000006</v>
      </c>
      <c r="N126">
        <v>0.74457399999999996</v>
      </c>
      <c r="O126">
        <v>0.70975299999999997</v>
      </c>
      <c r="P126">
        <v>0.81376899999999996</v>
      </c>
      <c r="Q126">
        <v>0.77861899999999995</v>
      </c>
      <c r="R126">
        <v>0.73871900000000001</v>
      </c>
      <c r="S126">
        <v>1.376285</v>
      </c>
    </row>
    <row r="127" spans="1:19" x14ac:dyDescent="0.25">
      <c r="A127" s="470">
        <f t="shared" si="4"/>
        <v>43953</v>
      </c>
      <c r="B127">
        <v>0.90081999999999995</v>
      </c>
      <c r="C127">
        <v>0.98024800000000001</v>
      </c>
      <c r="D127">
        <v>0.83706499999999995</v>
      </c>
      <c r="E127">
        <v>0.98241500000000004</v>
      </c>
      <c r="F127">
        <v>1.0577529999999999</v>
      </c>
      <c r="G127">
        <v>1.0155380000000001</v>
      </c>
      <c r="H127">
        <v>0.99201899999999998</v>
      </c>
      <c r="I127">
        <v>0.91193900000000006</v>
      </c>
      <c r="J127">
        <v>0.822044</v>
      </c>
      <c r="K127">
        <v>0.79663200000000001</v>
      </c>
      <c r="L127">
        <v>0.72855800000000004</v>
      </c>
      <c r="M127">
        <v>0.77800100000000005</v>
      </c>
      <c r="N127">
        <v>0.74263900000000005</v>
      </c>
      <c r="O127">
        <v>0.70108999999999999</v>
      </c>
      <c r="P127">
        <v>0.81376899999999996</v>
      </c>
      <c r="Q127">
        <v>0.77541599999999999</v>
      </c>
      <c r="R127">
        <v>0.73381300000000005</v>
      </c>
      <c r="S127">
        <v>1.3688100000000001</v>
      </c>
    </row>
    <row r="128" spans="1:19" x14ac:dyDescent="0.25">
      <c r="A128" s="470">
        <f t="shared" si="4"/>
        <v>43954</v>
      </c>
      <c r="B128">
        <v>0.90289399999999997</v>
      </c>
      <c r="C128">
        <v>0.98024800000000001</v>
      </c>
      <c r="D128">
        <v>0.83706499999999995</v>
      </c>
      <c r="E128">
        <v>0.98241500000000004</v>
      </c>
      <c r="F128">
        <v>1.053741</v>
      </c>
      <c r="G128">
        <v>1.013274</v>
      </c>
      <c r="H128">
        <v>0.99188100000000001</v>
      </c>
      <c r="I128">
        <v>0.91104600000000002</v>
      </c>
      <c r="J128">
        <v>0.82245299999999999</v>
      </c>
      <c r="K128">
        <v>0.79806200000000005</v>
      </c>
      <c r="M128">
        <v>0.77792899999999998</v>
      </c>
      <c r="N128">
        <v>0.74493699999999996</v>
      </c>
      <c r="O128">
        <v>0.70108999999999999</v>
      </c>
      <c r="P128">
        <v>0.81462699999999999</v>
      </c>
      <c r="Q128">
        <v>0.77778899999999995</v>
      </c>
      <c r="R128">
        <v>0.73507</v>
      </c>
      <c r="S128">
        <v>1.3687450000000001</v>
      </c>
    </row>
    <row r="129" spans="1:19" x14ac:dyDescent="0.25">
      <c r="A129" s="470">
        <f t="shared" si="4"/>
        <v>43955</v>
      </c>
      <c r="B129">
        <v>0.89395400000000003</v>
      </c>
      <c r="C129">
        <v>0.98024800000000001</v>
      </c>
      <c r="D129">
        <v>0.84338400000000002</v>
      </c>
      <c r="E129">
        <v>0.98843499999999995</v>
      </c>
      <c r="F129">
        <v>1.0497590000000001</v>
      </c>
      <c r="G129">
        <v>1.0113270000000001</v>
      </c>
      <c r="H129">
        <v>0.99167000000000005</v>
      </c>
      <c r="I129">
        <v>0.91123200000000004</v>
      </c>
      <c r="J129">
        <v>0.82245299999999999</v>
      </c>
      <c r="K129">
        <v>0.78866800000000004</v>
      </c>
      <c r="L129">
        <v>0.72765100000000005</v>
      </c>
      <c r="M129">
        <v>0.77854000000000001</v>
      </c>
      <c r="N129">
        <v>0.74418600000000001</v>
      </c>
      <c r="O129">
        <v>0.70950199999999997</v>
      </c>
      <c r="P129">
        <v>0.81185300000000005</v>
      </c>
      <c r="Q129">
        <v>0.78043600000000002</v>
      </c>
      <c r="R129">
        <v>0.73819000000000001</v>
      </c>
      <c r="S129">
        <v>1.3668499999999999</v>
      </c>
    </row>
    <row r="130" spans="1:19" x14ac:dyDescent="0.25">
      <c r="A130" s="470">
        <f t="shared" si="4"/>
        <v>43956</v>
      </c>
      <c r="B130">
        <v>0.89391399999999999</v>
      </c>
      <c r="C130">
        <v>0.98101700000000003</v>
      </c>
      <c r="D130">
        <v>0.84954200000000002</v>
      </c>
      <c r="E130">
        <v>0.97694400000000003</v>
      </c>
      <c r="F130">
        <v>1.0444960000000001</v>
      </c>
      <c r="G130">
        <v>1.005126</v>
      </c>
      <c r="H130">
        <v>0.99211300000000002</v>
      </c>
      <c r="I130">
        <v>0.91123200000000004</v>
      </c>
      <c r="J130">
        <v>0.82543</v>
      </c>
      <c r="K130">
        <v>0.77691299999999996</v>
      </c>
      <c r="L130">
        <v>0.72989800000000005</v>
      </c>
      <c r="M130">
        <v>0.77763499999999997</v>
      </c>
      <c r="N130">
        <v>0.74418600000000001</v>
      </c>
      <c r="O130">
        <v>0.71291599999999999</v>
      </c>
      <c r="P130">
        <v>0.81472</v>
      </c>
      <c r="Q130">
        <v>0.77886200000000005</v>
      </c>
      <c r="R130">
        <v>0.74593699999999996</v>
      </c>
      <c r="S130">
        <v>1.3668499999999999</v>
      </c>
    </row>
    <row r="131" spans="1:19" x14ac:dyDescent="0.25">
      <c r="A131" s="470">
        <f t="shared" si="4"/>
        <v>43957</v>
      </c>
      <c r="B131">
        <v>0.90321499999999999</v>
      </c>
      <c r="C131">
        <v>0.98668</v>
      </c>
      <c r="D131">
        <v>0.85056799999999999</v>
      </c>
      <c r="E131">
        <v>0.97315099999999999</v>
      </c>
      <c r="F131">
        <v>1.0336989999999999</v>
      </c>
      <c r="G131">
        <v>1.0019039999999999</v>
      </c>
      <c r="H131">
        <v>0.99211300000000002</v>
      </c>
      <c r="I131">
        <v>0.91296699999999997</v>
      </c>
      <c r="J131">
        <v>0.82977199999999995</v>
      </c>
      <c r="K131">
        <v>0.77762600000000004</v>
      </c>
      <c r="L131">
        <v>0.73250700000000002</v>
      </c>
      <c r="M131">
        <v>0.77763499999999997</v>
      </c>
      <c r="N131">
        <v>0.74330099999999999</v>
      </c>
      <c r="O131">
        <v>0.70780900000000002</v>
      </c>
      <c r="P131">
        <v>0.82003199999999998</v>
      </c>
      <c r="Q131">
        <v>0.77617499999999995</v>
      </c>
      <c r="R131">
        <v>0.74208700000000005</v>
      </c>
      <c r="S131">
        <v>1.3666450000000001</v>
      </c>
    </row>
    <row r="132" spans="1:19" x14ac:dyDescent="0.25">
      <c r="A132" s="470">
        <f t="shared" si="4"/>
        <v>43958</v>
      </c>
      <c r="B132">
        <v>0.90326099999999998</v>
      </c>
      <c r="C132">
        <v>0.99951000000000001</v>
      </c>
      <c r="D132">
        <v>0.85056799999999999</v>
      </c>
      <c r="E132">
        <v>0.95448100000000002</v>
      </c>
      <c r="F132">
        <v>1.03372</v>
      </c>
      <c r="G132">
        <v>1.0047219999999999</v>
      </c>
      <c r="H132">
        <v>0.99255599999999999</v>
      </c>
      <c r="I132">
        <v>0.91898299999999999</v>
      </c>
      <c r="J132">
        <v>0.83037899999999998</v>
      </c>
      <c r="K132">
        <v>0.77322500000000005</v>
      </c>
      <c r="L132">
        <v>0.73250700000000002</v>
      </c>
      <c r="M132">
        <v>0.77837699999999999</v>
      </c>
      <c r="N132">
        <v>0.74244600000000005</v>
      </c>
      <c r="O132">
        <v>0.71505200000000002</v>
      </c>
      <c r="P132">
        <v>0.82267599999999996</v>
      </c>
      <c r="Q132">
        <v>0.77651800000000004</v>
      </c>
      <c r="R132">
        <v>0.74208700000000005</v>
      </c>
      <c r="S132">
        <v>1.3714850000000001</v>
      </c>
    </row>
    <row r="133" spans="1:19" x14ac:dyDescent="0.25">
      <c r="A133" s="470">
        <f t="shared" si="4"/>
        <v>43959</v>
      </c>
      <c r="B133">
        <v>0.90711200000000003</v>
      </c>
      <c r="C133">
        <v>0.99710799999999999</v>
      </c>
      <c r="D133">
        <v>0.85455499999999995</v>
      </c>
      <c r="E133">
        <v>0.959978</v>
      </c>
      <c r="F133">
        <v>1.0347679999999999</v>
      </c>
      <c r="G133">
        <v>1.007161</v>
      </c>
      <c r="H133">
        <v>0.99474300000000004</v>
      </c>
      <c r="I133">
        <v>0.91773000000000005</v>
      </c>
      <c r="J133">
        <v>0.82267299999999999</v>
      </c>
      <c r="K133">
        <v>0.774671</v>
      </c>
      <c r="L133">
        <v>0.72920300000000005</v>
      </c>
      <c r="M133">
        <v>0.77166999999999997</v>
      </c>
      <c r="N133">
        <v>0.74258299999999999</v>
      </c>
      <c r="O133">
        <v>0.71815899999999999</v>
      </c>
      <c r="P133">
        <v>0.82404200000000005</v>
      </c>
      <c r="Q133">
        <v>0.77651800000000004</v>
      </c>
      <c r="R133">
        <v>0.74832699999999996</v>
      </c>
      <c r="S133">
        <v>1.3729199999999999</v>
      </c>
    </row>
    <row r="134" spans="1:19" x14ac:dyDescent="0.25">
      <c r="A134" s="470">
        <f t="shared" si="4"/>
        <v>43960</v>
      </c>
      <c r="B134">
        <v>0.90501799999999999</v>
      </c>
      <c r="C134">
        <v>0.98362300000000003</v>
      </c>
      <c r="D134">
        <v>0.86896099999999998</v>
      </c>
      <c r="E134">
        <v>0.959978</v>
      </c>
      <c r="F134">
        <v>1.0360549999999999</v>
      </c>
      <c r="G134">
        <v>1.0009710000000001</v>
      </c>
      <c r="H134">
        <v>0.99710799999999999</v>
      </c>
      <c r="I134">
        <v>0.92425299999999999</v>
      </c>
      <c r="J134">
        <v>0.82833900000000005</v>
      </c>
      <c r="K134">
        <v>0.774671</v>
      </c>
      <c r="L134">
        <v>0.72789499999999996</v>
      </c>
      <c r="M134">
        <v>0.779223</v>
      </c>
      <c r="N134">
        <v>0.74178500000000003</v>
      </c>
      <c r="O134">
        <v>0.71339399999999997</v>
      </c>
      <c r="P134">
        <v>0.82404200000000005</v>
      </c>
      <c r="Q134">
        <v>0.77149500000000004</v>
      </c>
      <c r="R134">
        <v>0.74663100000000004</v>
      </c>
      <c r="S134">
        <v>1.368555</v>
      </c>
    </row>
    <row r="135" spans="1:19" x14ac:dyDescent="0.25">
      <c r="A135" s="470">
        <f t="shared" ref="A135:A198" si="5">A134+1</f>
        <v>43961</v>
      </c>
      <c r="B135">
        <v>0.9042</v>
      </c>
      <c r="C135">
        <v>0.98362300000000003</v>
      </c>
      <c r="D135">
        <v>0.86896099999999998</v>
      </c>
      <c r="E135">
        <v>0.96638900000000005</v>
      </c>
      <c r="F135">
        <v>1.037323</v>
      </c>
      <c r="G135">
        <v>0.99961</v>
      </c>
      <c r="H135">
        <v>0.99680999999999997</v>
      </c>
      <c r="I135">
        <v>0.91747299999999998</v>
      </c>
      <c r="J135">
        <v>0.827928</v>
      </c>
      <c r="K135">
        <v>0.76888199999999995</v>
      </c>
      <c r="L135">
        <v>0.73253400000000002</v>
      </c>
      <c r="M135">
        <v>0.78282200000000002</v>
      </c>
      <c r="N135">
        <v>0.74457899999999999</v>
      </c>
      <c r="O135">
        <v>0.71339399999999997</v>
      </c>
      <c r="P135">
        <v>0.82748900000000003</v>
      </c>
      <c r="Q135">
        <v>0.76676800000000001</v>
      </c>
      <c r="R135">
        <v>0.74743199999999999</v>
      </c>
      <c r="S135">
        <v>1.3667750000000001</v>
      </c>
    </row>
    <row r="136" spans="1:19" x14ac:dyDescent="0.25">
      <c r="A136" s="470">
        <f t="shared" si="5"/>
        <v>43962</v>
      </c>
      <c r="B136">
        <v>0.89871500000000004</v>
      </c>
      <c r="C136">
        <v>0.98362300000000003</v>
      </c>
      <c r="D136">
        <v>0.869452</v>
      </c>
      <c r="E136">
        <v>0.97560999999999998</v>
      </c>
      <c r="F136">
        <v>1.0417639999999999</v>
      </c>
      <c r="G136">
        <v>0.99900100000000003</v>
      </c>
      <c r="H136">
        <v>0.98842600000000003</v>
      </c>
      <c r="I136">
        <v>0.91752</v>
      </c>
      <c r="J136">
        <v>0.827928</v>
      </c>
      <c r="K136">
        <v>0.773455</v>
      </c>
      <c r="L136">
        <v>0.72971699999999995</v>
      </c>
      <c r="M136">
        <v>0.78217899999999996</v>
      </c>
      <c r="N136">
        <v>0.74507299999999999</v>
      </c>
      <c r="O136">
        <v>0.71341900000000003</v>
      </c>
      <c r="P136">
        <v>0.82620400000000005</v>
      </c>
      <c r="Q136">
        <v>0.77090899999999996</v>
      </c>
      <c r="R136">
        <v>0.74155599999999999</v>
      </c>
      <c r="S136">
        <v>1.36785</v>
      </c>
    </row>
    <row r="137" spans="1:19" x14ac:dyDescent="0.25">
      <c r="A137" s="470">
        <f t="shared" si="5"/>
        <v>43963</v>
      </c>
      <c r="B137">
        <v>0.89952299999999996</v>
      </c>
      <c r="C137">
        <v>0.99403600000000003</v>
      </c>
      <c r="D137">
        <v>0.86140099999999997</v>
      </c>
      <c r="E137">
        <v>0.98405799999999999</v>
      </c>
      <c r="F137">
        <v>1.038745</v>
      </c>
      <c r="G137">
        <v>1.001161</v>
      </c>
      <c r="H137">
        <v>0.98946199999999995</v>
      </c>
      <c r="I137">
        <v>0.91752</v>
      </c>
      <c r="J137">
        <v>0.82708199999999998</v>
      </c>
      <c r="K137">
        <v>0.77918900000000002</v>
      </c>
      <c r="L137">
        <v>0.72881799999999997</v>
      </c>
      <c r="M137">
        <v>0.77975700000000003</v>
      </c>
      <c r="N137">
        <v>0.74507299999999999</v>
      </c>
      <c r="O137">
        <v>0.71335599999999999</v>
      </c>
      <c r="P137">
        <v>0.82557599999999998</v>
      </c>
      <c r="Q137">
        <v>0.76723300000000005</v>
      </c>
      <c r="R137">
        <v>0.73765400000000003</v>
      </c>
      <c r="S137">
        <v>1.36775</v>
      </c>
    </row>
    <row r="138" spans="1:19" x14ac:dyDescent="0.25">
      <c r="A138" s="470">
        <f t="shared" si="5"/>
        <v>43964</v>
      </c>
      <c r="B138">
        <v>0.89972600000000003</v>
      </c>
      <c r="C138">
        <v>0.99482700000000002</v>
      </c>
      <c r="D138">
        <v>0.86330600000000002</v>
      </c>
      <c r="E138">
        <v>0.980854</v>
      </c>
      <c r="F138">
        <v>1.039501</v>
      </c>
      <c r="G138">
        <v>0.99980000000000002</v>
      </c>
      <c r="H138">
        <v>0.98946199999999995</v>
      </c>
      <c r="I138">
        <v>0.91816399999999998</v>
      </c>
      <c r="J138">
        <v>0.83365299999999998</v>
      </c>
      <c r="K138">
        <v>0.77884699999999996</v>
      </c>
      <c r="L138">
        <v>0.72931999999999997</v>
      </c>
      <c r="M138">
        <v>0.77975700000000003</v>
      </c>
      <c r="N138">
        <v>0.742093</v>
      </c>
      <c r="O138">
        <v>0.70998000000000006</v>
      </c>
      <c r="P138">
        <v>0.82288600000000001</v>
      </c>
      <c r="Q138">
        <v>0.77312599999999998</v>
      </c>
      <c r="R138">
        <v>0.73225200000000001</v>
      </c>
      <c r="S138">
        <v>1.3673599999999999</v>
      </c>
    </row>
    <row r="139" spans="1:19" x14ac:dyDescent="0.25">
      <c r="A139" s="470">
        <f t="shared" si="5"/>
        <v>43965</v>
      </c>
      <c r="B139">
        <v>0.89984699999999995</v>
      </c>
      <c r="C139">
        <v>0.997506</v>
      </c>
      <c r="D139">
        <v>0.85153500000000004</v>
      </c>
      <c r="E139">
        <v>0.98529</v>
      </c>
      <c r="F139">
        <v>1.030524</v>
      </c>
      <c r="G139">
        <v>0.99980000000000002</v>
      </c>
      <c r="H139">
        <v>0.98942300000000005</v>
      </c>
      <c r="I139">
        <v>0.91570499999999999</v>
      </c>
      <c r="J139">
        <v>0.83699900000000005</v>
      </c>
      <c r="K139">
        <v>0.77294399999999996</v>
      </c>
      <c r="L139">
        <v>0.729155</v>
      </c>
      <c r="M139">
        <v>0.78321099999999999</v>
      </c>
      <c r="N139">
        <v>0.74243499999999996</v>
      </c>
      <c r="O139">
        <v>0.71030800000000005</v>
      </c>
      <c r="P139">
        <v>0.82526299999999997</v>
      </c>
      <c r="Q139">
        <v>0.77486900000000003</v>
      </c>
      <c r="R139">
        <v>0.73230600000000001</v>
      </c>
      <c r="S139">
        <v>1.36635</v>
      </c>
    </row>
    <row r="140" spans="1:19" x14ac:dyDescent="0.25">
      <c r="A140" s="470">
        <f t="shared" si="5"/>
        <v>43966</v>
      </c>
      <c r="B140">
        <v>0.90751999999999999</v>
      </c>
      <c r="C140">
        <v>0.99780500000000005</v>
      </c>
      <c r="D140">
        <v>0.85346100000000003</v>
      </c>
      <c r="E140">
        <v>0.96777299999999999</v>
      </c>
      <c r="F140">
        <v>1.032951</v>
      </c>
      <c r="G140">
        <v>0.99860199999999999</v>
      </c>
      <c r="H140">
        <v>0.98467800000000005</v>
      </c>
      <c r="I140">
        <v>0.91948099999999999</v>
      </c>
      <c r="J140">
        <v>0.83379199999999998</v>
      </c>
      <c r="K140">
        <v>0.77285099999999995</v>
      </c>
      <c r="L140">
        <v>0.73277800000000004</v>
      </c>
      <c r="M140">
        <v>0.77782899999999999</v>
      </c>
      <c r="N140">
        <v>0.74401700000000004</v>
      </c>
      <c r="O140">
        <v>0.70908400000000005</v>
      </c>
      <c r="P140">
        <v>0.82587999999999995</v>
      </c>
      <c r="Q140">
        <v>0.77486900000000003</v>
      </c>
      <c r="R140">
        <v>0.74283999999999994</v>
      </c>
      <c r="S140">
        <v>1.360155</v>
      </c>
    </row>
    <row r="141" spans="1:19" x14ac:dyDescent="0.25">
      <c r="A141" s="470">
        <f t="shared" si="5"/>
        <v>43967</v>
      </c>
      <c r="B141">
        <v>0.91095400000000004</v>
      </c>
      <c r="C141">
        <v>0.99785500000000005</v>
      </c>
      <c r="D141">
        <v>0.85407999999999995</v>
      </c>
      <c r="E141">
        <v>0.96631400000000001</v>
      </c>
      <c r="F141">
        <v>1.032951</v>
      </c>
      <c r="G141">
        <v>0.99592199999999997</v>
      </c>
      <c r="H141">
        <v>0.98299400000000003</v>
      </c>
      <c r="I141">
        <v>0.91878000000000004</v>
      </c>
      <c r="J141">
        <v>0.83148999999999995</v>
      </c>
      <c r="K141">
        <v>0.77285099999999995</v>
      </c>
      <c r="L141">
        <v>0.73600299999999996</v>
      </c>
      <c r="M141">
        <v>0.78140600000000004</v>
      </c>
      <c r="N141">
        <v>0.74384300000000003</v>
      </c>
      <c r="P141">
        <v>0.82587999999999995</v>
      </c>
      <c r="Q141">
        <v>0.77607800000000005</v>
      </c>
      <c r="R141">
        <v>0.74285699999999999</v>
      </c>
      <c r="S141">
        <v>1.36165</v>
      </c>
    </row>
    <row r="142" spans="1:19" x14ac:dyDescent="0.25">
      <c r="A142" s="470">
        <f t="shared" si="5"/>
        <v>43968</v>
      </c>
      <c r="B142">
        <v>0.90424099999999996</v>
      </c>
      <c r="C142">
        <v>0.99785500000000005</v>
      </c>
      <c r="D142">
        <v>0.85407999999999995</v>
      </c>
      <c r="E142">
        <v>0.96631400000000001</v>
      </c>
      <c r="F142">
        <v>1.027876</v>
      </c>
      <c r="G142">
        <v>0.98941299999999999</v>
      </c>
      <c r="H142">
        <v>0.98376799999999998</v>
      </c>
      <c r="I142">
        <v>0.92000099999999996</v>
      </c>
      <c r="J142">
        <v>0.83236200000000005</v>
      </c>
      <c r="K142">
        <v>0.77504700000000004</v>
      </c>
      <c r="L142">
        <v>0.73475699999999999</v>
      </c>
      <c r="M142">
        <v>0.78137500000000004</v>
      </c>
      <c r="N142">
        <v>0.74291399999999996</v>
      </c>
      <c r="P142">
        <v>0.82847000000000004</v>
      </c>
      <c r="Q142">
        <v>0.77965399999999996</v>
      </c>
      <c r="R142">
        <v>0.74375400000000003</v>
      </c>
      <c r="S142">
        <v>1.3614550000000001</v>
      </c>
    </row>
    <row r="143" spans="1:19" x14ac:dyDescent="0.25">
      <c r="A143" s="468">
        <f t="shared" si="5"/>
        <v>43969</v>
      </c>
      <c r="B143">
        <v>0.91099600000000003</v>
      </c>
      <c r="C143">
        <v>0.99785500000000005</v>
      </c>
      <c r="D143">
        <v>0.84947399999999995</v>
      </c>
      <c r="E143">
        <v>0.96270500000000003</v>
      </c>
      <c r="F143">
        <v>1.025431</v>
      </c>
      <c r="G143">
        <v>0.98338099999999995</v>
      </c>
      <c r="H143">
        <v>0.97314599999999996</v>
      </c>
      <c r="I143">
        <v>0.92069599999999996</v>
      </c>
      <c r="J143">
        <v>0.83236200000000005</v>
      </c>
      <c r="K143">
        <v>0.77543399999999996</v>
      </c>
      <c r="L143">
        <v>0.73545899999999997</v>
      </c>
      <c r="M143">
        <v>0.776169</v>
      </c>
      <c r="N143">
        <v>0.74241800000000002</v>
      </c>
      <c r="O143">
        <v>0.71527700000000005</v>
      </c>
      <c r="P143">
        <v>0.829067</v>
      </c>
      <c r="Q143">
        <v>0.779748</v>
      </c>
      <c r="R143">
        <v>0.73977400000000004</v>
      </c>
      <c r="S143">
        <v>1.36165</v>
      </c>
    </row>
    <row r="144" spans="1:19" x14ac:dyDescent="0.25">
      <c r="A144" s="468">
        <f t="shared" si="5"/>
        <v>43970</v>
      </c>
      <c r="B144">
        <v>0.91099600000000003</v>
      </c>
      <c r="C144">
        <v>1.0001500000000001</v>
      </c>
      <c r="D144">
        <v>0.85881099999999999</v>
      </c>
      <c r="E144">
        <v>0.96329799999999999</v>
      </c>
      <c r="F144">
        <v>1.028912</v>
      </c>
      <c r="G144">
        <v>0.97876099999999999</v>
      </c>
      <c r="H144">
        <v>0.97270100000000004</v>
      </c>
      <c r="I144">
        <v>0.92069599999999996</v>
      </c>
      <c r="J144">
        <v>0.82321500000000003</v>
      </c>
      <c r="K144">
        <v>0.77477300000000004</v>
      </c>
      <c r="M144">
        <v>0.77480300000000002</v>
      </c>
      <c r="N144">
        <v>0.74241800000000002</v>
      </c>
      <c r="O144">
        <v>0.72006700000000001</v>
      </c>
      <c r="P144">
        <v>0.82707200000000003</v>
      </c>
      <c r="Q144">
        <v>0.77988800000000003</v>
      </c>
      <c r="R144">
        <v>0.74092199999999997</v>
      </c>
      <c r="S144">
        <v>1.35345</v>
      </c>
    </row>
    <row r="145" spans="1:19" x14ac:dyDescent="0.25">
      <c r="A145" s="468">
        <f t="shared" si="5"/>
        <v>43971</v>
      </c>
      <c r="B145">
        <v>0.91816799999999998</v>
      </c>
      <c r="C145">
        <v>1.0084709999999999</v>
      </c>
      <c r="D145">
        <v>0.86452099999999998</v>
      </c>
      <c r="E145">
        <v>0.95499999999999996</v>
      </c>
      <c r="F145">
        <v>1.032951</v>
      </c>
      <c r="G145">
        <v>0.97799499999999995</v>
      </c>
      <c r="H145">
        <v>0.97270100000000004</v>
      </c>
      <c r="I145">
        <v>0.91962500000000003</v>
      </c>
      <c r="J145">
        <v>0.81736699999999995</v>
      </c>
      <c r="K145">
        <v>0.76398299999999997</v>
      </c>
      <c r="L145">
        <v>0.74019000000000001</v>
      </c>
      <c r="M145">
        <v>0.77480300000000002</v>
      </c>
      <c r="N145">
        <v>0.74456</v>
      </c>
      <c r="O145">
        <v>0.71863299999999997</v>
      </c>
      <c r="P145">
        <v>0.82918400000000003</v>
      </c>
      <c r="Q145">
        <v>0.77853399999999995</v>
      </c>
      <c r="R145">
        <v>0.74098799999999998</v>
      </c>
      <c r="S145">
        <v>1.36195</v>
      </c>
    </row>
    <row r="146" spans="1:19" x14ac:dyDescent="0.25">
      <c r="A146" s="468">
        <f t="shared" si="5"/>
        <v>43972</v>
      </c>
      <c r="B146">
        <v>0.92039599999999999</v>
      </c>
      <c r="C146">
        <v>1.0070490000000001</v>
      </c>
      <c r="D146">
        <v>0.87593699999999997</v>
      </c>
      <c r="E146">
        <v>0.93414299999999995</v>
      </c>
      <c r="F146">
        <v>1.0298659999999999</v>
      </c>
      <c r="G146">
        <v>0.97799499999999995</v>
      </c>
      <c r="H146">
        <v>0.97568600000000005</v>
      </c>
      <c r="I146">
        <v>0.91687600000000002</v>
      </c>
      <c r="J146">
        <v>0.81964199999999998</v>
      </c>
      <c r="K146">
        <v>0.76211399999999996</v>
      </c>
      <c r="L146">
        <v>0.74016499999999996</v>
      </c>
      <c r="M146">
        <v>0.780192</v>
      </c>
      <c r="N146">
        <v>0.74530099999999999</v>
      </c>
      <c r="O146">
        <v>0.71660400000000002</v>
      </c>
      <c r="P146">
        <v>0.82761200000000001</v>
      </c>
      <c r="Q146">
        <v>0.77884699999999996</v>
      </c>
      <c r="R146">
        <v>0.74098799999999998</v>
      </c>
      <c r="S146">
        <v>1.3647499999999999</v>
      </c>
    </row>
    <row r="147" spans="1:19" x14ac:dyDescent="0.25">
      <c r="A147" s="468">
        <f t="shared" si="5"/>
        <v>43973</v>
      </c>
      <c r="B147">
        <v>0.92293499999999995</v>
      </c>
      <c r="C147">
        <v>1.0166729999999999</v>
      </c>
      <c r="D147">
        <v>0.89002499999999996</v>
      </c>
      <c r="E147">
        <v>0.94201000000000001</v>
      </c>
      <c r="F147">
        <v>1.026799</v>
      </c>
      <c r="G147">
        <v>0.98047899999999999</v>
      </c>
      <c r="H147">
        <v>0.97456399999999999</v>
      </c>
      <c r="I147">
        <v>0.91471599999999997</v>
      </c>
      <c r="J147">
        <v>0.81954800000000005</v>
      </c>
      <c r="K147">
        <v>0.76245399999999997</v>
      </c>
      <c r="L147">
        <v>0.74035399999999996</v>
      </c>
      <c r="M147">
        <v>0.78127100000000005</v>
      </c>
      <c r="N147">
        <v>0.74482899999999996</v>
      </c>
      <c r="O147">
        <v>0.71346500000000002</v>
      </c>
      <c r="P147">
        <v>0.82878200000000002</v>
      </c>
      <c r="Q147">
        <v>0.77884699999999996</v>
      </c>
      <c r="R147">
        <v>0.740228</v>
      </c>
      <c r="S147">
        <v>1.3662049999999999</v>
      </c>
    </row>
    <row r="148" spans="1:19" x14ac:dyDescent="0.25">
      <c r="A148" s="468">
        <f t="shared" si="5"/>
        <v>43974</v>
      </c>
      <c r="B148">
        <v>0.92038699999999996</v>
      </c>
      <c r="C148">
        <v>1.0140450000000001</v>
      </c>
      <c r="D148">
        <v>0.89002499999999996</v>
      </c>
      <c r="E148">
        <v>0.94339600000000001</v>
      </c>
      <c r="F148">
        <v>1.026799</v>
      </c>
      <c r="G148">
        <v>0.98002699999999998</v>
      </c>
      <c r="H148">
        <v>0.96495799999999998</v>
      </c>
      <c r="I148">
        <v>0.917987</v>
      </c>
      <c r="J148">
        <v>0.81205099999999997</v>
      </c>
      <c r="K148">
        <v>0.76245399999999997</v>
      </c>
      <c r="L148">
        <v>0.74054600000000004</v>
      </c>
      <c r="M148">
        <v>0.77602700000000002</v>
      </c>
      <c r="N148">
        <v>0.74215600000000004</v>
      </c>
      <c r="O148">
        <v>0.71456600000000003</v>
      </c>
      <c r="P148">
        <v>0.82878200000000002</v>
      </c>
      <c r="Q148">
        <v>0.78154900000000005</v>
      </c>
      <c r="R148">
        <v>0.74035099999999998</v>
      </c>
      <c r="S148">
        <v>1.37069</v>
      </c>
    </row>
    <row r="149" spans="1:19" x14ac:dyDescent="0.25">
      <c r="A149" s="468">
        <f t="shared" si="5"/>
        <v>43975</v>
      </c>
      <c r="B149">
        <v>0.92383000000000004</v>
      </c>
      <c r="C149">
        <v>1.0140450000000001</v>
      </c>
      <c r="D149">
        <v>0.89002499999999996</v>
      </c>
      <c r="E149">
        <v>0.94339600000000001</v>
      </c>
      <c r="F149">
        <v>1.0221709999999999</v>
      </c>
      <c r="G149">
        <v>0.97503899999999999</v>
      </c>
      <c r="H149">
        <v>0.96983299999999995</v>
      </c>
      <c r="I149">
        <v>0.92022999999999999</v>
      </c>
      <c r="J149">
        <v>0.81439899999999998</v>
      </c>
      <c r="K149">
        <v>0.76177399999999995</v>
      </c>
      <c r="L149">
        <v>0.743066</v>
      </c>
      <c r="M149">
        <v>0.77561199999999997</v>
      </c>
      <c r="N149">
        <v>0.74344500000000002</v>
      </c>
      <c r="O149">
        <v>0.71456600000000003</v>
      </c>
      <c r="P149">
        <v>0.82878499999999999</v>
      </c>
      <c r="Q149">
        <v>0.77866800000000003</v>
      </c>
      <c r="R149">
        <v>0.73563800000000001</v>
      </c>
      <c r="S149">
        <v>1.365545</v>
      </c>
    </row>
    <row r="150" spans="1:19" x14ac:dyDescent="0.25">
      <c r="A150" s="470">
        <f t="shared" si="5"/>
        <v>43976</v>
      </c>
      <c r="B150">
        <v>0.92272200000000004</v>
      </c>
      <c r="C150">
        <v>1.0140450000000001</v>
      </c>
      <c r="D150">
        <v>0.89206099999999999</v>
      </c>
      <c r="E150">
        <v>0.94494699999999998</v>
      </c>
      <c r="F150">
        <v>1.0224009999999999</v>
      </c>
      <c r="G150">
        <v>0.97164700000000004</v>
      </c>
      <c r="H150">
        <v>0.96758599999999995</v>
      </c>
      <c r="I150">
        <v>0.92041600000000001</v>
      </c>
      <c r="J150">
        <v>0.81439899999999998</v>
      </c>
      <c r="K150">
        <v>0.76026499999999997</v>
      </c>
      <c r="L150">
        <v>0.74301399999999995</v>
      </c>
      <c r="M150">
        <v>0.77096200000000004</v>
      </c>
      <c r="N150">
        <v>0.74418600000000001</v>
      </c>
      <c r="O150">
        <v>0.715333</v>
      </c>
      <c r="P150">
        <v>0.82933500000000004</v>
      </c>
      <c r="Q150">
        <v>0.77841300000000002</v>
      </c>
      <c r="R150">
        <v>0.73328000000000004</v>
      </c>
      <c r="S150">
        <v>1.3671500000000001</v>
      </c>
    </row>
    <row r="151" spans="1:19" x14ac:dyDescent="0.25">
      <c r="A151" s="470">
        <f t="shared" si="5"/>
        <v>43977</v>
      </c>
      <c r="B151">
        <v>0.92272200000000004</v>
      </c>
      <c r="C151">
        <v>1.0116849999999999</v>
      </c>
      <c r="D151">
        <v>0.88851000000000002</v>
      </c>
      <c r="E151">
        <v>0.925763</v>
      </c>
      <c r="F151">
        <v>1.022966</v>
      </c>
      <c r="G151">
        <v>0.97115700000000005</v>
      </c>
      <c r="H151">
        <v>0.96902999999999995</v>
      </c>
      <c r="I151">
        <v>0.92041600000000001</v>
      </c>
      <c r="J151">
        <v>0.81211</v>
      </c>
      <c r="K151">
        <v>0.76496500000000001</v>
      </c>
      <c r="L151">
        <v>0.74280400000000002</v>
      </c>
      <c r="M151">
        <v>0.77127800000000002</v>
      </c>
      <c r="N151">
        <v>0.74418600000000001</v>
      </c>
      <c r="O151">
        <v>0.72499199999999997</v>
      </c>
      <c r="P151">
        <v>0.82576000000000005</v>
      </c>
      <c r="Q151">
        <v>0.78192499999999998</v>
      </c>
      <c r="R151">
        <v>0.73418499999999998</v>
      </c>
      <c r="S151">
        <v>1.3665499999999999</v>
      </c>
    </row>
    <row r="152" spans="1:19" x14ac:dyDescent="0.25">
      <c r="A152" s="470">
        <f t="shared" si="5"/>
        <v>43978</v>
      </c>
      <c r="B152">
        <v>0.92615499999999995</v>
      </c>
      <c r="C152">
        <v>1.007201</v>
      </c>
      <c r="D152">
        <v>0.89230299999999996</v>
      </c>
      <c r="E152">
        <v>0.942241</v>
      </c>
      <c r="F152">
        <v>1.021242</v>
      </c>
      <c r="G152">
        <v>0.97134500000000001</v>
      </c>
      <c r="H152">
        <v>0.96902999999999995</v>
      </c>
      <c r="I152">
        <v>0.92108999999999996</v>
      </c>
      <c r="J152">
        <v>0.80485499999999999</v>
      </c>
      <c r="K152">
        <v>0.76988199999999996</v>
      </c>
      <c r="L152">
        <v>0.74341199999999996</v>
      </c>
      <c r="M152">
        <v>0.77127800000000002</v>
      </c>
      <c r="N152">
        <v>0.743981</v>
      </c>
      <c r="O152">
        <v>0.72544699999999995</v>
      </c>
      <c r="P152">
        <v>0.82828400000000002</v>
      </c>
      <c r="Q152">
        <v>0.78464900000000004</v>
      </c>
      <c r="R152">
        <v>0.73445700000000003</v>
      </c>
      <c r="S152">
        <v>1.3631850000000001</v>
      </c>
    </row>
    <row r="153" spans="1:19" x14ac:dyDescent="0.25">
      <c r="A153" s="470">
        <f t="shared" si="5"/>
        <v>43979</v>
      </c>
      <c r="B153">
        <v>0.92541200000000001</v>
      </c>
      <c r="C153">
        <v>1.006796</v>
      </c>
      <c r="D153">
        <v>0.89953499999999997</v>
      </c>
      <c r="E153">
        <v>0.95172800000000002</v>
      </c>
      <c r="F153">
        <v>1.0238560000000001</v>
      </c>
      <c r="G153">
        <v>0.97134500000000001</v>
      </c>
      <c r="H153">
        <v>0.96739399999999998</v>
      </c>
      <c r="I153">
        <v>0.91992099999999999</v>
      </c>
      <c r="J153">
        <v>0.80143900000000001</v>
      </c>
      <c r="K153">
        <v>0.76751899999999995</v>
      </c>
      <c r="L153">
        <v>0.74341199999999996</v>
      </c>
      <c r="M153">
        <v>0.76880199999999999</v>
      </c>
      <c r="N153">
        <v>0.74148800000000004</v>
      </c>
      <c r="O153">
        <v>0.727159</v>
      </c>
      <c r="P153">
        <v>0.82740000000000002</v>
      </c>
      <c r="Q153">
        <v>0.78601799999999999</v>
      </c>
      <c r="R153">
        <v>0.73445700000000003</v>
      </c>
      <c r="S153">
        <v>1.3636200000000001</v>
      </c>
    </row>
    <row r="154" spans="1:19" x14ac:dyDescent="0.25">
      <c r="A154" s="470">
        <f t="shared" si="5"/>
        <v>43980</v>
      </c>
      <c r="B154">
        <v>0.92605499999999996</v>
      </c>
      <c r="C154">
        <v>1.0107649999999999</v>
      </c>
      <c r="D154">
        <v>0.89477899999999999</v>
      </c>
      <c r="E154">
        <v>0.95147499999999996</v>
      </c>
      <c r="F154">
        <v>1.023123</v>
      </c>
      <c r="G154">
        <v>0.97570500000000004</v>
      </c>
      <c r="H154">
        <v>0.96247300000000002</v>
      </c>
      <c r="I154">
        <v>0.91900400000000004</v>
      </c>
      <c r="J154">
        <v>0.80342599999999997</v>
      </c>
      <c r="K154">
        <v>0.76753000000000005</v>
      </c>
      <c r="L154">
        <v>0.74397000000000002</v>
      </c>
      <c r="M154">
        <v>0.76773999999999998</v>
      </c>
      <c r="N154">
        <v>0.73963900000000005</v>
      </c>
      <c r="O154">
        <v>0.723163</v>
      </c>
      <c r="Q154">
        <v>0.78601799999999999</v>
      </c>
      <c r="R154">
        <v>0.73612</v>
      </c>
      <c r="S154">
        <v>1.3706700000000001</v>
      </c>
    </row>
    <row r="155" spans="1:19" x14ac:dyDescent="0.25">
      <c r="A155" s="470">
        <f t="shared" si="5"/>
        <v>43981</v>
      </c>
      <c r="B155">
        <v>0.93244400000000005</v>
      </c>
      <c r="C155">
        <v>1.012402</v>
      </c>
      <c r="D155">
        <v>0.89477899999999999</v>
      </c>
      <c r="E155">
        <v>0.94841600000000004</v>
      </c>
      <c r="F155">
        <v>1.023123</v>
      </c>
      <c r="G155">
        <v>0.975248</v>
      </c>
      <c r="H155">
        <v>0.96551699999999996</v>
      </c>
      <c r="I155">
        <v>0.92219899999999999</v>
      </c>
      <c r="J155">
        <v>0.80276099999999995</v>
      </c>
      <c r="K155">
        <v>0.76753000000000005</v>
      </c>
      <c r="L155">
        <v>0.74261900000000003</v>
      </c>
      <c r="M155">
        <v>0.77775000000000005</v>
      </c>
      <c r="N155">
        <v>0.74085599999999996</v>
      </c>
      <c r="O155">
        <v>0.72613499999999997</v>
      </c>
      <c r="Q155">
        <v>0.78992099999999998</v>
      </c>
      <c r="R155">
        <v>0.73588399999999998</v>
      </c>
      <c r="S155">
        <v>1.3666700000000001</v>
      </c>
    </row>
    <row r="156" spans="1:19" x14ac:dyDescent="0.25">
      <c r="A156" s="470">
        <f t="shared" si="5"/>
        <v>43982</v>
      </c>
      <c r="B156">
        <v>0.93006</v>
      </c>
      <c r="C156">
        <v>1.00634</v>
      </c>
      <c r="D156">
        <v>0.89477899999999999</v>
      </c>
      <c r="E156">
        <v>0.94841600000000004</v>
      </c>
      <c r="F156">
        <v>1.023541</v>
      </c>
      <c r="G156">
        <v>0.97247899999999998</v>
      </c>
      <c r="H156">
        <v>0.97021400000000002</v>
      </c>
      <c r="I156">
        <v>0.92188800000000004</v>
      </c>
      <c r="J156">
        <v>0.80288999999999999</v>
      </c>
      <c r="K156">
        <v>0.76590199999999997</v>
      </c>
      <c r="L156">
        <v>0.74005600000000005</v>
      </c>
      <c r="M156">
        <v>0.77147699999999997</v>
      </c>
      <c r="N156">
        <v>0.73965000000000003</v>
      </c>
      <c r="O156">
        <v>0.72613499999999997</v>
      </c>
      <c r="P156">
        <v>0.82865800000000001</v>
      </c>
      <c r="Q156">
        <v>0.79162500000000002</v>
      </c>
      <c r="R156">
        <v>0.73499700000000001</v>
      </c>
      <c r="S156">
        <v>1.3642000000000001</v>
      </c>
    </row>
    <row r="157" spans="1:19" x14ac:dyDescent="0.25">
      <c r="A157" s="470">
        <f t="shared" si="5"/>
        <v>43983</v>
      </c>
      <c r="B157">
        <v>0.93779199999999996</v>
      </c>
      <c r="C157">
        <v>1.00634</v>
      </c>
      <c r="D157">
        <v>0.91960399999999998</v>
      </c>
      <c r="E157">
        <v>0.95565699999999998</v>
      </c>
      <c r="F157">
        <v>1.0320769999999999</v>
      </c>
      <c r="G157">
        <v>0.96749200000000002</v>
      </c>
      <c r="H157">
        <v>0.965978</v>
      </c>
      <c r="I157">
        <v>0.92202399999999995</v>
      </c>
      <c r="J157">
        <v>0.80288999999999999</v>
      </c>
      <c r="K157">
        <v>0.76321300000000003</v>
      </c>
      <c r="L157">
        <v>0.740672</v>
      </c>
      <c r="M157">
        <v>0.77138799999999996</v>
      </c>
      <c r="N157">
        <v>0.73836199999999996</v>
      </c>
      <c r="O157">
        <v>0.73535399999999995</v>
      </c>
      <c r="P157">
        <v>0.82984100000000005</v>
      </c>
      <c r="Q157">
        <v>0.79042900000000005</v>
      </c>
      <c r="R157">
        <v>0.74404800000000004</v>
      </c>
      <c r="S157">
        <v>1.3652500000000001</v>
      </c>
    </row>
    <row r="158" spans="1:19" x14ac:dyDescent="0.25">
      <c r="A158" s="470">
        <f t="shared" si="5"/>
        <v>43984</v>
      </c>
      <c r="B158">
        <v>0.93510400000000005</v>
      </c>
      <c r="C158">
        <v>1.0052779999999999</v>
      </c>
      <c r="D158">
        <v>0.916632</v>
      </c>
      <c r="E158">
        <v>0.95492699999999997</v>
      </c>
      <c r="F158">
        <v>1.026357</v>
      </c>
      <c r="G158">
        <v>0.96144600000000002</v>
      </c>
      <c r="H158">
        <v>0.96402699999999997</v>
      </c>
      <c r="I158">
        <v>0.92202399999999995</v>
      </c>
      <c r="J158">
        <v>0.79747400000000002</v>
      </c>
      <c r="K158">
        <v>0.76459600000000005</v>
      </c>
      <c r="L158">
        <v>0.74131999999999998</v>
      </c>
      <c r="M158">
        <v>0.77109899999999998</v>
      </c>
      <c r="N158">
        <v>0.73836199999999996</v>
      </c>
      <c r="O158">
        <v>0.74005600000000005</v>
      </c>
      <c r="P158">
        <v>0.83018599999999998</v>
      </c>
      <c r="Q158">
        <v>0.79538699999999996</v>
      </c>
      <c r="R158">
        <v>0.74391799999999997</v>
      </c>
      <c r="S158">
        <v>1.3652500000000001</v>
      </c>
    </row>
    <row r="159" spans="1:19" x14ac:dyDescent="0.25">
      <c r="A159" s="470">
        <f t="shared" si="5"/>
        <v>43985</v>
      </c>
      <c r="B159">
        <v>0.94225800000000004</v>
      </c>
      <c r="C159">
        <v>0.99875199999999997</v>
      </c>
      <c r="D159">
        <v>0.92447100000000004</v>
      </c>
      <c r="E159">
        <v>0.96107600000000004</v>
      </c>
      <c r="F159">
        <v>1.0245899999999999</v>
      </c>
      <c r="G159">
        <v>0.96079899999999996</v>
      </c>
      <c r="H159">
        <v>0.96402699999999997</v>
      </c>
      <c r="I159">
        <v>0.91726300000000005</v>
      </c>
      <c r="J159">
        <v>0.80698499999999995</v>
      </c>
      <c r="K159">
        <v>0.76358599999999999</v>
      </c>
      <c r="L159">
        <v>0.74137200000000003</v>
      </c>
      <c r="M159">
        <v>0.77109899999999998</v>
      </c>
      <c r="N159">
        <v>0.74228000000000005</v>
      </c>
      <c r="O159">
        <v>0.74138899999999996</v>
      </c>
      <c r="P159">
        <v>0.82586599999999999</v>
      </c>
      <c r="Q159">
        <v>0.79476999999999998</v>
      </c>
      <c r="R159">
        <v>0.74486200000000002</v>
      </c>
      <c r="S159">
        <v>1.3643799999999999</v>
      </c>
    </row>
    <row r="160" spans="1:19" x14ac:dyDescent="0.25">
      <c r="A160" s="470">
        <f t="shared" si="5"/>
        <v>43986</v>
      </c>
      <c r="B160">
        <v>0.94246300000000005</v>
      </c>
      <c r="C160">
        <v>0.99290100000000003</v>
      </c>
      <c r="D160">
        <v>0.904895</v>
      </c>
      <c r="E160">
        <v>0.95821199999999995</v>
      </c>
      <c r="F160">
        <v>1.024821</v>
      </c>
      <c r="H160">
        <v>0.97420300000000004</v>
      </c>
      <c r="I160">
        <v>0.91627099999999995</v>
      </c>
      <c r="J160">
        <v>0.80240699999999998</v>
      </c>
      <c r="K160">
        <v>0.77255600000000002</v>
      </c>
      <c r="L160">
        <v>0.74137200000000003</v>
      </c>
      <c r="M160">
        <v>0.77269299999999996</v>
      </c>
      <c r="N160">
        <v>0.74586799999999998</v>
      </c>
      <c r="O160">
        <v>0.74002800000000002</v>
      </c>
      <c r="P160">
        <v>0.82759899999999997</v>
      </c>
      <c r="Q160">
        <v>0.79412300000000002</v>
      </c>
      <c r="R160">
        <v>0.74486200000000002</v>
      </c>
      <c r="S160">
        <v>1.36879</v>
      </c>
    </row>
    <row r="161" spans="1:19" x14ac:dyDescent="0.25">
      <c r="A161" s="470">
        <f t="shared" si="5"/>
        <v>43987</v>
      </c>
      <c r="B161">
        <v>0.94491199999999997</v>
      </c>
      <c r="C161">
        <v>0.98320700000000005</v>
      </c>
      <c r="D161">
        <v>0.908802</v>
      </c>
      <c r="E161">
        <v>0.948407</v>
      </c>
      <c r="F161">
        <v>1.022599</v>
      </c>
      <c r="G161">
        <v>0.959233</v>
      </c>
      <c r="H161">
        <v>0.96537200000000001</v>
      </c>
      <c r="I161">
        <v>0.91418500000000003</v>
      </c>
      <c r="J161">
        <v>0.80054099999999995</v>
      </c>
      <c r="K161">
        <v>0.77286299999999997</v>
      </c>
      <c r="L161">
        <v>0.74188100000000001</v>
      </c>
      <c r="M161">
        <v>0.76947299999999996</v>
      </c>
      <c r="N161">
        <v>0.74550099999999997</v>
      </c>
      <c r="O161">
        <v>0.74473500000000004</v>
      </c>
      <c r="P161">
        <v>0.82766399999999996</v>
      </c>
      <c r="Q161">
        <v>0.79412300000000002</v>
      </c>
      <c r="R161">
        <v>0.74488500000000002</v>
      </c>
      <c r="S161">
        <v>1.3701650000000001</v>
      </c>
    </row>
    <row r="162" spans="1:19" x14ac:dyDescent="0.25">
      <c r="A162" s="470">
        <f t="shared" si="5"/>
        <v>43988</v>
      </c>
      <c r="B162">
        <v>0.94232899999999997</v>
      </c>
      <c r="C162">
        <v>0.98207699999999998</v>
      </c>
      <c r="D162">
        <v>0.908802</v>
      </c>
      <c r="E162">
        <v>0.94147800000000004</v>
      </c>
      <c r="F162">
        <v>1.022599</v>
      </c>
      <c r="G162">
        <v>0.96245499999999995</v>
      </c>
      <c r="H162">
        <v>0.96704299999999999</v>
      </c>
      <c r="I162">
        <v>0.91504700000000005</v>
      </c>
      <c r="J162">
        <v>0.80234000000000005</v>
      </c>
      <c r="K162">
        <v>0.77286299999999997</v>
      </c>
      <c r="L162">
        <v>0.74320399999999998</v>
      </c>
      <c r="M162">
        <v>0.77351199999999998</v>
      </c>
      <c r="N162">
        <v>0.74806899999999998</v>
      </c>
      <c r="O162">
        <v>0.74440799999999996</v>
      </c>
      <c r="P162">
        <v>0.82766399999999996</v>
      </c>
      <c r="Q162">
        <v>0.79507099999999997</v>
      </c>
      <c r="R162">
        <v>0.74563199999999996</v>
      </c>
      <c r="S162">
        <v>1.3689499999999999</v>
      </c>
    </row>
    <row r="163" spans="1:19" x14ac:dyDescent="0.25">
      <c r="A163" s="470">
        <f t="shared" si="5"/>
        <v>43989</v>
      </c>
      <c r="B163">
        <v>0.94345900000000005</v>
      </c>
      <c r="C163">
        <v>0.98207699999999998</v>
      </c>
      <c r="D163">
        <v>0.908802</v>
      </c>
      <c r="E163">
        <v>0.94147800000000004</v>
      </c>
      <c r="F163">
        <v>1.0201789999999999</v>
      </c>
      <c r="G163">
        <v>0.97142099999999998</v>
      </c>
      <c r="H163">
        <v>0.97504900000000005</v>
      </c>
      <c r="I163">
        <v>0.91466199999999998</v>
      </c>
      <c r="J163">
        <v>0.80407200000000001</v>
      </c>
      <c r="K163">
        <v>0.77905899999999995</v>
      </c>
      <c r="L163">
        <v>0.739653</v>
      </c>
      <c r="M163">
        <v>0.77041599999999999</v>
      </c>
      <c r="N163">
        <v>0.75365599999999999</v>
      </c>
      <c r="O163">
        <v>0.74440799999999996</v>
      </c>
      <c r="P163">
        <v>0.82935599999999998</v>
      </c>
      <c r="Q163">
        <v>0.79753399999999997</v>
      </c>
      <c r="R163">
        <v>0.74774200000000002</v>
      </c>
      <c r="S163">
        <v>1.3750450000000001</v>
      </c>
    </row>
    <row r="164" spans="1:19" x14ac:dyDescent="0.25">
      <c r="A164" s="470">
        <f t="shared" si="5"/>
        <v>43990</v>
      </c>
      <c r="B164">
        <v>0.94064499999999995</v>
      </c>
      <c r="C164">
        <v>0.98207699999999998</v>
      </c>
      <c r="D164">
        <v>0.89357500000000001</v>
      </c>
      <c r="E164">
        <v>0.94867699999999999</v>
      </c>
      <c r="F164">
        <v>1.026589</v>
      </c>
      <c r="G164">
        <v>0.97608600000000001</v>
      </c>
      <c r="H164">
        <v>0.97855000000000003</v>
      </c>
      <c r="I164">
        <v>0.91493800000000003</v>
      </c>
      <c r="J164">
        <v>0.80407200000000001</v>
      </c>
      <c r="K164">
        <v>0.78219700000000003</v>
      </c>
      <c r="L164">
        <v>0.74075999999999997</v>
      </c>
      <c r="M164">
        <v>0.77179799999999998</v>
      </c>
      <c r="N164">
        <v>0.75258700000000001</v>
      </c>
      <c r="O164">
        <v>0.746363</v>
      </c>
      <c r="P164">
        <v>0.82550100000000004</v>
      </c>
      <c r="Q164">
        <v>0.79772500000000002</v>
      </c>
      <c r="R164">
        <v>0.74888699999999997</v>
      </c>
      <c r="S164">
        <v>1.3772500000000001</v>
      </c>
    </row>
    <row r="165" spans="1:19" x14ac:dyDescent="0.25">
      <c r="A165" s="470">
        <f t="shared" si="5"/>
        <v>43991</v>
      </c>
      <c r="B165">
        <v>0.94064499999999995</v>
      </c>
      <c r="C165">
        <v>0.98207699999999998</v>
      </c>
      <c r="D165">
        <v>0.89758499999999997</v>
      </c>
      <c r="E165">
        <v>0.94868600000000003</v>
      </c>
      <c r="F165">
        <v>1.0212110000000001</v>
      </c>
      <c r="G165">
        <v>0.97013899999999997</v>
      </c>
      <c r="H165">
        <v>0.98073299999999997</v>
      </c>
      <c r="I165">
        <v>0.91493800000000003</v>
      </c>
      <c r="J165">
        <v>0.80478700000000003</v>
      </c>
      <c r="K165">
        <v>0.78647299999999998</v>
      </c>
      <c r="L165">
        <v>0.74424400000000002</v>
      </c>
      <c r="M165">
        <v>0.77282700000000004</v>
      </c>
      <c r="N165">
        <v>0.75258700000000001</v>
      </c>
      <c r="O165">
        <v>0.74506499999999998</v>
      </c>
      <c r="P165">
        <v>0.82578099999999999</v>
      </c>
      <c r="Q165">
        <v>0.78945600000000005</v>
      </c>
      <c r="R165">
        <v>0.74905200000000005</v>
      </c>
      <c r="S165">
        <v>1.3772500000000001</v>
      </c>
    </row>
    <row r="166" spans="1:19" x14ac:dyDescent="0.25">
      <c r="A166" s="470">
        <f t="shared" si="5"/>
        <v>43992</v>
      </c>
      <c r="B166">
        <v>0.94177900000000003</v>
      </c>
      <c r="C166">
        <v>0.97856900000000002</v>
      </c>
      <c r="D166">
        <v>0.90559000000000001</v>
      </c>
      <c r="E166">
        <v>0.95969300000000002</v>
      </c>
      <c r="F166">
        <v>1.026778</v>
      </c>
      <c r="G166">
        <v>0.97399400000000003</v>
      </c>
      <c r="H166">
        <v>0.98073299999999997</v>
      </c>
      <c r="I166">
        <v>0.91639300000000001</v>
      </c>
      <c r="J166">
        <v>0.81059899999999996</v>
      </c>
      <c r="K166">
        <v>0.78591599999999995</v>
      </c>
      <c r="L166">
        <v>0.74253899999999995</v>
      </c>
      <c r="M166">
        <v>0.77282700000000004</v>
      </c>
      <c r="N166">
        <v>0.75394000000000005</v>
      </c>
      <c r="O166">
        <v>0.74689899999999998</v>
      </c>
      <c r="P166">
        <v>0.82723199999999997</v>
      </c>
      <c r="Q166">
        <v>0.782304</v>
      </c>
      <c r="R166">
        <v>0.74612900000000004</v>
      </c>
      <c r="S166">
        <v>1.3766</v>
      </c>
    </row>
    <row r="167" spans="1:19" x14ac:dyDescent="0.25">
      <c r="A167" s="470">
        <f t="shared" si="5"/>
        <v>43993</v>
      </c>
      <c r="B167">
        <v>0.942083</v>
      </c>
      <c r="C167">
        <v>0.97694400000000003</v>
      </c>
      <c r="D167">
        <v>0.90196900000000002</v>
      </c>
      <c r="E167">
        <v>0.96936800000000001</v>
      </c>
      <c r="F167">
        <v>1.021952</v>
      </c>
      <c r="G167">
        <v>0.97399400000000003</v>
      </c>
      <c r="H167">
        <v>0.98144100000000001</v>
      </c>
      <c r="I167">
        <v>0.91583499999999995</v>
      </c>
      <c r="J167">
        <v>0.81411999999999995</v>
      </c>
      <c r="K167">
        <v>0.78336799999999995</v>
      </c>
      <c r="L167">
        <v>0.74269399999999997</v>
      </c>
      <c r="M167">
        <v>0.76974299999999996</v>
      </c>
      <c r="N167">
        <v>0.752247</v>
      </c>
      <c r="O167">
        <v>0.73673</v>
      </c>
      <c r="P167">
        <v>0.82235199999999997</v>
      </c>
      <c r="Q167">
        <v>0.78258000000000005</v>
      </c>
      <c r="R167">
        <v>0.74612900000000004</v>
      </c>
      <c r="S167">
        <v>1.376155</v>
      </c>
    </row>
    <row r="168" spans="1:19" x14ac:dyDescent="0.25">
      <c r="A168" s="470">
        <f t="shared" si="5"/>
        <v>43994</v>
      </c>
      <c r="B168">
        <v>0.94255100000000003</v>
      </c>
      <c r="C168">
        <v>0.98182599999999998</v>
      </c>
      <c r="D168">
        <v>0.90995999999999999</v>
      </c>
      <c r="E168">
        <v>0.963391</v>
      </c>
      <c r="F168">
        <v>1.020408</v>
      </c>
      <c r="G168">
        <v>0.97150599999999998</v>
      </c>
      <c r="H168">
        <v>0.98069499999999998</v>
      </c>
      <c r="I168">
        <v>0.919879</v>
      </c>
      <c r="J168">
        <v>0.81223900000000004</v>
      </c>
      <c r="K168">
        <v>0.78265300000000004</v>
      </c>
      <c r="L168">
        <v>0.74260800000000005</v>
      </c>
      <c r="M168">
        <v>0.76974600000000004</v>
      </c>
      <c r="N168">
        <v>0.75117400000000001</v>
      </c>
      <c r="O168">
        <v>0.73565700000000001</v>
      </c>
      <c r="P168">
        <v>0.82276400000000005</v>
      </c>
      <c r="Q168">
        <v>0.78258000000000005</v>
      </c>
      <c r="R168">
        <v>0.74746800000000002</v>
      </c>
      <c r="S168">
        <v>1.3684499999999999</v>
      </c>
    </row>
    <row r="169" spans="1:19" x14ac:dyDescent="0.25">
      <c r="A169" s="470">
        <f t="shared" si="5"/>
        <v>43995</v>
      </c>
      <c r="B169">
        <v>0.93738299999999997</v>
      </c>
      <c r="C169">
        <v>0.97861699999999996</v>
      </c>
      <c r="D169">
        <v>0.90995999999999999</v>
      </c>
      <c r="E169">
        <v>0.96842899999999998</v>
      </c>
      <c r="F169">
        <v>1.020408</v>
      </c>
      <c r="G169">
        <v>0.97380500000000003</v>
      </c>
      <c r="H169">
        <v>0.98019500000000004</v>
      </c>
      <c r="I169">
        <v>0.92112799999999995</v>
      </c>
      <c r="J169">
        <v>0.81219600000000003</v>
      </c>
      <c r="K169">
        <v>0.78265300000000004</v>
      </c>
      <c r="L169">
        <v>0.75541499999999995</v>
      </c>
      <c r="M169">
        <v>0.77105800000000002</v>
      </c>
      <c r="N169">
        <v>0.75061</v>
      </c>
      <c r="O169">
        <v>0.73591600000000001</v>
      </c>
      <c r="P169">
        <v>0.82276400000000005</v>
      </c>
      <c r="Q169">
        <v>0.77781999999999996</v>
      </c>
      <c r="R169">
        <v>0.752247</v>
      </c>
      <c r="S169">
        <v>1.375505</v>
      </c>
    </row>
    <row r="170" spans="1:19" x14ac:dyDescent="0.25">
      <c r="A170" s="470">
        <f t="shared" si="5"/>
        <v>43996</v>
      </c>
      <c r="B170">
        <v>0.93615400000000004</v>
      </c>
      <c r="C170">
        <v>0.97861699999999996</v>
      </c>
      <c r="D170">
        <v>0.90995999999999999</v>
      </c>
      <c r="E170">
        <v>0.96805399999999997</v>
      </c>
      <c r="F170">
        <v>1.0222960000000001</v>
      </c>
      <c r="G170">
        <v>0.97445899999999996</v>
      </c>
      <c r="H170">
        <v>0.98309100000000005</v>
      </c>
      <c r="I170">
        <v>0.92081000000000002</v>
      </c>
      <c r="J170">
        <v>0.81209699999999996</v>
      </c>
      <c r="K170">
        <v>0.78234400000000004</v>
      </c>
      <c r="L170">
        <v>0.75648700000000002</v>
      </c>
      <c r="M170">
        <v>0.76479200000000003</v>
      </c>
      <c r="N170">
        <v>0.746143</v>
      </c>
      <c r="O170">
        <v>0.73591600000000001</v>
      </c>
      <c r="P170">
        <v>0.82363200000000003</v>
      </c>
      <c r="Q170">
        <v>0.77209899999999998</v>
      </c>
      <c r="R170">
        <v>0.75309700000000002</v>
      </c>
      <c r="S170">
        <v>1.373475</v>
      </c>
    </row>
    <row r="171" spans="1:19" x14ac:dyDescent="0.25">
      <c r="A171" s="470">
        <f t="shared" si="5"/>
        <v>43997</v>
      </c>
      <c r="B171">
        <v>0.93637300000000001</v>
      </c>
      <c r="C171">
        <v>0.97861699999999996</v>
      </c>
      <c r="D171">
        <v>0.89461400000000002</v>
      </c>
      <c r="E171">
        <v>0.96965000000000001</v>
      </c>
      <c r="F171">
        <v>1.0331429999999999</v>
      </c>
      <c r="G171">
        <v>0.97504900000000005</v>
      </c>
      <c r="H171">
        <v>0.98320200000000002</v>
      </c>
      <c r="I171">
        <v>0.92106500000000002</v>
      </c>
      <c r="J171">
        <v>0.81209699999999996</v>
      </c>
      <c r="K171">
        <v>0.77782300000000004</v>
      </c>
      <c r="L171">
        <v>0.75252799999999997</v>
      </c>
      <c r="M171">
        <v>0.75880599999999998</v>
      </c>
      <c r="N171">
        <v>0.74352200000000002</v>
      </c>
      <c r="O171">
        <v>0.73586200000000002</v>
      </c>
      <c r="P171">
        <v>0.81989100000000004</v>
      </c>
      <c r="Q171">
        <v>0.77077499999999999</v>
      </c>
      <c r="R171">
        <v>0.755772</v>
      </c>
      <c r="S171">
        <v>1.3751500000000001</v>
      </c>
    </row>
    <row r="172" spans="1:19" x14ac:dyDescent="0.25">
      <c r="A172" s="470">
        <f t="shared" si="5"/>
        <v>43998</v>
      </c>
      <c r="B172">
        <v>0.93637300000000001</v>
      </c>
      <c r="C172">
        <v>0.97484599999999999</v>
      </c>
      <c r="D172">
        <v>0.880359</v>
      </c>
      <c r="E172">
        <v>0.973217</v>
      </c>
      <c r="F172">
        <v>1.0179149999999999</v>
      </c>
      <c r="G172">
        <v>0.97684400000000005</v>
      </c>
      <c r="H172">
        <v>0.98324500000000004</v>
      </c>
      <c r="I172">
        <v>0.92106500000000002</v>
      </c>
      <c r="J172">
        <v>0.81255200000000005</v>
      </c>
      <c r="K172">
        <v>0.77429300000000001</v>
      </c>
      <c r="L172">
        <v>0.755884</v>
      </c>
      <c r="M172">
        <v>0.75720299999999996</v>
      </c>
      <c r="N172">
        <v>0.74352200000000002</v>
      </c>
      <c r="O172">
        <v>0.73707699999999998</v>
      </c>
      <c r="P172">
        <v>0.82199699999999998</v>
      </c>
      <c r="Q172">
        <v>0.775065</v>
      </c>
      <c r="R172">
        <v>0.75778000000000001</v>
      </c>
      <c r="S172">
        <v>1.3751500000000001</v>
      </c>
    </row>
    <row r="173" spans="1:19" x14ac:dyDescent="0.25">
      <c r="A173" s="470">
        <f t="shared" si="5"/>
        <v>43999</v>
      </c>
      <c r="B173">
        <v>0.93627800000000005</v>
      </c>
      <c r="C173">
        <v>0.97976799999999997</v>
      </c>
      <c r="D173">
        <v>0.88168999999999997</v>
      </c>
      <c r="E173">
        <v>0.97627600000000003</v>
      </c>
      <c r="F173">
        <v>1.014837</v>
      </c>
      <c r="G173">
        <v>0.97809100000000004</v>
      </c>
      <c r="H173">
        <v>0.98324500000000004</v>
      </c>
      <c r="I173">
        <v>0.92132800000000004</v>
      </c>
      <c r="J173">
        <v>0.81168200000000001</v>
      </c>
      <c r="K173">
        <v>0.771953</v>
      </c>
      <c r="L173">
        <v>0.75685899999999995</v>
      </c>
      <c r="M173">
        <v>0.75720299999999996</v>
      </c>
      <c r="N173">
        <v>0.74591799999999997</v>
      </c>
      <c r="O173">
        <v>0.73755000000000004</v>
      </c>
      <c r="P173">
        <v>0.80909699999999996</v>
      </c>
      <c r="Q173">
        <v>0.76634500000000005</v>
      </c>
      <c r="R173">
        <v>0.75611499999999998</v>
      </c>
      <c r="S173">
        <v>1.3743099999999999</v>
      </c>
    </row>
    <row r="174" spans="1:19" x14ac:dyDescent="0.25">
      <c r="A174" s="470">
        <f t="shared" si="5"/>
        <v>44000</v>
      </c>
      <c r="B174">
        <v>0.93488599999999999</v>
      </c>
      <c r="C174">
        <v>0.98039200000000004</v>
      </c>
      <c r="D174">
        <v>0.88705699999999998</v>
      </c>
      <c r="E174">
        <v>0.97181700000000004</v>
      </c>
      <c r="F174">
        <v>1.018953</v>
      </c>
      <c r="G174">
        <v>0.978186</v>
      </c>
      <c r="H174">
        <v>0.98145099999999996</v>
      </c>
      <c r="I174">
        <v>0.92043699999999995</v>
      </c>
      <c r="J174">
        <v>0.81145800000000001</v>
      </c>
      <c r="K174">
        <v>0.77627699999999999</v>
      </c>
      <c r="L174">
        <v>0.75685899999999995</v>
      </c>
      <c r="M174">
        <v>0.75560099999999997</v>
      </c>
      <c r="N174">
        <v>0.74685400000000002</v>
      </c>
      <c r="O174">
        <v>0.73527200000000004</v>
      </c>
      <c r="P174">
        <v>0.80411999999999995</v>
      </c>
      <c r="Q174">
        <v>0.76716799999999996</v>
      </c>
      <c r="R174">
        <v>0.75634400000000002</v>
      </c>
      <c r="S174">
        <v>1.3719749999999999</v>
      </c>
    </row>
    <row r="175" spans="1:19" x14ac:dyDescent="0.25">
      <c r="A175" s="470">
        <f t="shared" si="5"/>
        <v>44001</v>
      </c>
      <c r="B175">
        <v>0.93244400000000005</v>
      </c>
      <c r="C175">
        <v>0.98207699999999998</v>
      </c>
      <c r="D175">
        <v>0.88590500000000005</v>
      </c>
      <c r="E175">
        <v>0.97863599999999995</v>
      </c>
      <c r="F175">
        <v>1.0211380000000001</v>
      </c>
      <c r="G175">
        <v>0.97494400000000003</v>
      </c>
      <c r="H175">
        <v>0.97981099999999999</v>
      </c>
      <c r="I175">
        <v>0.919709</v>
      </c>
      <c r="J175">
        <v>0.81703700000000001</v>
      </c>
      <c r="K175">
        <v>0.77558800000000006</v>
      </c>
      <c r="L175">
        <v>0.75669900000000001</v>
      </c>
      <c r="M175">
        <v>0.75263199999999997</v>
      </c>
      <c r="N175">
        <v>0.748722</v>
      </c>
      <c r="O175">
        <v>0.73554799999999998</v>
      </c>
      <c r="P175">
        <v>0.80203999999999998</v>
      </c>
      <c r="Q175">
        <v>0.76716799999999996</v>
      </c>
      <c r="R175">
        <v>0.75674699999999995</v>
      </c>
      <c r="S175">
        <v>1.3713550000000001</v>
      </c>
    </row>
    <row r="176" spans="1:19" x14ac:dyDescent="0.25">
      <c r="A176" s="470">
        <f t="shared" si="5"/>
        <v>44002</v>
      </c>
      <c r="B176">
        <v>0.94046799999999997</v>
      </c>
      <c r="C176">
        <v>0.986568</v>
      </c>
      <c r="D176">
        <v>0.88590500000000005</v>
      </c>
      <c r="E176">
        <v>0.97915399999999997</v>
      </c>
      <c r="F176">
        <v>1.0211380000000001</v>
      </c>
      <c r="G176">
        <v>0.98307199999999995</v>
      </c>
      <c r="H176">
        <v>0.982101</v>
      </c>
      <c r="I176">
        <v>0.92412000000000005</v>
      </c>
      <c r="J176">
        <v>0.81542800000000004</v>
      </c>
      <c r="K176">
        <v>0.77558800000000006</v>
      </c>
      <c r="L176">
        <v>0.75354299999999996</v>
      </c>
      <c r="M176">
        <v>0.75168800000000002</v>
      </c>
      <c r="N176">
        <v>0.75752699999999995</v>
      </c>
      <c r="O176">
        <v>0.73491600000000001</v>
      </c>
      <c r="P176">
        <v>0.80203999999999998</v>
      </c>
      <c r="Q176">
        <v>0.76992099999999997</v>
      </c>
      <c r="R176">
        <v>0.75529800000000002</v>
      </c>
      <c r="S176">
        <v>1.3701449999999999</v>
      </c>
    </row>
    <row r="177" spans="1:19" x14ac:dyDescent="0.25">
      <c r="A177" s="470">
        <f t="shared" si="5"/>
        <v>44003</v>
      </c>
      <c r="B177">
        <v>0.93923199999999996</v>
      </c>
      <c r="C177">
        <v>0.986568</v>
      </c>
      <c r="D177">
        <v>0.88590500000000005</v>
      </c>
      <c r="E177">
        <v>0.97924</v>
      </c>
      <c r="F177">
        <v>1.020939</v>
      </c>
      <c r="G177">
        <v>0.98135399999999995</v>
      </c>
      <c r="H177">
        <v>0.96374899999999997</v>
      </c>
      <c r="I177">
        <v>0.92989100000000002</v>
      </c>
      <c r="J177">
        <v>0.81495899999999999</v>
      </c>
      <c r="K177">
        <v>0.78021399999999996</v>
      </c>
      <c r="L177">
        <v>0.74966200000000005</v>
      </c>
      <c r="M177">
        <v>0.75037299999999996</v>
      </c>
      <c r="N177">
        <v>0.75629800000000003</v>
      </c>
      <c r="O177">
        <v>0.73491600000000001</v>
      </c>
      <c r="P177">
        <v>0.80857100000000004</v>
      </c>
      <c r="Q177">
        <v>0.77382300000000004</v>
      </c>
      <c r="R177">
        <v>0.75926700000000003</v>
      </c>
      <c r="S177">
        <v>1.37035</v>
      </c>
    </row>
    <row r="178" spans="1:19" x14ac:dyDescent="0.25">
      <c r="A178" s="470">
        <f t="shared" si="5"/>
        <v>44004</v>
      </c>
      <c r="B178">
        <v>0.93088199999999999</v>
      </c>
      <c r="C178">
        <v>0.986568</v>
      </c>
      <c r="D178">
        <v>0.87927500000000003</v>
      </c>
      <c r="E178">
        <v>0.97771799999999998</v>
      </c>
      <c r="F178">
        <v>1.0273270000000001</v>
      </c>
      <c r="G178">
        <v>0.97370000000000001</v>
      </c>
      <c r="H178">
        <v>0.95592699999999997</v>
      </c>
      <c r="I178">
        <v>0.929558</v>
      </c>
      <c r="J178">
        <v>0.81495899999999999</v>
      </c>
      <c r="K178">
        <v>0.78082300000000004</v>
      </c>
      <c r="L178">
        <v>0.75565800000000005</v>
      </c>
      <c r="M178">
        <v>0.75100699999999998</v>
      </c>
      <c r="N178">
        <v>0.75520100000000001</v>
      </c>
      <c r="O178">
        <v>0.73885299999999998</v>
      </c>
      <c r="P178">
        <v>0.809805</v>
      </c>
      <c r="Q178">
        <v>0.77320100000000003</v>
      </c>
      <c r="R178">
        <v>0.759826</v>
      </c>
      <c r="S178">
        <v>1.36995</v>
      </c>
    </row>
    <row r="179" spans="1:19" x14ac:dyDescent="0.25">
      <c r="A179" s="470">
        <f t="shared" si="5"/>
        <v>44005</v>
      </c>
      <c r="B179">
        <v>0.93088199999999999</v>
      </c>
      <c r="C179">
        <v>0.983236</v>
      </c>
      <c r="D179">
        <v>0.86666399999999999</v>
      </c>
      <c r="E179">
        <v>0.97742200000000001</v>
      </c>
      <c r="F179">
        <v>1.0285949999999999</v>
      </c>
      <c r="G179">
        <v>0.97464899999999999</v>
      </c>
      <c r="H179">
        <v>0.95599100000000004</v>
      </c>
      <c r="I179">
        <v>0.929558</v>
      </c>
      <c r="J179">
        <v>0.81150999999999995</v>
      </c>
      <c r="K179">
        <v>0.77908900000000003</v>
      </c>
      <c r="L179">
        <v>0.75384399999999996</v>
      </c>
      <c r="M179">
        <v>0.75264399999999998</v>
      </c>
      <c r="N179">
        <v>0.75520100000000001</v>
      </c>
      <c r="O179">
        <v>0.73970199999999997</v>
      </c>
      <c r="P179">
        <v>0.81330199999999997</v>
      </c>
      <c r="Q179">
        <v>0.76904700000000004</v>
      </c>
      <c r="R179">
        <v>0.75770800000000005</v>
      </c>
      <c r="S179">
        <v>1.36995</v>
      </c>
    </row>
    <row r="180" spans="1:19" x14ac:dyDescent="0.25">
      <c r="A180" s="470">
        <f t="shared" si="5"/>
        <v>44006</v>
      </c>
      <c r="B180">
        <v>0.93575600000000003</v>
      </c>
      <c r="C180">
        <v>0.98443099999999994</v>
      </c>
      <c r="D180">
        <v>0.86949699999999996</v>
      </c>
      <c r="E180">
        <v>0.96135400000000004</v>
      </c>
      <c r="F180">
        <v>1.018745</v>
      </c>
      <c r="G180">
        <v>0.97637200000000002</v>
      </c>
      <c r="H180">
        <v>0.95599100000000004</v>
      </c>
      <c r="I180">
        <v>0.93194500000000002</v>
      </c>
      <c r="J180">
        <v>0.81039600000000001</v>
      </c>
      <c r="K180">
        <v>0.78262600000000004</v>
      </c>
      <c r="L180">
        <v>0.753548</v>
      </c>
      <c r="M180">
        <v>0.75264399999999998</v>
      </c>
      <c r="N180">
        <v>0.75812999999999997</v>
      </c>
      <c r="O180">
        <v>0.735703</v>
      </c>
      <c r="P180">
        <v>0.81152000000000002</v>
      </c>
      <c r="Q180">
        <v>0.77372399999999997</v>
      </c>
      <c r="R180">
        <v>0.75674399999999997</v>
      </c>
      <c r="S180">
        <v>1.365685</v>
      </c>
    </row>
    <row r="181" spans="1:19" x14ac:dyDescent="0.25">
      <c r="A181" s="470">
        <f t="shared" si="5"/>
        <v>44007</v>
      </c>
      <c r="B181">
        <v>0.93497300000000005</v>
      </c>
      <c r="C181">
        <v>0.98692299999999999</v>
      </c>
      <c r="D181">
        <v>0.86564300000000005</v>
      </c>
      <c r="E181">
        <v>0.96245499999999995</v>
      </c>
      <c r="F181">
        <v>1.0150220000000001</v>
      </c>
      <c r="G181">
        <v>0.97637200000000002</v>
      </c>
      <c r="H181">
        <v>0.95210899999999998</v>
      </c>
      <c r="I181">
        <v>0.93112899999999998</v>
      </c>
      <c r="J181">
        <v>0.80758200000000002</v>
      </c>
      <c r="K181">
        <v>0.77238600000000002</v>
      </c>
      <c r="L181">
        <v>0.75394899999999998</v>
      </c>
      <c r="M181">
        <v>0.75085500000000005</v>
      </c>
      <c r="N181">
        <v>0.75796300000000005</v>
      </c>
      <c r="O181">
        <v>0.732738</v>
      </c>
      <c r="P181">
        <v>0.81316999999999995</v>
      </c>
      <c r="Q181">
        <v>0.77568999999999999</v>
      </c>
      <c r="R181">
        <v>0.75680199999999997</v>
      </c>
      <c r="S181">
        <v>1.3666849999999999</v>
      </c>
    </row>
    <row r="182" spans="1:19" x14ac:dyDescent="0.25">
      <c r="A182" s="470">
        <f t="shared" si="5"/>
        <v>44008</v>
      </c>
      <c r="B182">
        <v>0.93424099999999999</v>
      </c>
      <c r="C182">
        <v>0.98692299999999999</v>
      </c>
      <c r="D182">
        <v>0.86281300000000005</v>
      </c>
      <c r="E182">
        <v>0.96487800000000001</v>
      </c>
      <c r="F182">
        <v>1.011941</v>
      </c>
      <c r="G182">
        <v>0.97150599999999998</v>
      </c>
      <c r="H182">
        <v>0.95120300000000002</v>
      </c>
      <c r="I182">
        <v>0.93264400000000003</v>
      </c>
      <c r="J182">
        <v>0.810222</v>
      </c>
      <c r="K182">
        <v>0.76913299999999996</v>
      </c>
      <c r="L182">
        <v>0.75497099999999995</v>
      </c>
      <c r="M182">
        <v>0.75138000000000005</v>
      </c>
      <c r="N182">
        <v>0.76251800000000003</v>
      </c>
      <c r="O182">
        <v>0.73158800000000002</v>
      </c>
      <c r="P182">
        <v>0.81340500000000004</v>
      </c>
      <c r="Q182">
        <v>0.77568999999999999</v>
      </c>
      <c r="R182">
        <v>0.76060700000000003</v>
      </c>
      <c r="S182">
        <v>1.370025</v>
      </c>
    </row>
    <row r="183" spans="1:19" x14ac:dyDescent="0.25">
      <c r="A183" s="470">
        <f t="shared" si="5"/>
        <v>44009</v>
      </c>
      <c r="B183">
        <v>0.93427400000000005</v>
      </c>
      <c r="C183">
        <v>0.98833800000000005</v>
      </c>
      <c r="D183">
        <v>0.86722699999999997</v>
      </c>
      <c r="E183">
        <v>0.96579199999999998</v>
      </c>
      <c r="F183">
        <v>1.011941</v>
      </c>
      <c r="G183">
        <v>0.97560999999999998</v>
      </c>
      <c r="H183">
        <v>0.95389800000000002</v>
      </c>
      <c r="I183">
        <v>0.93549300000000002</v>
      </c>
      <c r="J183">
        <v>0.81089500000000003</v>
      </c>
      <c r="K183">
        <v>0.76913299999999996</v>
      </c>
      <c r="L183">
        <v>0.75760400000000006</v>
      </c>
      <c r="M183">
        <v>0.751363</v>
      </c>
      <c r="N183">
        <v>0.76315500000000003</v>
      </c>
      <c r="O183">
        <v>0.73001499999999997</v>
      </c>
      <c r="P183">
        <v>0.81337199999999998</v>
      </c>
      <c r="Q183">
        <v>0.77678000000000003</v>
      </c>
      <c r="R183">
        <v>0.75871100000000002</v>
      </c>
      <c r="S183">
        <v>1.3689499999999999</v>
      </c>
    </row>
    <row r="184" spans="1:19" x14ac:dyDescent="0.25">
      <c r="A184" s="470">
        <f t="shared" si="5"/>
        <v>44010</v>
      </c>
      <c r="B184">
        <v>0.93551799999999996</v>
      </c>
      <c r="C184">
        <v>0.98833800000000005</v>
      </c>
      <c r="D184">
        <v>0.86281300000000005</v>
      </c>
      <c r="E184">
        <v>0.96553100000000003</v>
      </c>
      <c r="F184">
        <v>1.012043</v>
      </c>
      <c r="G184">
        <v>0.97494400000000003</v>
      </c>
      <c r="H184">
        <v>0.95412600000000003</v>
      </c>
      <c r="I184">
        <v>0.93764700000000001</v>
      </c>
      <c r="J184">
        <v>0.81176099999999995</v>
      </c>
      <c r="K184">
        <v>0.76254699999999997</v>
      </c>
      <c r="L184">
        <v>0.76686200000000004</v>
      </c>
      <c r="M184">
        <v>0.75472600000000001</v>
      </c>
      <c r="N184">
        <v>0.76401200000000002</v>
      </c>
      <c r="O184">
        <v>0.73001499999999997</v>
      </c>
      <c r="P184">
        <v>0.81038900000000003</v>
      </c>
      <c r="Q184">
        <v>0.77721499999999999</v>
      </c>
      <c r="R184">
        <v>0.75463999999999998</v>
      </c>
      <c r="S184">
        <v>1.367855</v>
      </c>
    </row>
    <row r="185" spans="1:19" x14ac:dyDescent="0.25">
      <c r="A185" s="470">
        <f t="shared" si="5"/>
        <v>44011</v>
      </c>
      <c r="B185">
        <v>0.94385799999999997</v>
      </c>
      <c r="C185">
        <v>0.98833800000000005</v>
      </c>
      <c r="D185">
        <v>0.86722699999999997</v>
      </c>
      <c r="E185">
        <v>0.96571700000000005</v>
      </c>
      <c r="F185">
        <v>1.0168600000000001</v>
      </c>
      <c r="G185">
        <v>0.965978</v>
      </c>
      <c r="H185">
        <v>0.95201400000000003</v>
      </c>
      <c r="I185">
        <v>0.93757599999999996</v>
      </c>
      <c r="J185">
        <v>0.81176099999999995</v>
      </c>
      <c r="K185">
        <v>0.76531300000000002</v>
      </c>
      <c r="L185">
        <v>0.76784300000000005</v>
      </c>
      <c r="M185">
        <v>0.761189</v>
      </c>
      <c r="N185">
        <v>0.761876</v>
      </c>
      <c r="O185">
        <v>0.73140000000000005</v>
      </c>
      <c r="P185">
        <v>0.80700499999999997</v>
      </c>
      <c r="Q185">
        <v>0.77611399999999997</v>
      </c>
      <c r="R185">
        <v>0.75474799999999997</v>
      </c>
      <c r="S185">
        <v>1.3694500000000001</v>
      </c>
    </row>
    <row r="186" spans="1:19" x14ac:dyDescent="0.25">
      <c r="A186" s="470">
        <f t="shared" si="5"/>
        <v>44012</v>
      </c>
      <c r="B186">
        <v>0.94339600000000001</v>
      </c>
      <c r="C186">
        <v>0.98169600000000001</v>
      </c>
      <c r="D186">
        <v>0.86419199999999996</v>
      </c>
      <c r="E186">
        <v>0.94795700000000005</v>
      </c>
      <c r="F186">
        <v>1.030184</v>
      </c>
      <c r="G186">
        <v>0.98212999999999995</v>
      </c>
      <c r="H186">
        <v>0.95061600000000002</v>
      </c>
      <c r="I186">
        <v>0.93757599999999996</v>
      </c>
      <c r="J186">
        <v>0.80785200000000001</v>
      </c>
      <c r="K186">
        <v>0.76893500000000004</v>
      </c>
      <c r="L186">
        <v>0.76978999999999997</v>
      </c>
      <c r="M186">
        <v>0.76048499999999997</v>
      </c>
      <c r="N186">
        <v>0.761876</v>
      </c>
      <c r="O186">
        <v>0.73470299999999999</v>
      </c>
      <c r="P186">
        <v>0.80602600000000002</v>
      </c>
      <c r="Q186">
        <v>0.77682899999999999</v>
      </c>
      <c r="R186">
        <v>0.75557200000000002</v>
      </c>
      <c r="S186">
        <v>1.3693500000000001</v>
      </c>
    </row>
    <row r="187" spans="1:19" x14ac:dyDescent="0.25">
      <c r="A187" s="468">
        <f t="shared" si="5"/>
        <v>44013</v>
      </c>
      <c r="B187">
        <v>0.94088400000000005</v>
      </c>
      <c r="C187">
        <v>0.98241500000000004</v>
      </c>
      <c r="D187">
        <v>0.86419199999999996</v>
      </c>
      <c r="E187">
        <v>0.94126500000000002</v>
      </c>
      <c r="F187">
        <v>1.037355</v>
      </c>
      <c r="G187">
        <v>0.98367099999999996</v>
      </c>
      <c r="H187">
        <v>0.95061600000000002</v>
      </c>
      <c r="I187">
        <v>0.93733900000000003</v>
      </c>
      <c r="J187">
        <v>0.80059599999999997</v>
      </c>
      <c r="K187">
        <v>0.77033600000000002</v>
      </c>
      <c r="L187">
        <v>0.771397</v>
      </c>
      <c r="M187">
        <v>0.76048499999999997</v>
      </c>
      <c r="N187">
        <v>0.76125200000000004</v>
      </c>
      <c r="O187">
        <v>0.73624100000000003</v>
      </c>
      <c r="P187">
        <v>0.80486100000000005</v>
      </c>
      <c r="Q187">
        <v>0.77448499999999998</v>
      </c>
      <c r="R187">
        <v>0.75497300000000001</v>
      </c>
      <c r="S187">
        <v>1.3739650000000001</v>
      </c>
    </row>
    <row r="188" spans="1:19" x14ac:dyDescent="0.25">
      <c r="A188" s="468">
        <f t="shared" si="5"/>
        <v>44014</v>
      </c>
      <c r="B188">
        <v>0.94450500000000004</v>
      </c>
      <c r="C188">
        <v>0.97823400000000005</v>
      </c>
      <c r="D188">
        <v>0.87009700000000001</v>
      </c>
      <c r="E188">
        <v>0.94301400000000002</v>
      </c>
      <c r="F188">
        <v>1.041526</v>
      </c>
      <c r="G188">
        <v>0.98367099999999996</v>
      </c>
      <c r="H188">
        <v>0.95212300000000005</v>
      </c>
      <c r="I188">
        <v>0.94027799999999995</v>
      </c>
      <c r="J188">
        <v>0.79421799999999998</v>
      </c>
      <c r="K188">
        <v>0.774003</v>
      </c>
      <c r="L188">
        <v>0.771397</v>
      </c>
      <c r="M188">
        <v>0.756687</v>
      </c>
      <c r="N188">
        <v>0.76280899999999996</v>
      </c>
      <c r="O188">
        <v>0.73604899999999995</v>
      </c>
      <c r="P188">
        <v>0.80989</v>
      </c>
      <c r="Q188">
        <v>0.77568999999999999</v>
      </c>
      <c r="R188">
        <v>0.75537299999999996</v>
      </c>
      <c r="S188">
        <v>1.369445</v>
      </c>
    </row>
    <row r="189" spans="1:19" x14ac:dyDescent="0.25">
      <c r="A189" s="468">
        <f t="shared" si="5"/>
        <v>44015</v>
      </c>
      <c r="B189">
        <v>0.94723900000000005</v>
      </c>
      <c r="C189">
        <v>0.98900699999999997</v>
      </c>
      <c r="D189">
        <v>0.86385000000000001</v>
      </c>
      <c r="E189">
        <v>0.93940800000000002</v>
      </c>
      <c r="F189">
        <v>1.043188</v>
      </c>
      <c r="G189">
        <v>0.98231800000000002</v>
      </c>
      <c r="H189">
        <v>0.94903199999999999</v>
      </c>
      <c r="I189">
        <v>0.93750100000000003</v>
      </c>
      <c r="J189">
        <v>0.79630800000000002</v>
      </c>
      <c r="K189">
        <v>0.77455399999999996</v>
      </c>
      <c r="L189">
        <v>0.76894700000000005</v>
      </c>
      <c r="M189">
        <v>0.759598</v>
      </c>
      <c r="N189">
        <v>0.76517199999999996</v>
      </c>
      <c r="O189">
        <v>0.73748499999999995</v>
      </c>
      <c r="P189">
        <v>0.81158600000000003</v>
      </c>
      <c r="Q189">
        <v>0.77568999999999999</v>
      </c>
      <c r="R189">
        <v>0.75460899999999997</v>
      </c>
      <c r="S189">
        <v>1.3630850000000001</v>
      </c>
    </row>
    <row r="190" spans="1:19" x14ac:dyDescent="0.25">
      <c r="A190" s="470">
        <f t="shared" si="5"/>
        <v>44016</v>
      </c>
      <c r="B190">
        <v>0.94272900000000004</v>
      </c>
      <c r="C190">
        <v>0.98107500000000003</v>
      </c>
      <c r="D190">
        <v>0.86385000000000001</v>
      </c>
      <c r="E190">
        <v>0.94029099999999999</v>
      </c>
      <c r="F190">
        <v>1.043188</v>
      </c>
      <c r="G190">
        <v>0.98716700000000002</v>
      </c>
      <c r="H190">
        <v>0.95108999999999999</v>
      </c>
      <c r="I190">
        <v>0.94081300000000001</v>
      </c>
      <c r="J190">
        <v>0.79573499999999997</v>
      </c>
      <c r="K190">
        <v>0.77455399999999996</v>
      </c>
      <c r="L190">
        <v>0.77322800000000003</v>
      </c>
      <c r="M190">
        <v>0.76141700000000001</v>
      </c>
      <c r="N190">
        <v>0.76578500000000005</v>
      </c>
      <c r="O190">
        <v>0.73651500000000003</v>
      </c>
      <c r="P190">
        <v>0.81158600000000003</v>
      </c>
      <c r="Q190">
        <v>0.77697099999999997</v>
      </c>
      <c r="R190">
        <v>0.75636400000000004</v>
      </c>
      <c r="S190">
        <v>1.360995</v>
      </c>
    </row>
    <row r="191" spans="1:19" x14ac:dyDescent="0.25">
      <c r="A191" s="470">
        <f t="shared" si="5"/>
        <v>44017</v>
      </c>
      <c r="B191">
        <v>0.94611900000000004</v>
      </c>
      <c r="C191">
        <v>0.98107500000000003</v>
      </c>
      <c r="D191">
        <v>0.86385000000000001</v>
      </c>
      <c r="E191">
        <v>0.94073399999999996</v>
      </c>
      <c r="F191">
        <v>1.041309</v>
      </c>
      <c r="G191">
        <v>0.98773699999999998</v>
      </c>
      <c r="H191">
        <v>0.95152000000000003</v>
      </c>
      <c r="I191">
        <v>0.93873399999999996</v>
      </c>
      <c r="J191">
        <v>0.79543699999999995</v>
      </c>
      <c r="K191">
        <v>0.77817999999999998</v>
      </c>
      <c r="L191">
        <v>0.77000400000000002</v>
      </c>
      <c r="M191">
        <v>0.76194799999999996</v>
      </c>
      <c r="N191">
        <v>0.76363899999999996</v>
      </c>
      <c r="O191">
        <v>0.73651500000000003</v>
      </c>
      <c r="P191">
        <v>0.81092799999999998</v>
      </c>
      <c r="Q191">
        <v>0.76525100000000001</v>
      </c>
      <c r="R191">
        <v>0.75321899999999997</v>
      </c>
      <c r="S191">
        <v>1.3639049999999999</v>
      </c>
    </row>
    <row r="192" spans="1:19" x14ac:dyDescent="0.25">
      <c r="A192" s="470">
        <f t="shared" si="5"/>
        <v>44018</v>
      </c>
      <c r="B192">
        <v>0.94611900000000004</v>
      </c>
      <c r="C192">
        <v>0.98107500000000003</v>
      </c>
      <c r="D192">
        <v>0.86073299999999997</v>
      </c>
      <c r="E192">
        <v>0.938967</v>
      </c>
      <c r="F192">
        <v>1.04132</v>
      </c>
      <c r="G192">
        <v>0.986738</v>
      </c>
      <c r="H192">
        <v>0.94419799999999998</v>
      </c>
      <c r="I192">
        <v>0.93886099999999995</v>
      </c>
      <c r="J192">
        <v>0.79543699999999995</v>
      </c>
      <c r="K192">
        <v>0.77215599999999995</v>
      </c>
      <c r="L192">
        <v>0.77292899999999998</v>
      </c>
      <c r="M192">
        <v>0.76373800000000003</v>
      </c>
      <c r="N192">
        <v>0.76385400000000003</v>
      </c>
      <c r="O192">
        <v>0.73820600000000003</v>
      </c>
      <c r="P192">
        <v>0.80086500000000005</v>
      </c>
      <c r="Q192">
        <v>0.76539199999999996</v>
      </c>
      <c r="R192">
        <v>0.748394</v>
      </c>
      <c r="S192">
        <v>1.36415</v>
      </c>
    </row>
    <row r="193" spans="1:19" x14ac:dyDescent="0.25">
      <c r="A193" s="470">
        <f t="shared" si="5"/>
        <v>44019</v>
      </c>
      <c r="B193">
        <v>0.94611900000000004</v>
      </c>
      <c r="C193">
        <v>0.98039200000000004</v>
      </c>
      <c r="D193">
        <v>0.86073299999999997</v>
      </c>
      <c r="E193">
        <v>0.94788499999999998</v>
      </c>
      <c r="F193">
        <v>1.0358400000000001</v>
      </c>
      <c r="G193">
        <v>0.98059399999999997</v>
      </c>
      <c r="H193">
        <v>0.94508999999999999</v>
      </c>
      <c r="I193">
        <v>0.93886099999999995</v>
      </c>
      <c r="J193">
        <v>0.79060399999999997</v>
      </c>
      <c r="K193">
        <v>0.77005999999999997</v>
      </c>
      <c r="L193">
        <v>0.77744500000000005</v>
      </c>
      <c r="M193">
        <v>0.76397099999999996</v>
      </c>
      <c r="N193">
        <v>0.76385400000000003</v>
      </c>
      <c r="O193">
        <v>0.73584899999999998</v>
      </c>
      <c r="P193">
        <v>0.80078800000000006</v>
      </c>
      <c r="Q193">
        <v>0.76989399999999997</v>
      </c>
      <c r="R193">
        <v>0.75365899999999997</v>
      </c>
      <c r="S193">
        <v>1.36415</v>
      </c>
    </row>
    <row r="194" spans="1:19" x14ac:dyDescent="0.25">
      <c r="A194" s="470">
        <f t="shared" si="5"/>
        <v>44020</v>
      </c>
      <c r="B194">
        <v>0.94611900000000004</v>
      </c>
      <c r="C194">
        <v>0.97966500000000001</v>
      </c>
      <c r="D194">
        <v>0.85722900000000002</v>
      </c>
      <c r="E194">
        <v>0.95319799999999999</v>
      </c>
      <c r="F194">
        <v>1.0423180000000001</v>
      </c>
      <c r="G194">
        <v>0.98212500000000003</v>
      </c>
      <c r="H194">
        <v>0.94508999999999999</v>
      </c>
      <c r="I194">
        <v>0.93703599999999998</v>
      </c>
      <c r="J194">
        <v>0.78457200000000005</v>
      </c>
      <c r="K194">
        <v>0.76874900000000002</v>
      </c>
      <c r="L194">
        <v>0.77654500000000004</v>
      </c>
      <c r="M194">
        <v>0.76397099999999996</v>
      </c>
      <c r="N194">
        <v>0.76402700000000001</v>
      </c>
      <c r="O194">
        <v>0.73907100000000003</v>
      </c>
      <c r="P194">
        <v>0.79827300000000001</v>
      </c>
      <c r="Q194">
        <v>0.771007</v>
      </c>
      <c r="R194">
        <v>0.75365899999999997</v>
      </c>
      <c r="S194">
        <v>1.3629450000000001</v>
      </c>
    </row>
    <row r="195" spans="1:19" x14ac:dyDescent="0.25">
      <c r="A195" s="470">
        <f t="shared" si="5"/>
        <v>44021</v>
      </c>
      <c r="B195">
        <v>0.95306199999999996</v>
      </c>
      <c r="C195">
        <v>0.97948000000000002</v>
      </c>
      <c r="D195">
        <v>0.85517600000000005</v>
      </c>
      <c r="E195">
        <v>0.95692900000000003</v>
      </c>
      <c r="F195">
        <v>1.038853</v>
      </c>
      <c r="G195">
        <v>0.98116199999999998</v>
      </c>
      <c r="H195">
        <v>0.94580500000000001</v>
      </c>
      <c r="I195">
        <v>0.93681199999999998</v>
      </c>
      <c r="J195">
        <v>0.78526799999999997</v>
      </c>
      <c r="K195">
        <v>0.766069</v>
      </c>
      <c r="L195">
        <v>0.77666900000000005</v>
      </c>
      <c r="M195">
        <v>0.76282300000000003</v>
      </c>
      <c r="N195">
        <v>0.762015</v>
      </c>
      <c r="O195">
        <v>0.73652600000000001</v>
      </c>
      <c r="P195">
        <v>0.80149999999999999</v>
      </c>
      <c r="Q195">
        <v>0.77112599999999998</v>
      </c>
      <c r="R195">
        <v>0.75365899999999997</v>
      </c>
      <c r="S195">
        <v>1.363815</v>
      </c>
    </row>
    <row r="196" spans="1:19" x14ac:dyDescent="0.25">
      <c r="A196" s="470">
        <f t="shared" si="5"/>
        <v>44022</v>
      </c>
      <c r="B196">
        <v>0.95347099999999996</v>
      </c>
      <c r="C196">
        <v>0.98804700000000001</v>
      </c>
      <c r="D196">
        <v>0.86128899999999997</v>
      </c>
      <c r="E196">
        <v>0.96786700000000003</v>
      </c>
      <c r="F196">
        <v>1.0401499999999999</v>
      </c>
      <c r="G196">
        <v>0.98077700000000001</v>
      </c>
      <c r="H196">
        <v>0.94932099999999997</v>
      </c>
      <c r="I196">
        <v>0.93825400000000003</v>
      </c>
      <c r="J196">
        <v>0.78542599999999996</v>
      </c>
      <c r="K196">
        <v>0.76692700000000003</v>
      </c>
      <c r="L196">
        <v>0.77594600000000002</v>
      </c>
      <c r="M196">
        <v>0.76202999999999999</v>
      </c>
      <c r="N196">
        <v>0.76385999999999998</v>
      </c>
      <c r="O196">
        <v>0.73451100000000002</v>
      </c>
      <c r="P196">
        <v>0.80330999999999997</v>
      </c>
      <c r="Q196">
        <v>0.77112599999999998</v>
      </c>
      <c r="R196">
        <v>0.75365899999999997</v>
      </c>
      <c r="S196">
        <v>1.361515</v>
      </c>
    </row>
    <row r="197" spans="1:19" x14ac:dyDescent="0.25">
      <c r="A197" s="470">
        <f t="shared" si="5"/>
        <v>44023</v>
      </c>
      <c r="B197">
        <v>0.950932</v>
      </c>
      <c r="C197">
        <v>0.98941299999999999</v>
      </c>
      <c r="D197">
        <v>0.86074799999999996</v>
      </c>
      <c r="E197">
        <v>0.96721199999999996</v>
      </c>
      <c r="F197">
        <v>1.0401499999999999</v>
      </c>
      <c r="G197">
        <v>0.97964300000000004</v>
      </c>
      <c r="H197">
        <v>0.95149300000000003</v>
      </c>
      <c r="I197">
        <v>0.93832000000000004</v>
      </c>
      <c r="J197">
        <v>0.78564199999999995</v>
      </c>
      <c r="K197">
        <v>0.76692700000000003</v>
      </c>
      <c r="L197">
        <v>0.773733</v>
      </c>
      <c r="M197">
        <v>0.76074799999999998</v>
      </c>
      <c r="N197">
        <v>0.76472499999999999</v>
      </c>
      <c r="O197">
        <v>0.73591600000000001</v>
      </c>
      <c r="P197">
        <v>0.80330999999999997</v>
      </c>
      <c r="Q197">
        <v>0.76944999999999997</v>
      </c>
      <c r="R197">
        <v>0.75490500000000005</v>
      </c>
      <c r="S197">
        <v>1.363305</v>
      </c>
    </row>
    <row r="198" spans="1:19" x14ac:dyDescent="0.25">
      <c r="A198" s="470">
        <f t="shared" si="5"/>
        <v>44024</v>
      </c>
      <c r="B198">
        <v>0.94728400000000001</v>
      </c>
      <c r="C198">
        <v>0.98941299999999999</v>
      </c>
      <c r="D198">
        <v>0.859402</v>
      </c>
      <c r="E198">
        <v>0.96721199999999996</v>
      </c>
      <c r="F198">
        <v>1.0326420000000001</v>
      </c>
      <c r="G198">
        <v>0.98096899999999998</v>
      </c>
      <c r="H198">
        <v>0.96146500000000001</v>
      </c>
      <c r="I198">
        <v>0.93201000000000001</v>
      </c>
      <c r="J198">
        <v>0.78986800000000001</v>
      </c>
      <c r="K198">
        <v>0.76174799999999998</v>
      </c>
      <c r="L198">
        <v>0.78615699999999999</v>
      </c>
      <c r="M198">
        <v>0.75967600000000002</v>
      </c>
      <c r="N198">
        <v>0.76748000000000005</v>
      </c>
      <c r="O198">
        <v>0.73591600000000001</v>
      </c>
      <c r="P198">
        <v>0.80240699999999998</v>
      </c>
      <c r="Q198">
        <v>0.76930200000000004</v>
      </c>
      <c r="R198">
        <v>0.756911</v>
      </c>
      <c r="S198">
        <v>1.362355</v>
      </c>
    </row>
    <row r="199" spans="1:19" x14ac:dyDescent="0.25">
      <c r="A199" s="470">
        <f t="shared" ref="A199:A262" si="6">A198+1</f>
        <v>44025</v>
      </c>
      <c r="B199">
        <v>0.95570299999999997</v>
      </c>
      <c r="C199">
        <v>0.98941299999999999</v>
      </c>
      <c r="D199">
        <v>0.85975299999999999</v>
      </c>
      <c r="E199">
        <v>0.96480399999999999</v>
      </c>
      <c r="F199">
        <v>1.0355719999999999</v>
      </c>
      <c r="G199">
        <v>0.98049799999999998</v>
      </c>
      <c r="H199">
        <v>0.96178799999999998</v>
      </c>
      <c r="I199">
        <v>0.931589</v>
      </c>
      <c r="J199">
        <v>0.78986800000000001</v>
      </c>
      <c r="K199">
        <v>0.76908299999999996</v>
      </c>
      <c r="L199">
        <v>0.78497600000000001</v>
      </c>
      <c r="M199">
        <v>0.75948300000000002</v>
      </c>
      <c r="N199">
        <v>0.76607800000000004</v>
      </c>
      <c r="O199">
        <v>0.73675999999999997</v>
      </c>
      <c r="P199">
        <v>0.79937999999999998</v>
      </c>
      <c r="Q199">
        <v>0.77210199999999996</v>
      </c>
      <c r="R199">
        <v>0.75985199999999997</v>
      </c>
      <c r="S199">
        <v>1.36415</v>
      </c>
    </row>
    <row r="200" spans="1:19" x14ac:dyDescent="0.25">
      <c r="A200" s="470">
        <f t="shared" si="6"/>
        <v>44026</v>
      </c>
      <c r="B200">
        <v>0.95570299999999997</v>
      </c>
      <c r="C200">
        <v>0.99176799999999998</v>
      </c>
      <c r="D200">
        <v>0.86776900000000001</v>
      </c>
      <c r="E200">
        <v>0.96692199999999995</v>
      </c>
      <c r="F200">
        <v>1.0417639999999999</v>
      </c>
      <c r="G200">
        <v>0.98531899999999994</v>
      </c>
      <c r="H200">
        <v>0.96186199999999999</v>
      </c>
      <c r="I200">
        <v>0.931589</v>
      </c>
      <c r="J200">
        <v>0.78415999999999997</v>
      </c>
      <c r="K200">
        <v>0.771953</v>
      </c>
      <c r="L200">
        <v>0.79029499999999997</v>
      </c>
      <c r="M200">
        <v>0.75904199999999999</v>
      </c>
      <c r="N200">
        <v>0.76607800000000004</v>
      </c>
      <c r="O200">
        <v>0.73421199999999998</v>
      </c>
      <c r="P200">
        <v>0.79923599999999995</v>
      </c>
      <c r="Q200">
        <v>0.76173599999999997</v>
      </c>
      <c r="R200">
        <v>0.76132200000000005</v>
      </c>
      <c r="S200">
        <v>1.36415</v>
      </c>
    </row>
    <row r="201" spans="1:19" x14ac:dyDescent="0.25">
      <c r="A201" s="470">
        <f t="shared" si="6"/>
        <v>44027</v>
      </c>
      <c r="B201">
        <v>0.95570299999999997</v>
      </c>
      <c r="C201">
        <v>0.99458000000000002</v>
      </c>
      <c r="D201">
        <v>0.88167899999999999</v>
      </c>
      <c r="E201">
        <v>0.96859799999999996</v>
      </c>
      <c r="F201">
        <v>1.042459</v>
      </c>
      <c r="G201">
        <v>0.98609599999999997</v>
      </c>
      <c r="H201">
        <v>0.96186199999999999</v>
      </c>
      <c r="I201">
        <v>0.93348900000000001</v>
      </c>
      <c r="J201">
        <v>0.78446400000000005</v>
      </c>
      <c r="K201">
        <v>0.77579500000000001</v>
      </c>
      <c r="L201">
        <v>0.79076100000000005</v>
      </c>
      <c r="M201">
        <v>0.75904199999999999</v>
      </c>
      <c r="N201">
        <v>0.76689799999999997</v>
      </c>
      <c r="O201">
        <v>0.740371</v>
      </c>
      <c r="P201">
        <v>0.79475499999999999</v>
      </c>
      <c r="Q201">
        <v>0.76710599999999995</v>
      </c>
      <c r="R201">
        <v>0.755772</v>
      </c>
      <c r="S201">
        <v>1.3670150000000001</v>
      </c>
    </row>
    <row r="202" spans="1:19" x14ac:dyDescent="0.25">
      <c r="A202" s="470">
        <f t="shared" si="6"/>
        <v>44028</v>
      </c>
      <c r="B202">
        <v>0.95433500000000004</v>
      </c>
      <c r="C202">
        <v>0.99770499999999995</v>
      </c>
      <c r="D202">
        <v>0.89629800000000004</v>
      </c>
      <c r="E202">
        <v>0.96211199999999997</v>
      </c>
      <c r="F202">
        <v>1.0474490000000001</v>
      </c>
      <c r="G202">
        <v>0.98609599999999997</v>
      </c>
      <c r="H202">
        <v>0.95943500000000004</v>
      </c>
      <c r="I202">
        <v>0.92958799999999997</v>
      </c>
      <c r="J202">
        <v>0.77306600000000003</v>
      </c>
      <c r="K202">
        <v>0.77165300000000003</v>
      </c>
      <c r="L202">
        <v>0.79076100000000005</v>
      </c>
      <c r="M202">
        <v>0.76155700000000004</v>
      </c>
      <c r="N202">
        <v>0.765764</v>
      </c>
      <c r="O202">
        <v>0.73870800000000003</v>
      </c>
      <c r="P202">
        <v>0.79446700000000003</v>
      </c>
      <c r="Q202">
        <v>0.76711499999999999</v>
      </c>
      <c r="R202">
        <v>0.75600100000000003</v>
      </c>
      <c r="S202">
        <v>1.3684149999999999</v>
      </c>
    </row>
    <row r="203" spans="1:19" x14ac:dyDescent="0.25">
      <c r="A203" s="470">
        <f t="shared" si="6"/>
        <v>44029</v>
      </c>
      <c r="B203">
        <v>0.95840499999999995</v>
      </c>
      <c r="C203">
        <v>0.99835300000000005</v>
      </c>
      <c r="D203">
        <v>0.89381500000000003</v>
      </c>
      <c r="E203">
        <v>0.94912700000000005</v>
      </c>
      <c r="F203">
        <v>1.0487679999999999</v>
      </c>
      <c r="G203">
        <v>0.98502800000000001</v>
      </c>
      <c r="H203">
        <v>0.96343599999999996</v>
      </c>
      <c r="I203">
        <v>0.93061300000000002</v>
      </c>
      <c r="J203">
        <v>0.77241000000000004</v>
      </c>
      <c r="K203">
        <v>0.77115900000000004</v>
      </c>
      <c r="L203">
        <v>0.78881100000000004</v>
      </c>
      <c r="M203">
        <v>0.75674399999999997</v>
      </c>
      <c r="N203">
        <v>0.76690400000000003</v>
      </c>
      <c r="O203">
        <v>0.73665099999999994</v>
      </c>
      <c r="P203">
        <v>0.79305899999999996</v>
      </c>
      <c r="Q203">
        <v>0.76711499999999999</v>
      </c>
      <c r="R203">
        <v>0.75658700000000001</v>
      </c>
      <c r="S203">
        <v>1.3698950000000001</v>
      </c>
    </row>
    <row r="204" spans="1:19" x14ac:dyDescent="0.25">
      <c r="A204" s="470">
        <f t="shared" si="6"/>
        <v>44030</v>
      </c>
      <c r="B204">
        <v>0.95808400000000005</v>
      </c>
      <c r="C204">
        <v>0.99820299999999995</v>
      </c>
      <c r="D204">
        <v>0.896146</v>
      </c>
      <c r="E204">
        <v>0.94553699999999996</v>
      </c>
      <c r="F204">
        <v>1.0487679999999999</v>
      </c>
      <c r="G204">
        <v>0.98677700000000002</v>
      </c>
      <c r="H204">
        <v>0.96057300000000001</v>
      </c>
      <c r="I204">
        <v>0.93101599999999995</v>
      </c>
      <c r="J204">
        <v>0.76954999999999996</v>
      </c>
      <c r="K204">
        <v>0.77115900000000004</v>
      </c>
      <c r="L204">
        <v>0.78998299999999999</v>
      </c>
      <c r="M204">
        <v>0.75858099999999995</v>
      </c>
      <c r="N204">
        <v>0.76443799999999995</v>
      </c>
      <c r="P204">
        <v>0.79305899999999996</v>
      </c>
      <c r="Q204">
        <v>0.77311399999999997</v>
      </c>
      <c r="R204">
        <v>0.75838000000000005</v>
      </c>
      <c r="S204">
        <v>1.3698650000000001</v>
      </c>
    </row>
    <row r="205" spans="1:19" x14ac:dyDescent="0.25">
      <c r="A205" s="470">
        <f t="shared" si="6"/>
        <v>44031</v>
      </c>
      <c r="B205">
        <v>0.95835899999999996</v>
      </c>
      <c r="C205">
        <v>0.99820299999999995</v>
      </c>
      <c r="D205">
        <v>0.89702199999999999</v>
      </c>
      <c r="E205">
        <v>0.94518000000000002</v>
      </c>
      <c r="F205">
        <v>1.0417320000000001</v>
      </c>
      <c r="G205">
        <v>0.98912</v>
      </c>
      <c r="H205">
        <v>0.96341399999999999</v>
      </c>
      <c r="I205">
        <v>0.931315</v>
      </c>
      <c r="J205">
        <v>0.77071900000000004</v>
      </c>
      <c r="K205">
        <v>0.77124499999999996</v>
      </c>
      <c r="L205">
        <v>0.79406399999999999</v>
      </c>
      <c r="M205">
        <v>0.75288699999999997</v>
      </c>
      <c r="N205">
        <v>0.76529199999999997</v>
      </c>
      <c r="P205">
        <v>0.78296900000000003</v>
      </c>
      <c r="Q205">
        <v>0.77578899999999995</v>
      </c>
      <c r="R205">
        <v>0.75894099999999998</v>
      </c>
      <c r="S205">
        <v>1.3732549999999999</v>
      </c>
    </row>
    <row r="206" spans="1:19" x14ac:dyDescent="0.25">
      <c r="A206" s="470">
        <f t="shared" si="6"/>
        <v>44032</v>
      </c>
      <c r="B206">
        <v>0.95891099999999996</v>
      </c>
      <c r="C206">
        <v>0.99820299999999995</v>
      </c>
      <c r="D206">
        <v>0.89673999999999998</v>
      </c>
      <c r="E206">
        <v>0.94721200000000005</v>
      </c>
      <c r="F206">
        <v>1.0524100000000001</v>
      </c>
      <c r="G206">
        <v>0.99186700000000005</v>
      </c>
      <c r="H206">
        <v>0.96484599999999998</v>
      </c>
      <c r="I206">
        <v>0.93153200000000003</v>
      </c>
      <c r="J206">
        <v>0.77071900000000004</v>
      </c>
      <c r="K206">
        <v>0.76727999999999996</v>
      </c>
      <c r="L206">
        <v>0.79488400000000003</v>
      </c>
      <c r="M206">
        <v>0.76022199999999995</v>
      </c>
      <c r="N206">
        <v>0.76490599999999997</v>
      </c>
      <c r="O206">
        <v>0.738981</v>
      </c>
      <c r="P206">
        <v>0.78614799999999996</v>
      </c>
      <c r="Q206">
        <v>0.77624099999999996</v>
      </c>
      <c r="R206">
        <v>0.75876900000000003</v>
      </c>
      <c r="S206">
        <v>1.3771500000000001</v>
      </c>
    </row>
    <row r="207" spans="1:19" x14ac:dyDescent="0.25">
      <c r="A207" s="470">
        <f t="shared" si="6"/>
        <v>44033</v>
      </c>
      <c r="B207">
        <v>0.95891099999999996</v>
      </c>
      <c r="C207">
        <v>0.99255599999999999</v>
      </c>
      <c r="D207">
        <v>0.90362799999999999</v>
      </c>
      <c r="E207">
        <v>0.95502799999999999</v>
      </c>
      <c r="F207">
        <v>1.0560890000000001</v>
      </c>
      <c r="G207">
        <v>0.98775199999999996</v>
      </c>
      <c r="H207">
        <v>0.96452000000000004</v>
      </c>
      <c r="I207">
        <v>0.93153200000000003</v>
      </c>
      <c r="J207">
        <v>0.76950600000000002</v>
      </c>
      <c r="K207">
        <v>0.76642399999999999</v>
      </c>
      <c r="L207">
        <v>0.79684100000000002</v>
      </c>
      <c r="M207">
        <v>0.760023</v>
      </c>
      <c r="N207">
        <v>0.76490599999999997</v>
      </c>
      <c r="O207">
        <v>0.74402299999999999</v>
      </c>
      <c r="P207">
        <v>0.79601999999999995</v>
      </c>
      <c r="Q207">
        <v>0.77625</v>
      </c>
      <c r="R207">
        <v>0.75674399999999997</v>
      </c>
      <c r="S207">
        <v>1.3771500000000001</v>
      </c>
    </row>
    <row r="208" spans="1:19" x14ac:dyDescent="0.25">
      <c r="A208" s="470">
        <f t="shared" si="6"/>
        <v>44034</v>
      </c>
      <c r="B208">
        <v>0.95891099999999996</v>
      </c>
      <c r="C208">
        <v>0.99835300000000005</v>
      </c>
      <c r="D208">
        <v>0.901555</v>
      </c>
      <c r="E208">
        <v>0.96051299999999995</v>
      </c>
      <c r="F208">
        <v>1.0582910000000001</v>
      </c>
      <c r="G208">
        <v>0.98765400000000003</v>
      </c>
      <c r="H208">
        <v>0.96452000000000004</v>
      </c>
      <c r="I208">
        <v>0.93179299999999998</v>
      </c>
      <c r="J208">
        <v>0.772061</v>
      </c>
      <c r="K208">
        <v>0.76497300000000001</v>
      </c>
      <c r="L208">
        <v>0.79747999999999997</v>
      </c>
      <c r="M208">
        <v>0.760023</v>
      </c>
      <c r="N208">
        <v>0.76274500000000001</v>
      </c>
      <c r="O208">
        <v>0.746035</v>
      </c>
      <c r="P208">
        <v>0.79573799999999995</v>
      </c>
      <c r="Q208">
        <v>0.77654199999999995</v>
      </c>
      <c r="R208">
        <v>0.75582899999999997</v>
      </c>
      <c r="S208">
        <v>1.3749150000000001</v>
      </c>
    </row>
    <row r="209" spans="1:19" x14ac:dyDescent="0.25">
      <c r="A209" s="470">
        <f t="shared" si="6"/>
        <v>44035</v>
      </c>
      <c r="B209">
        <v>0.95515499999999998</v>
      </c>
      <c r="C209">
        <v>0.990089</v>
      </c>
      <c r="D209">
        <v>0.91048600000000002</v>
      </c>
      <c r="E209">
        <v>0.96330800000000005</v>
      </c>
      <c r="F209">
        <v>1.0532969999999999</v>
      </c>
      <c r="G209">
        <v>0.98775199999999996</v>
      </c>
      <c r="H209">
        <v>0.967445</v>
      </c>
      <c r="I209">
        <v>0.93124600000000002</v>
      </c>
      <c r="J209">
        <v>0.76804899999999998</v>
      </c>
      <c r="K209">
        <v>0.75905900000000004</v>
      </c>
      <c r="L209">
        <v>0.79747999999999997</v>
      </c>
      <c r="M209">
        <v>0.76008100000000001</v>
      </c>
      <c r="N209">
        <v>0.76126700000000003</v>
      </c>
      <c r="O209">
        <v>0.74845799999999996</v>
      </c>
      <c r="P209">
        <v>0.79537100000000005</v>
      </c>
      <c r="Q209">
        <v>0.77414400000000005</v>
      </c>
      <c r="R209">
        <v>0.75622900000000004</v>
      </c>
      <c r="S209">
        <v>1.3766099999999999</v>
      </c>
    </row>
    <row r="210" spans="1:19" x14ac:dyDescent="0.25">
      <c r="A210" s="470">
        <f t="shared" si="6"/>
        <v>44036</v>
      </c>
      <c r="B210">
        <v>0.95561200000000002</v>
      </c>
      <c r="C210">
        <v>0.98936400000000002</v>
      </c>
      <c r="D210">
        <v>0.919709</v>
      </c>
      <c r="E210">
        <v>0.96347499999999997</v>
      </c>
      <c r="F210">
        <v>1.0544070000000001</v>
      </c>
      <c r="G210">
        <v>0.98262700000000003</v>
      </c>
      <c r="H210">
        <v>0.971383</v>
      </c>
      <c r="I210">
        <v>0.93173600000000001</v>
      </c>
      <c r="J210">
        <v>0.76841199999999998</v>
      </c>
      <c r="K210">
        <v>0.76158599999999999</v>
      </c>
      <c r="L210">
        <v>0.79917199999999999</v>
      </c>
      <c r="M210">
        <v>0.75956100000000004</v>
      </c>
      <c r="N210">
        <v>0.76133899999999999</v>
      </c>
      <c r="O210">
        <v>0.74462399999999995</v>
      </c>
      <c r="P210">
        <v>0.79589299999999996</v>
      </c>
      <c r="Q210">
        <v>0.77414400000000005</v>
      </c>
      <c r="R210">
        <v>0.76011499999999999</v>
      </c>
      <c r="S210">
        <v>1.379105</v>
      </c>
    </row>
    <row r="211" spans="1:19" x14ac:dyDescent="0.25">
      <c r="A211" s="470">
        <f t="shared" si="6"/>
        <v>44037</v>
      </c>
      <c r="B211">
        <v>0.96553100000000003</v>
      </c>
      <c r="C211">
        <v>0.98687499999999995</v>
      </c>
      <c r="D211">
        <v>0.92178599999999999</v>
      </c>
      <c r="E211">
        <v>0.96553100000000003</v>
      </c>
      <c r="F211">
        <v>1.0544070000000001</v>
      </c>
      <c r="G211">
        <v>0.97865599999999997</v>
      </c>
      <c r="H211">
        <v>0.96934900000000002</v>
      </c>
      <c r="I211">
        <v>0.93028</v>
      </c>
      <c r="J211">
        <v>0.76513100000000001</v>
      </c>
      <c r="K211">
        <v>0.76158599999999999</v>
      </c>
      <c r="L211">
        <v>0.79989100000000002</v>
      </c>
      <c r="M211">
        <v>0.76349599999999995</v>
      </c>
      <c r="N211">
        <v>0.76008299999999995</v>
      </c>
      <c r="O211">
        <v>0.74529500000000004</v>
      </c>
      <c r="P211">
        <v>0.79589299999999996</v>
      </c>
      <c r="Q211">
        <v>0.77765899999999999</v>
      </c>
      <c r="R211">
        <v>0.75845499999999999</v>
      </c>
      <c r="S211">
        <v>1.380425</v>
      </c>
    </row>
    <row r="212" spans="1:19" x14ac:dyDescent="0.25">
      <c r="A212" s="470">
        <f t="shared" si="6"/>
        <v>44038</v>
      </c>
      <c r="B212">
        <v>0.96029200000000003</v>
      </c>
      <c r="C212">
        <v>0.98687499999999995</v>
      </c>
      <c r="D212">
        <v>0.92038699999999996</v>
      </c>
      <c r="E212">
        <v>0.96472899999999995</v>
      </c>
      <c r="F212">
        <v>1.0580670000000001</v>
      </c>
      <c r="G212">
        <v>0.98475599999999996</v>
      </c>
      <c r="H212">
        <v>0.97333099999999995</v>
      </c>
      <c r="I212">
        <v>0.925091</v>
      </c>
      <c r="J212">
        <v>0.76650700000000005</v>
      </c>
      <c r="K212">
        <v>0.75656999999999996</v>
      </c>
      <c r="L212">
        <v>0.79953600000000002</v>
      </c>
      <c r="M212">
        <v>0.76539800000000002</v>
      </c>
      <c r="N212">
        <v>0.75870800000000005</v>
      </c>
      <c r="O212">
        <v>0.74529500000000004</v>
      </c>
      <c r="P212">
        <v>0.797261</v>
      </c>
      <c r="Q212">
        <v>0.77625900000000003</v>
      </c>
      <c r="R212">
        <v>0.75608900000000001</v>
      </c>
      <c r="S212">
        <v>1.382315</v>
      </c>
    </row>
    <row r="213" spans="1:19" x14ac:dyDescent="0.25">
      <c r="A213" s="470">
        <f t="shared" si="6"/>
        <v>44039</v>
      </c>
      <c r="B213">
        <v>0.95283499999999999</v>
      </c>
      <c r="C213">
        <v>0.98687499999999995</v>
      </c>
      <c r="D213">
        <v>0.92038699999999996</v>
      </c>
      <c r="E213">
        <v>0.96855599999999997</v>
      </c>
      <c r="F213">
        <v>1.0607599999999999</v>
      </c>
      <c r="G213">
        <v>0.98988299999999996</v>
      </c>
      <c r="H213">
        <v>0.97257300000000002</v>
      </c>
      <c r="I213">
        <v>0.92441099999999998</v>
      </c>
      <c r="J213">
        <v>0.76650700000000005</v>
      </c>
      <c r="K213">
        <v>0.75754999999999995</v>
      </c>
      <c r="L213">
        <v>0.79893599999999998</v>
      </c>
      <c r="M213">
        <v>0.76559100000000002</v>
      </c>
      <c r="N213">
        <v>0.75812100000000004</v>
      </c>
      <c r="O213">
        <v>0.74743999999999999</v>
      </c>
      <c r="P213">
        <v>0.79515599999999997</v>
      </c>
      <c r="Q213">
        <v>0.77583999999999997</v>
      </c>
      <c r="R213">
        <v>0.75778500000000004</v>
      </c>
      <c r="S213">
        <v>1.3829499999999999</v>
      </c>
    </row>
    <row r="214" spans="1:19" x14ac:dyDescent="0.25">
      <c r="A214" s="470">
        <f t="shared" si="6"/>
        <v>44040</v>
      </c>
      <c r="B214">
        <v>0.95283499999999999</v>
      </c>
      <c r="C214">
        <v>0.98560999999999999</v>
      </c>
      <c r="D214">
        <v>0.92374500000000004</v>
      </c>
      <c r="E214">
        <v>0.96376300000000004</v>
      </c>
      <c r="F214">
        <v>1.053952</v>
      </c>
      <c r="G214">
        <v>0.99551999999999996</v>
      </c>
      <c r="H214">
        <v>0.97295699999999996</v>
      </c>
      <c r="I214">
        <v>0.92441099999999998</v>
      </c>
      <c r="J214">
        <v>0.76754800000000001</v>
      </c>
      <c r="K214">
        <v>0.75658099999999995</v>
      </c>
      <c r="L214">
        <v>0.80397200000000002</v>
      </c>
      <c r="M214">
        <v>0.76478900000000005</v>
      </c>
      <c r="N214">
        <v>0.75812100000000004</v>
      </c>
      <c r="O214">
        <v>0.748803</v>
      </c>
      <c r="P214">
        <v>0.79596299999999998</v>
      </c>
      <c r="Q214">
        <v>0.77865200000000001</v>
      </c>
      <c r="R214">
        <v>0.75584099999999999</v>
      </c>
      <c r="S214">
        <v>1.3829499999999999</v>
      </c>
    </row>
    <row r="215" spans="1:19" x14ac:dyDescent="0.25">
      <c r="A215" s="470">
        <f t="shared" si="6"/>
        <v>44041</v>
      </c>
      <c r="B215">
        <v>0.95283499999999999</v>
      </c>
      <c r="C215">
        <v>0.97462899999999997</v>
      </c>
      <c r="D215">
        <v>0.91929899999999998</v>
      </c>
      <c r="E215">
        <v>0.96523700000000001</v>
      </c>
      <c r="F215">
        <v>1.0536300000000001</v>
      </c>
      <c r="G215">
        <v>0.99661200000000005</v>
      </c>
      <c r="H215">
        <v>0.97295699999999996</v>
      </c>
      <c r="I215">
        <v>0.92544599999999999</v>
      </c>
      <c r="J215">
        <v>0.77382899999999999</v>
      </c>
      <c r="K215">
        <v>0.75894700000000004</v>
      </c>
      <c r="L215">
        <v>0.80427899999999997</v>
      </c>
      <c r="M215">
        <v>0.76478900000000005</v>
      </c>
      <c r="N215">
        <v>0.76012999999999997</v>
      </c>
      <c r="O215">
        <v>0.74764699999999995</v>
      </c>
      <c r="P215">
        <v>0.80337400000000003</v>
      </c>
      <c r="Q215">
        <v>0.78096600000000005</v>
      </c>
      <c r="R215">
        <v>0.75468900000000005</v>
      </c>
      <c r="S215">
        <v>1.3855500000000001</v>
      </c>
    </row>
    <row r="216" spans="1:19" x14ac:dyDescent="0.25">
      <c r="A216" s="470">
        <f t="shared" si="6"/>
        <v>44042</v>
      </c>
      <c r="B216">
        <v>0.93962900000000005</v>
      </c>
      <c r="C216">
        <v>0.97499100000000005</v>
      </c>
      <c r="D216">
        <v>0.91688400000000003</v>
      </c>
      <c r="E216">
        <v>0.96525099999999997</v>
      </c>
      <c r="F216">
        <v>1.0461240000000001</v>
      </c>
      <c r="G216">
        <v>0.99641299999999999</v>
      </c>
      <c r="H216">
        <v>0.97370000000000001</v>
      </c>
      <c r="I216">
        <v>0.92193899999999995</v>
      </c>
      <c r="J216">
        <v>0.77570499999999998</v>
      </c>
      <c r="K216">
        <v>0.765679</v>
      </c>
      <c r="L216">
        <v>0.80427899999999997</v>
      </c>
      <c r="M216">
        <v>0.768096</v>
      </c>
      <c r="N216">
        <v>0.75911399999999996</v>
      </c>
      <c r="O216">
        <v>0.74431599999999998</v>
      </c>
      <c r="P216">
        <v>0.80163499999999999</v>
      </c>
      <c r="Q216">
        <v>0.78072799999999998</v>
      </c>
      <c r="R216">
        <v>0.75468900000000005</v>
      </c>
      <c r="S216">
        <v>1.3848499999999999</v>
      </c>
    </row>
    <row r="217" spans="1:19" x14ac:dyDescent="0.25">
      <c r="A217" s="470">
        <f t="shared" si="6"/>
        <v>44043</v>
      </c>
      <c r="B217">
        <v>0.93593499999999996</v>
      </c>
      <c r="C217">
        <v>0.97811000000000003</v>
      </c>
      <c r="D217">
        <v>0.92387300000000006</v>
      </c>
      <c r="E217">
        <v>0.97095900000000002</v>
      </c>
      <c r="F217">
        <v>1.0470109999999999</v>
      </c>
      <c r="G217">
        <v>0.99730700000000005</v>
      </c>
      <c r="H217">
        <v>0.97052000000000005</v>
      </c>
      <c r="I217">
        <v>0.91696900000000003</v>
      </c>
      <c r="J217">
        <v>0.76861000000000002</v>
      </c>
      <c r="K217">
        <v>0.76678000000000002</v>
      </c>
      <c r="L217">
        <v>0.80076599999999998</v>
      </c>
      <c r="M217">
        <v>0.76855099999999998</v>
      </c>
      <c r="N217">
        <v>0.76042399999999999</v>
      </c>
      <c r="O217">
        <v>0.74565700000000001</v>
      </c>
      <c r="P217">
        <v>0.80145200000000005</v>
      </c>
      <c r="Q217">
        <v>0.78072799999999998</v>
      </c>
      <c r="R217">
        <v>0.759552</v>
      </c>
      <c r="S217">
        <v>1.380865</v>
      </c>
    </row>
    <row r="218" spans="1:19" x14ac:dyDescent="0.25">
      <c r="A218" s="468">
        <f t="shared" si="6"/>
        <v>44044</v>
      </c>
      <c r="B218">
        <v>0.939805</v>
      </c>
      <c r="C218">
        <v>0.97584800000000005</v>
      </c>
      <c r="D218">
        <v>0.92751499999999998</v>
      </c>
      <c r="E218">
        <v>0.97238400000000003</v>
      </c>
      <c r="F218">
        <v>1.0470109999999999</v>
      </c>
      <c r="G218">
        <v>0.99778500000000003</v>
      </c>
      <c r="H218">
        <v>0.97223300000000001</v>
      </c>
      <c r="I218">
        <v>0.91849700000000001</v>
      </c>
      <c r="J218">
        <v>0.76543300000000003</v>
      </c>
      <c r="K218">
        <v>0.76678000000000002</v>
      </c>
      <c r="L218">
        <v>0.79757500000000003</v>
      </c>
      <c r="M218">
        <v>0.76872799999999997</v>
      </c>
      <c r="N218">
        <v>0.75806099999999998</v>
      </c>
      <c r="O218">
        <v>0.74562899999999999</v>
      </c>
      <c r="P218">
        <v>0.80145200000000005</v>
      </c>
      <c r="Q218">
        <v>0.77978199999999998</v>
      </c>
      <c r="R218">
        <v>0.75217100000000003</v>
      </c>
      <c r="S218">
        <v>1.385675</v>
      </c>
    </row>
    <row r="219" spans="1:19" x14ac:dyDescent="0.25">
      <c r="A219" s="468">
        <f t="shared" si="6"/>
        <v>44045</v>
      </c>
      <c r="B219">
        <v>0.94518000000000002</v>
      </c>
      <c r="C219">
        <v>0.97584800000000005</v>
      </c>
      <c r="D219">
        <v>0.926956</v>
      </c>
      <c r="E219">
        <v>0.97087400000000001</v>
      </c>
      <c r="F219">
        <v>1.0445169999999999</v>
      </c>
      <c r="G219">
        <v>0.99868199999999996</v>
      </c>
      <c r="H219">
        <v>0.96723999999999999</v>
      </c>
      <c r="I219">
        <v>0.91637599999999997</v>
      </c>
      <c r="J219">
        <v>0.76397999999999999</v>
      </c>
      <c r="K219">
        <v>0.76356000000000002</v>
      </c>
      <c r="L219">
        <v>0.79700599999999999</v>
      </c>
      <c r="M219">
        <v>0.76922199999999996</v>
      </c>
      <c r="N219">
        <v>0.75737500000000002</v>
      </c>
      <c r="O219">
        <v>0.74562899999999999</v>
      </c>
      <c r="P219">
        <v>0.80009600000000003</v>
      </c>
      <c r="Q219">
        <v>0.77907400000000004</v>
      </c>
      <c r="R219">
        <v>0.74993399999999999</v>
      </c>
      <c r="S219">
        <v>1.3860950000000001</v>
      </c>
    </row>
    <row r="220" spans="1:19" x14ac:dyDescent="0.25">
      <c r="A220" s="468">
        <f t="shared" si="6"/>
        <v>44046</v>
      </c>
      <c r="B220">
        <v>0.94832799999999995</v>
      </c>
      <c r="C220">
        <v>0.97584800000000005</v>
      </c>
      <c r="D220">
        <v>0.926956</v>
      </c>
      <c r="E220">
        <v>0.97732600000000003</v>
      </c>
      <c r="F220">
        <v>1.041515</v>
      </c>
      <c r="G220">
        <v>0.99284700000000004</v>
      </c>
      <c r="H220">
        <v>0.96285299999999996</v>
      </c>
      <c r="I220">
        <v>0.91593100000000005</v>
      </c>
      <c r="J220">
        <v>0.76397999999999999</v>
      </c>
      <c r="K220">
        <v>0.76324499999999995</v>
      </c>
      <c r="L220">
        <v>0.79549400000000003</v>
      </c>
      <c r="M220">
        <v>0.77070700000000003</v>
      </c>
      <c r="N220">
        <v>0.75588599999999995</v>
      </c>
      <c r="O220">
        <v>0.74604000000000004</v>
      </c>
      <c r="P220">
        <v>0.79656499999999997</v>
      </c>
      <c r="Q220">
        <v>0.77780199999999999</v>
      </c>
      <c r="R220">
        <v>0.74987499999999996</v>
      </c>
      <c r="S220">
        <v>1.3872500000000001</v>
      </c>
    </row>
    <row r="221" spans="1:19" x14ac:dyDescent="0.25">
      <c r="A221" s="468">
        <f t="shared" si="6"/>
        <v>44047</v>
      </c>
      <c r="B221">
        <v>0.94903700000000002</v>
      </c>
      <c r="C221">
        <v>0.97361500000000001</v>
      </c>
      <c r="D221">
        <v>0.93748399999999998</v>
      </c>
      <c r="E221">
        <v>0.97683900000000001</v>
      </c>
      <c r="F221">
        <v>1.039361</v>
      </c>
      <c r="G221">
        <v>1.0009809999999999</v>
      </c>
      <c r="H221">
        <v>0.96262599999999998</v>
      </c>
      <c r="I221">
        <v>0.91593100000000005</v>
      </c>
      <c r="J221">
        <v>0.76083500000000004</v>
      </c>
      <c r="K221">
        <v>0.76452600000000004</v>
      </c>
      <c r="L221">
        <v>0.78995800000000005</v>
      </c>
      <c r="M221">
        <v>0.768787</v>
      </c>
      <c r="N221">
        <v>0.75588599999999995</v>
      </c>
      <c r="O221">
        <v>0.74809700000000001</v>
      </c>
      <c r="P221">
        <v>0.79711399999999999</v>
      </c>
      <c r="Q221">
        <v>0.77716700000000005</v>
      </c>
      <c r="R221">
        <v>0.75063000000000002</v>
      </c>
      <c r="S221">
        <v>1.3872500000000001</v>
      </c>
    </row>
    <row r="222" spans="1:19" x14ac:dyDescent="0.25">
      <c r="A222" s="468">
        <f t="shared" si="6"/>
        <v>44048</v>
      </c>
      <c r="B222">
        <v>0.94903700000000002</v>
      </c>
      <c r="C222">
        <v>0.96576399999999996</v>
      </c>
      <c r="D222">
        <v>0.92973499999999998</v>
      </c>
      <c r="E222">
        <v>0.98057499999999997</v>
      </c>
      <c r="F222">
        <v>1.0232060000000001</v>
      </c>
      <c r="G222">
        <v>0.99890100000000004</v>
      </c>
      <c r="H222">
        <v>0.96262599999999998</v>
      </c>
      <c r="I222">
        <v>0.91663600000000001</v>
      </c>
      <c r="J222">
        <v>0.75937900000000003</v>
      </c>
      <c r="K222">
        <v>0.768374</v>
      </c>
      <c r="L222">
        <v>0.79037999999999997</v>
      </c>
      <c r="M222">
        <v>0.768787</v>
      </c>
      <c r="N222">
        <v>0.75800599999999996</v>
      </c>
      <c r="O222">
        <v>0.75256400000000001</v>
      </c>
      <c r="P222">
        <v>0.79987799999999998</v>
      </c>
      <c r="Q222">
        <v>0.77345200000000003</v>
      </c>
      <c r="R222">
        <v>0.74718899999999999</v>
      </c>
      <c r="S222">
        <v>1.3842350000000001</v>
      </c>
    </row>
    <row r="223" spans="1:19" x14ac:dyDescent="0.25">
      <c r="A223" s="468">
        <f t="shared" si="6"/>
        <v>44049</v>
      </c>
      <c r="B223">
        <v>0.94836200000000004</v>
      </c>
      <c r="C223">
        <v>0.95886499999999997</v>
      </c>
      <c r="D223">
        <v>0.93501599999999996</v>
      </c>
      <c r="E223">
        <v>0.98425200000000002</v>
      </c>
      <c r="F223">
        <v>1.02373</v>
      </c>
      <c r="G223">
        <v>0.99890100000000004</v>
      </c>
      <c r="H223">
        <v>0.96431999999999995</v>
      </c>
      <c r="I223">
        <v>0.91210100000000005</v>
      </c>
      <c r="J223">
        <v>0.75870199999999999</v>
      </c>
      <c r="K223">
        <v>0.759382</v>
      </c>
      <c r="L223">
        <v>0.790358</v>
      </c>
      <c r="M223">
        <v>0.76872799999999997</v>
      </c>
      <c r="N223">
        <v>0.75331599999999999</v>
      </c>
      <c r="O223">
        <v>0.752417</v>
      </c>
      <c r="P223">
        <v>0.79598800000000003</v>
      </c>
      <c r="Q223">
        <v>0.77334700000000001</v>
      </c>
      <c r="R223">
        <v>0.74718899999999999</v>
      </c>
      <c r="S223">
        <v>1.37775</v>
      </c>
    </row>
    <row r="224" spans="1:19" x14ac:dyDescent="0.25">
      <c r="A224" s="468">
        <f t="shared" si="6"/>
        <v>44050</v>
      </c>
      <c r="B224">
        <v>0.94847099999999995</v>
      </c>
      <c r="C224">
        <v>0.95574899999999996</v>
      </c>
      <c r="D224">
        <v>0.92893599999999998</v>
      </c>
      <c r="E224">
        <v>0.97143000000000002</v>
      </c>
      <c r="F224">
        <v>1.0191600000000001</v>
      </c>
      <c r="G224">
        <v>1.00021</v>
      </c>
      <c r="H224">
        <v>0.96410200000000001</v>
      </c>
      <c r="I224">
        <v>0.91566700000000001</v>
      </c>
      <c r="J224">
        <v>0.76179699999999995</v>
      </c>
      <c r="K224">
        <v>0.758996</v>
      </c>
      <c r="L224">
        <v>0.78851000000000004</v>
      </c>
      <c r="M224">
        <v>0.76711499999999999</v>
      </c>
      <c r="N224">
        <v>0.75020200000000004</v>
      </c>
      <c r="O224">
        <v>0.74698500000000001</v>
      </c>
      <c r="P224">
        <v>0.79651799999999995</v>
      </c>
      <c r="Q224">
        <v>0.77334700000000001</v>
      </c>
      <c r="R224">
        <v>0.74792899999999995</v>
      </c>
      <c r="S224">
        <v>1.3736699999999999</v>
      </c>
    </row>
    <row r="225" spans="1:19" x14ac:dyDescent="0.25">
      <c r="A225" s="470">
        <f t="shared" si="6"/>
        <v>44051</v>
      </c>
      <c r="B225">
        <v>0.94665600000000005</v>
      </c>
      <c r="C225">
        <v>0.95016400000000001</v>
      </c>
      <c r="D225">
        <v>0.92366000000000004</v>
      </c>
      <c r="E225">
        <v>0.97276300000000004</v>
      </c>
      <c r="F225">
        <v>1.0191600000000001</v>
      </c>
      <c r="G225">
        <v>1.00318</v>
      </c>
      <c r="H225">
        <v>0.96002900000000002</v>
      </c>
      <c r="I225">
        <v>0.91538600000000003</v>
      </c>
      <c r="J225">
        <v>0.76235200000000003</v>
      </c>
      <c r="K225">
        <v>0.758996</v>
      </c>
      <c r="L225">
        <v>0.78988899999999995</v>
      </c>
      <c r="M225">
        <v>0.764818</v>
      </c>
      <c r="N225">
        <v>0.75547799999999998</v>
      </c>
      <c r="O225">
        <v>0.74724199999999996</v>
      </c>
      <c r="P225">
        <v>0.79651799999999995</v>
      </c>
      <c r="Q225">
        <v>0.77803500000000003</v>
      </c>
      <c r="R225">
        <v>0.74383500000000002</v>
      </c>
      <c r="S225">
        <v>1.373855</v>
      </c>
    </row>
    <row r="226" spans="1:19" x14ac:dyDescent="0.25">
      <c r="A226" s="470">
        <f t="shared" si="6"/>
        <v>44052</v>
      </c>
      <c r="B226">
        <v>0.95251699999999995</v>
      </c>
      <c r="C226">
        <v>0.95016400000000001</v>
      </c>
      <c r="D226">
        <v>0.923404</v>
      </c>
      <c r="E226">
        <v>0.97361500000000001</v>
      </c>
      <c r="F226">
        <v>1.010785</v>
      </c>
      <c r="G226">
        <v>1.0054289999999999</v>
      </c>
      <c r="H226">
        <v>0.96893099999999999</v>
      </c>
      <c r="I226">
        <v>0.91136899999999998</v>
      </c>
      <c r="J226">
        <v>0.76135399999999998</v>
      </c>
      <c r="K226">
        <v>0.76008299999999995</v>
      </c>
      <c r="L226">
        <v>0.78671999999999997</v>
      </c>
      <c r="M226">
        <v>0.76620100000000002</v>
      </c>
      <c r="N226">
        <v>0.75594399999999995</v>
      </c>
      <c r="O226">
        <v>0.74718600000000002</v>
      </c>
      <c r="P226">
        <v>0.79494399999999998</v>
      </c>
      <c r="Q226">
        <v>0.77529300000000001</v>
      </c>
      <c r="R226">
        <v>0.74414999999999998</v>
      </c>
      <c r="S226">
        <v>1.3728</v>
      </c>
    </row>
    <row r="227" spans="1:19" x14ac:dyDescent="0.25">
      <c r="A227" s="470">
        <f t="shared" si="6"/>
        <v>44053</v>
      </c>
      <c r="B227">
        <v>0.94611900000000004</v>
      </c>
      <c r="C227">
        <v>0.95016400000000001</v>
      </c>
      <c r="D227">
        <v>0.923404</v>
      </c>
      <c r="E227">
        <v>0.97356799999999999</v>
      </c>
      <c r="F227">
        <v>1.008065</v>
      </c>
      <c r="G227">
        <v>1.007557</v>
      </c>
      <c r="H227">
        <v>0.97247899999999998</v>
      </c>
      <c r="I227">
        <v>0.91145200000000004</v>
      </c>
      <c r="J227">
        <v>0.76135399999999998</v>
      </c>
      <c r="K227">
        <v>0.761432</v>
      </c>
      <c r="L227">
        <v>0.78703299999999998</v>
      </c>
      <c r="M227">
        <v>0.76125799999999999</v>
      </c>
      <c r="N227">
        <v>0.75326700000000002</v>
      </c>
      <c r="O227">
        <v>0.74911099999999997</v>
      </c>
      <c r="P227">
        <v>0.79810400000000004</v>
      </c>
      <c r="Q227">
        <v>0.78340699999999996</v>
      </c>
      <c r="R227">
        <v>0.74569799999999997</v>
      </c>
      <c r="S227">
        <v>1.37575</v>
      </c>
    </row>
    <row r="228" spans="1:19" x14ac:dyDescent="0.25">
      <c r="A228" s="470">
        <f t="shared" si="6"/>
        <v>44054</v>
      </c>
      <c r="B228">
        <v>0.94611900000000004</v>
      </c>
      <c r="C228">
        <v>0.93826200000000004</v>
      </c>
      <c r="D228">
        <v>0.91516399999999998</v>
      </c>
      <c r="E228">
        <v>0.96422699999999995</v>
      </c>
      <c r="F228">
        <v>1.011941</v>
      </c>
      <c r="G228">
        <v>1.008065</v>
      </c>
      <c r="H228">
        <v>0.97203899999999999</v>
      </c>
      <c r="I228">
        <v>0.91145200000000004</v>
      </c>
      <c r="J228">
        <v>0.76747100000000001</v>
      </c>
      <c r="K228">
        <v>0.76665399999999995</v>
      </c>
      <c r="L228">
        <v>0.78830500000000003</v>
      </c>
      <c r="M228">
        <v>0.75985000000000003</v>
      </c>
      <c r="N228">
        <v>0.75326700000000002</v>
      </c>
      <c r="O228">
        <v>0.75307199999999996</v>
      </c>
      <c r="P228">
        <v>0.800176</v>
      </c>
      <c r="Q228">
        <v>0.78490199999999999</v>
      </c>
      <c r="R228">
        <v>0.74390599999999996</v>
      </c>
      <c r="S228">
        <v>1.37575</v>
      </c>
    </row>
    <row r="229" spans="1:19" x14ac:dyDescent="0.25">
      <c r="A229" s="470">
        <f t="shared" si="6"/>
        <v>44055</v>
      </c>
      <c r="B229">
        <v>0.94611900000000004</v>
      </c>
      <c r="C229">
        <v>0.93514799999999998</v>
      </c>
      <c r="D229">
        <v>0.90883899999999995</v>
      </c>
      <c r="E229">
        <v>0.95520099999999997</v>
      </c>
      <c r="F229">
        <v>1.010305</v>
      </c>
      <c r="G229">
        <v>1.0087759999999999</v>
      </c>
      <c r="H229">
        <v>0.97203899999999999</v>
      </c>
      <c r="I229">
        <v>0.91508900000000004</v>
      </c>
      <c r="J229">
        <v>0.76164100000000001</v>
      </c>
      <c r="K229">
        <v>0.77139400000000002</v>
      </c>
      <c r="L229">
        <v>0.78898599999999997</v>
      </c>
      <c r="M229">
        <v>0.75985000000000003</v>
      </c>
      <c r="N229">
        <v>0.75554100000000002</v>
      </c>
      <c r="O229">
        <v>0.75525799999999998</v>
      </c>
      <c r="P229">
        <v>0.79869699999999999</v>
      </c>
      <c r="Q229">
        <v>0.78230100000000002</v>
      </c>
      <c r="R229">
        <v>0.74407500000000004</v>
      </c>
      <c r="S229">
        <v>1.3741950000000001</v>
      </c>
    </row>
    <row r="230" spans="1:19" x14ac:dyDescent="0.25">
      <c r="A230" s="470">
        <f t="shared" si="6"/>
        <v>44056</v>
      </c>
      <c r="B230">
        <v>0.94904200000000005</v>
      </c>
      <c r="C230">
        <v>0.93791000000000002</v>
      </c>
      <c r="D230">
        <v>0.91861099999999996</v>
      </c>
      <c r="E230">
        <v>0.95750599999999997</v>
      </c>
      <c r="F230">
        <v>1.0106219999999999</v>
      </c>
      <c r="G230">
        <v>1.00898</v>
      </c>
      <c r="H230">
        <v>0.97043599999999997</v>
      </c>
      <c r="I230">
        <v>0.91370899999999999</v>
      </c>
      <c r="J230">
        <v>0.76985300000000001</v>
      </c>
      <c r="K230">
        <v>0.77145600000000003</v>
      </c>
      <c r="L230">
        <v>0.78898599999999997</v>
      </c>
      <c r="M230">
        <v>0.76039599999999996</v>
      </c>
      <c r="N230">
        <v>0.75620699999999996</v>
      </c>
      <c r="O230">
        <v>0.75705699999999998</v>
      </c>
      <c r="P230">
        <v>0.79901900000000003</v>
      </c>
      <c r="Q230">
        <v>0.78268700000000002</v>
      </c>
      <c r="R230">
        <v>0.74407500000000004</v>
      </c>
      <c r="S230">
        <v>1.3721099999999999</v>
      </c>
    </row>
    <row r="231" spans="1:19" x14ac:dyDescent="0.25">
      <c r="A231" s="470">
        <f t="shared" si="6"/>
        <v>44057</v>
      </c>
      <c r="B231">
        <v>0.95061600000000002</v>
      </c>
      <c r="C231">
        <v>0.939496</v>
      </c>
      <c r="D231">
        <v>0.91938399999999998</v>
      </c>
      <c r="E231">
        <v>0.962094</v>
      </c>
      <c r="F231">
        <v>1.009082</v>
      </c>
      <c r="G231">
        <v>1.006948</v>
      </c>
      <c r="H231">
        <v>0.96650999999999998</v>
      </c>
      <c r="I231">
        <v>0.91530199999999995</v>
      </c>
      <c r="J231">
        <v>0.76453199999999999</v>
      </c>
      <c r="K231">
        <v>0.77181900000000003</v>
      </c>
      <c r="L231">
        <v>0.787188</v>
      </c>
      <c r="M231">
        <v>0.76344000000000001</v>
      </c>
      <c r="N231">
        <v>0.75091399999999997</v>
      </c>
      <c r="O231">
        <v>0.75470300000000001</v>
      </c>
      <c r="P231">
        <v>0.79907600000000001</v>
      </c>
      <c r="Q231">
        <v>0.78268700000000002</v>
      </c>
      <c r="R231">
        <v>0.74313499999999999</v>
      </c>
      <c r="S231">
        <v>1.3711899999999999</v>
      </c>
    </row>
    <row r="232" spans="1:19" x14ac:dyDescent="0.25">
      <c r="A232" s="470">
        <f t="shared" si="6"/>
        <v>44058</v>
      </c>
      <c r="B232">
        <v>0.94020300000000001</v>
      </c>
      <c r="C232">
        <v>0.939585</v>
      </c>
      <c r="D232">
        <v>0.91016699999999995</v>
      </c>
      <c r="E232">
        <v>0.96024600000000004</v>
      </c>
      <c r="F232">
        <v>1.009082</v>
      </c>
      <c r="G232">
        <v>1.0084709999999999</v>
      </c>
      <c r="H232">
        <v>0.96785299999999996</v>
      </c>
      <c r="I232">
        <v>0.916964</v>
      </c>
      <c r="J232">
        <v>0.76502599999999998</v>
      </c>
      <c r="K232">
        <v>0.77181900000000003</v>
      </c>
      <c r="L232">
        <v>0.78379699999999997</v>
      </c>
      <c r="M232">
        <v>0.76083800000000001</v>
      </c>
      <c r="N232">
        <v>0.75034000000000001</v>
      </c>
      <c r="O232">
        <v>0.75423600000000002</v>
      </c>
      <c r="P232">
        <v>0.79907600000000001</v>
      </c>
      <c r="Q232">
        <v>0.77539800000000003</v>
      </c>
      <c r="R232">
        <v>0.74142200000000003</v>
      </c>
      <c r="S232">
        <v>1.3711</v>
      </c>
    </row>
    <row r="233" spans="1:19" x14ac:dyDescent="0.25">
      <c r="A233" s="470">
        <f t="shared" si="6"/>
        <v>44059</v>
      </c>
      <c r="B233">
        <v>0.92906599999999995</v>
      </c>
      <c r="C233">
        <v>0.939585</v>
      </c>
      <c r="D233">
        <v>0.91016699999999995</v>
      </c>
      <c r="E233">
        <v>0.96024600000000004</v>
      </c>
      <c r="F233">
        <v>1.0172939999999999</v>
      </c>
      <c r="G233">
        <v>1.010918</v>
      </c>
      <c r="H233">
        <v>0.96974899999999997</v>
      </c>
      <c r="I233">
        <v>0.91808000000000001</v>
      </c>
      <c r="J233">
        <v>0.76354500000000003</v>
      </c>
      <c r="K233">
        <v>0.77408399999999999</v>
      </c>
      <c r="L233">
        <v>0.78671400000000002</v>
      </c>
      <c r="M233">
        <v>0.75990999999999997</v>
      </c>
      <c r="N233">
        <v>0.75300400000000001</v>
      </c>
      <c r="O233">
        <v>0.75423600000000002</v>
      </c>
      <c r="P233">
        <v>0.79525999999999997</v>
      </c>
      <c r="Q233">
        <v>0.77727299999999999</v>
      </c>
      <c r="R233">
        <v>0.73918300000000003</v>
      </c>
      <c r="S233">
        <v>1.369715</v>
      </c>
    </row>
    <row r="234" spans="1:19" x14ac:dyDescent="0.25">
      <c r="A234" s="470">
        <f t="shared" si="6"/>
        <v>44060</v>
      </c>
      <c r="B234">
        <v>0.929454</v>
      </c>
      <c r="C234">
        <v>0.939585</v>
      </c>
      <c r="D234">
        <v>0.90265700000000004</v>
      </c>
      <c r="E234">
        <v>0.958121</v>
      </c>
      <c r="F234">
        <v>1.0176559999999999</v>
      </c>
      <c r="G234">
        <v>1.013674</v>
      </c>
      <c r="H234">
        <v>0.96627700000000005</v>
      </c>
      <c r="I234">
        <v>0.91738900000000001</v>
      </c>
      <c r="J234">
        <v>0.76354500000000003</v>
      </c>
      <c r="K234">
        <v>0.77818900000000002</v>
      </c>
      <c r="L234">
        <v>0.79032000000000002</v>
      </c>
      <c r="M234">
        <v>0.76429499999999995</v>
      </c>
      <c r="O234">
        <v>0.75743199999999999</v>
      </c>
      <c r="P234">
        <v>0.79102300000000003</v>
      </c>
      <c r="Q234">
        <v>0.77434700000000001</v>
      </c>
      <c r="R234">
        <v>0.73945399999999994</v>
      </c>
      <c r="S234">
        <v>1.3685499999999999</v>
      </c>
    </row>
    <row r="235" spans="1:19" x14ac:dyDescent="0.25">
      <c r="A235" s="470">
        <f t="shared" si="6"/>
        <v>44061</v>
      </c>
      <c r="B235">
        <v>0.929454</v>
      </c>
      <c r="C235">
        <v>0.943886</v>
      </c>
      <c r="D235">
        <v>0.90375099999999997</v>
      </c>
      <c r="E235">
        <v>0.969086</v>
      </c>
      <c r="F235">
        <v>1.019493</v>
      </c>
      <c r="G235">
        <v>1.01101</v>
      </c>
      <c r="H235">
        <v>0.96745899999999996</v>
      </c>
      <c r="I235">
        <v>0.91738900000000001</v>
      </c>
      <c r="J235">
        <v>0.76493500000000003</v>
      </c>
      <c r="K235">
        <v>0.77681100000000003</v>
      </c>
      <c r="L235">
        <v>0.79604200000000003</v>
      </c>
      <c r="M235">
        <v>0.76432100000000003</v>
      </c>
      <c r="N235">
        <v>0.75326700000000002</v>
      </c>
      <c r="O235">
        <v>0.758521</v>
      </c>
      <c r="P235">
        <v>0.791296</v>
      </c>
      <c r="Q235">
        <v>0.77180700000000002</v>
      </c>
      <c r="R235">
        <v>0.73856100000000002</v>
      </c>
      <c r="S235">
        <v>1.3685499999999999</v>
      </c>
    </row>
    <row r="236" spans="1:19" x14ac:dyDescent="0.25">
      <c r="A236" s="470">
        <f t="shared" si="6"/>
        <v>44062</v>
      </c>
      <c r="B236">
        <v>0.929454</v>
      </c>
      <c r="C236">
        <v>0.942241</v>
      </c>
      <c r="D236">
        <v>0.90657699999999997</v>
      </c>
      <c r="E236">
        <v>0.97219500000000003</v>
      </c>
      <c r="F236">
        <v>1.0087870000000001</v>
      </c>
      <c r="G236">
        <v>1.0108159999999999</v>
      </c>
      <c r="H236">
        <v>0.96745899999999996</v>
      </c>
      <c r="I236">
        <v>0.918485</v>
      </c>
      <c r="J236">
        <v>0.76496799999999998</v>
      </c>
      <c r="K236">
        <v>0.78275099999999997</v>
      </c>
      <c r="L236">
        <v>0.79471000000000003</v>
      </c>
      <c r="M236">
        <v>0.76432100000000003</v>
      </c>
      <c r="N236">
        <v>0.751004</v>
      </c>
      <c r="O236">
        <v>0.75888900000000004</v>
      </c>
      <c r="P236">
        <v>0.78111900000000001</v>
      </c>
      <c r="Q236">
        <v>0.77014899999999997</v>
      </c>
      <c r="R236">
        <v>0.73700100000000002</v>
      </c>
      <c r="S236">
        <v>1.3650249999999999</v>
      </c>
    </row>
    <row r="237" spans="1:19" x14ac:dyDescent="0.25">
      <c r="A237" s="470">
        <f t="shared" si="6"/>
        <v>44063</v>
      </c>
      <c r="B237">
        <v>0.94241799999999998</v>
      </c>
      <c r="C237">
        <v>0.94153100000000001</v>
      </c>
      <c r="D237">
        <v>0.91330500000000003</v>
      </c>
      <c r="E237">
        <v>0.962094</v>
      </c>
      <c r="F237">
        <v>1.012443</v>
      </c>
      <c r="G237">
        <v>1.0108159999999999</v>
      </c>
      <c r="H237">
        <v>0.96693099999999998</v>
      </c>
      <c r="I237">
        <v>0.91357200000000005</v>
      </c>
      <c r="J237">
        <v>0.76191299999999995</v>
      </c>
      <c r="K237">
        <v>0.77660899999999999</v>
      </c>
      <c r="L237">
        <v>0.79456499999999997</v>
      </c>
      <c r="M237">
        <v>0.76568800000000004</v>
      </c>
      <c r="N237">
        <v>0.75044900000000003</v>
      </c>
      <c r="O237">
        <v>0.75868800000000003</v>
      </c>
      <c r="P237">
        <v>0.77869500000000003</v>
      </c>
      <c r="Q237">
        <v>0.769675</v>
      </c>
      <c r="R237">
        <v>0.73700100000000002</v>
      </c>
      <c r="S237">
        <v>1.3629549999999999</v>
      </c>
    </row>
    <row r="238" spans="1:19" x14ac:dyDescent="0.25">
      <c r="A238" s="470">
        <f t="shared" si="6"/>
        <v>44064</v>
      </c>
      <c r="B238">
        <v>0.94504600000000005</v>
      </c>
      <c r="C238">
        <v>0.94393099999999996</v>
      </c>
      <c r="D238">
        <v>0.91920199999999996</v>
      </c>
      <c r="E238">
        <v>0.95265299999999997</v>
      </c>
      <c r="F238">
        <v>1.009897</v>
      </c>
      <c r="G238">
        <v>1.0112350000000001</v>
      </c>
      <c r="H238">
        <v>0.96254300000000004</v>
      </c>
      <c r="I238">
        <v>0.91286299999999998</v>
      </c>
      <c r="J238">
        <v>0.76385700000000001</v>
      </c>
      <c r="K238">
        <v>0.77730900000000003</v>
      </c>
      <c r="L238">
        <v>0.79496299999999998</v>
      </c>
      <c r="M238">
        <v>0.76736000000000004</v>
      </c>
      <c r="N238">
        <v>0.75338099999999997</v>
      </c>
      <c r="O238">
        <v>0.75743199999999999</v>
      </c>
      <c r="P238">
        <v>0.77988199999999996</v>
      </c>
      <c r="Q238">
        <v>0.769675</v>
      </c>
      <c r="R238">
        <v>0.73738199999999998</v>
      </c>
      <c r="S238">
        <v>1.35897</v>
      </c>
    </row>
    <row r="239" spans="1:19" x14ac:dyDescent="0.25">
      <c r="A239" s="470">
        <f t="shared" si="6"/>
        <v>44065</v>
      </c>
      <c r="B239">
        <v>0.94095499999999999</v>
      </c>
      <c r="C239">
        <v>0.95701999999999998</v>
      </c>
      <c r="D239">
        <v>0.92297799999999997</v>
      </c>
      <c r="E239">
        <v>0.95456300000000005</v>
      </c>
      <c r="F239">
        <v>1.009897</v>
      </c>
      <c r="G239">
        <v>1.012043</v>
      </c>
      <c r="H239">
        <v>0.95744600000000002</v>
      </c>
      <c r="I239">
        <v>0.91351700000000002</v>
      </c>
      <c r="J239">
        <v>0.75982400000000005</v>
      </c>
      <c r="K239">
        <v>0.77715199999999995</v>
      </c>
      <c r="M239">
        <v>0.76807300000000001</v>
      </c>
      <c r="N239">
        <v>0.75215399999999999</v>
      </c>
      <c r="O239">
        <v>0.75886399999999998</v>
      </c>
      <c r="P239">
        <v>0.77981800000000001</v>
      </c>
      <c r="Q239">
        <v>0.76688000000000001</v>
      </c>
      <c r="R239">
        <v>0.73784700000000003</v>
      </c>
      <c r="S239">
        <v>1.360355</v>
      </c>
    </row>
    <row r="240" spans="1:19" x14ac:dyDescent="0.25">
      <c r="A240" s="470">
        <f t="shared" si="6"/>
        <v>44066</v>
      </c>
      <c r="B240">
        <v>0.94139799999999996</v>
      </c>
      <c r="C240">
        <v>0.95701999999999998</v>
      </c>
      <c r="D240">
        <v>0.92395799999999995</v>
      </c>
      <c r="E240">
        <v>0.95419799999999999</v>
      </c>
      <c r="F240">
        <v>1.0099070000000001</v>
      </c>
      <c r="G240">
        <v>1.00712</v>
      </c>
      <c r="H240">
        <v>0.95057000000000003</v>
      </c>
      <c r="I240">
        <v>0.91394299999999995</v>
      </c>
      <c r="J240">
        <v>0.75828499999999999</v>
      </c>
      <c r="K240">
        <v>0.77157799999999999</v>
      </c>
      <c r="L240">
        <v>0.79576000000000002</v>
      </c>
      <c r="M240">
        <v>0.76572300000000004</v>
      </c>
      <c r="N240">
        <v>0.75044900000000003</v>
      </c>
      <c r="O240">
        <v>0.75886399999999998</v>
      </c>
      <c r="P240">
        <v>0.78972100000000001</v>
      </c>
      <c r="Q240">
        <v>0.77211700000000005</v>
      </c>
      <c r="R240">
        <v>0.73947300000000005</v>
      </c>
      <c r="S240">
        <v>1.35165</v>
      </c>
    </row>
    <row r="241" spans="1:19" x14ac:dyDescent="0.25">
      <c r="A241" s="470">
        <f t="shared" si="6"/>
        <v>44067</v>
      </c>
      <c r="B241">
        <v>0.94723900000000005</v>
      </c>
      <c r="C241">
        <v>0.95701999999999998</v>
      </c>
      <c r="D241">
        <v>0.92395799999999995</v>
      </c>
      <c r="E241">
        <v>0.94941500000000001</v>
      </c>
      <c r="F241">
        <v>1.0094689999999999</v>
      </c>
      <c r="G241">
        <v>1.006178</v>
      </c>
      <c r="H241">
        <v>0.95084100000000005</v>
      </c>
      <c r="J241">
        <v>0.75828499999999999</v>
      </c>
      <c r="K241">
        <v>0.77518799999999999</v>
      </c>
      <c r="L241">
        <v>0.79837100000000005</v>
      </c>
      <c r="M241">
        <v>0.76814400000000005</v>
      </c>
      <c r="N241">
        <v>0.75004700000000002</v>
      </c>
      <c r="O241">
        <v>0.75605800000000001</v>
      </c>
      <c r="P241">
        <v>0.79352199999999995</v>
      </c>
      <c r="Q241">
        <v>0.77024099999999995</v>
      </c>
      <c r="R241">
        <v>0.73714500000000005</v>
      </c>
      <c r="S241">
        <v>1.3524499999999999</v>
      </c>
    </row>
    <row r="242" spans="1:19" x14ac:dyDescent="0.25">
      <c r="A242" s="470">
        <f t="shared" si="6"/>
        <v>44068</v>
      </c>
      <c r="B242">
        <v>0.94723900000000005</v>
      </c>
      <c r="C242">
        <v>0.95577000000000001</v>
      </c>
      <c r="D242">
        <v>0.92850500000000002</v>
      </c>
      <c r="E242">
        <v>0.94339600000000001</v>
      </c>
      <c r="F242">
        <v>1.0120229999999999</v>
      </c>
      <c r="G242">
        <v>1.008888</v>
      </c>
      <c r="H242">
        <v>0.95254899999999998</v>
      </c>
      <c r="I242">
        <v>0.913601</v>
      </c>
      <c r="J242">
        <v>0.75685000000000002</v>
      </c>
      <c r="K242">
        <v>0.77307800000000004</v>
      </c>
      <c r="L242">
        <v>0.80185399999999996</v>
      </c>
      <c r="M242">
        <v>0.76684200000000002</v>
      </c>
      <c r="N242">
        <v>0.75004700000000002</v>
      </c>
      <c r="O242">
        <v>0.75756100000000004</v>
      </c>
      <c r="P242">
        <v>0.79241799999999996</v>
      </c>
      <c r="Q242">
        <v>0.77256800000000003</v>
      </c>
      <c r="R242">
        <v>0.734352</v>
      </c>
      <c r="S242">
        <v>1.3509500000000001</v>
      </c>
    </row>
    <row r="243" spans="1:19" x14ac:dyDescent="0.25">
      <c r="A243" s="470">
        <f t="shared" si="6"/>
        <v>44069</v>
      </c>
      <c r="B243">
        <v>0.95065500000000003</v>
      </c>
      <c r="C243">
        <v>0.95210899999999998</v>
      </c>
      <c r="D243">
        <v>0.921404</v>
      </c>
      <c r="E243">
        <v>0.94261399999999995</v>
      </c>
      <c r="F243">
        <v>1.0141990000000001</v>
      </c>
      <c r="G243">
        <v>1.0083690000000001</v>
      </c>
      <c r="H243">
        <v>0.95254899999999998</v>
      </c>
      <c r="I243">
        <v>0.91072200000000003</v>
      </c>
      <c r="J243">
        <v>0.749552</v>
      </c>
      <c r="K243">
        <v>0.77315599999999995</v>
      </c>
      <c r="L243">
        <v>0.80115000000000003</v>
      </c>
      <c r="M243">
        <v>0.76684200000000002</v>
      </c>
      <c r="N243">
        <v>0.75404499999999997</v>
      </c>
      <c r="O243">
        <v>0.76094799999999996</v>
      </c>
      <c r="P243">
        <v>0.78961199999999998</v>
      </c>
      <c r="Q243">
        <v>0.76769799999999999</v>
      </c>
      <c r="R243">
        <v>0.73483500000000002</v>
      </c>
      <c r="S243">
        <v>1.34734</v>
      </c>
    </row>
    <row r="244" spans="1:19" x14ac:dyDescent="0.25">
      <c r="A244" s="470">
        <f t="shared" si="6"/>
        <v>44070</v>
      </c>
      <c r="B244">
        <v>0.95115799999999995</v>
      </c>
      <c r="C244">
        <v>0.95381199999999999</v>
      </c>
      <c r="D244">
        <v>0.90990599999999999</v>
      </c>
      <c r="E244">
        <v>0.94768799999999997</v>
      </c>
      <c r="F244">
        <v>1.0162599999999999</v>
      </c>
      <c r="H244">
        <v>0.95150599999999996</v>
      </c>
      <c r="I244">
        <v>0.91285000000000005</v>
      </c>
      <c r="J244">
        <v>0.74976299999999996</v>
      </c>
      <c r="K244">
        <v>0.76985300000000001</v>
      </c>
      <c r="L244">
        <v>0.80125000000000002</v>
      </c>
      <c r="M244">
        <v>0.77177799999999996</v>
      </c>
      <c r="N244">
        <v>0.75275099999999995</v>
      </c>
      <c r="O244">
        <v>0.76103799999999999</v>
      </c>
      <c r="P244">
        <v>0.79303999999999997</v>
      </c>
      <c r="Q244">
        <v>0.76710599999999995</v>
      </c>
      <c r="R244">
        <v>0.73483500000000002</v>
      </c>
      <c r="S244">
        <v>1.3461700000000001</v>
      </c>
    </row>
    <row r="245" spans="1:19" x14ac:dyDescent="0.25">
      <c r="A245" s="470">
        <f t="shared" si="6"/>
        <v>44071</v>
      </c>
      <c r="B245">
        <v>0.95120300000000002</v>
      </c>
      <c r="C245">
        <v>0.95338000000000001</v>
      </c>
      <c r="D245">
        <v>0.916238</v>
      </c>
      <c r="E245">
        <v>0.94787600000000005</v>
      </c>
      <c r="F245">
        <v>1.0193680000000001</v>
      </c>
      <c r="G245">
        <v>1.009693</v>
      </c>
      <c r="H245">
        <v>0.95258500000000002</v>
      </c>
      <c r="I245">
        <v>0.92154000000000003</v>
      </c>
      <c r="J245">
        <v>0.75571500000000003</v>
      </c>
      <c r="K245">
        <v>0.768876</v>
      </c>
      <c r="L245">
        <v>0.79990399999999995</v>
      </c>
      <c r="M245">
        <v>0.77444299999999999</v>
      </c>
      <c r="N245">
        <v>0.75230399999999997</v>
      </c>
      <c r="O245">
        <v>0.76279699999999995</v>
      </c>
      <c r="P245">
        <v>0.79215100000000005</v>
      </c>
      <c r="Q245">
        <v>0.76710599999999995</v>
      </c>
      <c r="R245">
        <v>0.73584300000000002</v>
      </c>
      <c r="S245">
        <v>1.347075</v>
      </c>
    </row>
    <row r="246" spans="1:19" x14ac:dyDescent="0.25">
      <c r="A246" s="470">
        <f t="shared" si="6"/>
        <v>44072</v>
      </c>
      <c r="B246">
        <v>0.942685</v>
      </c>
      <c r="C246">
        <v>0.95111699999999999</v>
      </c>
      <c r="D246">
        <v>0.91814700000000005</v>
      </c>
      <c r="E246">
        <v>0.95024500000000001</v>
      </c>
      <c r="F246">
        <v>1.017315</v>
      </c>
      <c r="G246">
        <v>1.0126580000000001</v>
      </c>
      <c r="H246">
        <v>0.95424900000000001</v>
      </c>
      <c r="I246">
        <v>0.92181999999999997</v>
      </c>
      <c r="J246">
        <v>0.75614400000000004</v>
      </c>
      <c r="K246">
        <v>0.76920100000000002</v>
      </c>
      <c r="L246">
        <v>0.79795400000000005</v>
      </c>
      <c r="M246">
        <v>0.77414099999999997</v>
      </c>
      <c r="N246">
        <v>0.751834</v>
      </c>
      <c r="O246">
        <v>0.76345499999999999</v>
      </c>
      <c r="P246">
        <v>0.79215100000000005</v>
      </c>
      <c r="Q246">
        <v>0.76943499999999998</v>
      </c>
      <c r="R246">
        <v>0.73607100000000003</v>
      </c>
      <c r="S246">
        <v>1.3469249999999999</v>
      </c>
    </row>
    <row r="247" spans="1:19" x14ac:dyDescent="0.25">
      <c r="A247" s="470">
        <f t="shared" si="6"/>
        <v>44073</v>
      </c>
      <c r="B247">
        <v>0.94326299999999996</v>
      </c>
      <c r="C247">
        <v>0.95111699999999999</v>
      </c>
      <c r="D247">
        <v>0.91612800000000005</v>
      </c>
      <c r="E247">
        <v>0.95147499999999996</v>
      </c>
      <c r="F247">
        <v>1.021263</v>
      </c>
      <c r="G247">
        <v>1.0124740000000001</v>
      </c>
      <c r="H247">
        <v>0.949492</v>
      </c>
      <c r="I247">
        <v>0.92024700000000004</v>
      </c>
      <c r="J247">
        <v>0.757355</v>
      </c>
      <c r="K247">
        <v>0.76867799999999997</v>
      </c>
      <c r="L247">
        <v>0.79239000000000004</v>
      </c>
      <c r="M247">
        <v>0.77035100000000001</v>
      </c>
      <c r="N247">
        <v>0.75193600000000005</v>
      </c>
      <c r="O247">
        <v>0.76345499999999999</v>
      </c>
      <c r="P247">
        <v>0.79305300000000001</v>
      </c>
      <c r="Q247">
        <v>0.76345799999999997</v>
      </c>
      <c r="R247">
        <v>0.73901600000000001</v>
      </c>
      <c r="S247">
        <v>1.3504849999999999</v>
      </c>
    </row>
    <row r="248" spans="1:19" x14ac:dyDescent="0.25">
      <c r="A248" s="470">
        <f t="shared" si="6"/>
        <v>44074</v>
      </c>
      <c r="B248">
        <v>0.94804699999999997</v>
      </c>
      <c r="C248">
        <v>0.95111699999999999</v>
      </c>
      <c r="D248">
        <v>0.91612800000000005</v>
      </c>
      <c r="E248">
        <v>0.94535800000000003</v>
      </c>
      <c r="F248">
        <v>1.021315</v>
      </c>
      <c r="G248">
        <v>1.007293</v>
      </c>
      <c r="H248">
        <v>0.95070600000000005</v>
      </c>
      <c r="I248">
        <v>0.91926099999999999</v>
      </c>
      <c r="J248">
        <v>0.757355</v>
      </c>
      <c r="K248">
        <v>0.76476</v>
      </c>
      <c r="L248">
        <v>0.79779800000000001</v>
      </c>
      <c r="M248">
        <v>0.76524599999999998</v>
      </c>
      <c r="N248">
        <v>0.748363</v>
      </c>
      <c r="O248">
        <v>0.76693299999999998</v>
      </c>
      <c r="P248">
        <v>0.79214799999999996</v>
      </c>
      <c r="Q248">
        <v>0.76329499999999995</v>
      </c>
      <c r="R248">
        <v>0.73794999999999999</v>
      </c>
      <c r="S248">
        <v>1.34945</v>
      </c>
    </row>
    <row r="249" spans="1:19" x14ac:dyDescent="0.25">
      <c r="A249" s="468">
        <f t="shared" si="6"/>
        <v>44075</v>
      </c>
      <c r="B249">
        <v>0.94804699999999997</v>
      </c>
      <c r="C249">
        <v>0.93683799999999995</v>
      </c>
      <c r="D249">
        <v>0.91547800000000001</v>
      </c>
      <c r="E249">
        <v>0.93931100000000001</v>
      </c>
      <c r="F249">
        <v>1.0223800000000001</v>
      </c>
      <c r="G249">
        <v>1.0141880000000001</v>
      </c>
      <c r="H249">
        <v>0.94902799999999998</v>
      </c>
      <c r="I249">
        <v>0.91926099999999999</v>
      </c>
      <c r="J249">
        <v>0.75809300000000002</v>
      </c>
      <c r="K249">
        <v>0.76207899999999995</v>
      </c>
      <c r="L249">
        <v>0.80750299999999997</v>
      </c>
      <c r="M249">
        <v>0.76642999999999994</v>
      </c>
      <c r="N249">
        <v>0.748363</v>
      </c>
      <c r="O249">
        <v>0.76566699999999999</v>
      </c>
      <c r="P249">
        <v>0.79330500000000004</v>
      </c>
      <c r="Q249">
        <v>0.75915699999999997</v>
      </c>
      <c r="R249">
        <v>0.73502699999999999</v>
      </c>
      <c r="S249">
        <v>1.3491</v>
      </c>
    </row>
    <row r="250" spans="1:19" x14ac:dyDescent="0.25">
      <c r="A250" s="468">
        <f t="shared" si="6"/>
        <v>44076</v>
      </c>
      <c r="B250">
        <v>0.94804699999999997</v>
      </c>
      <c r="C250">
        <v>0.93615400000000004</v>
      </c>
      <c r="D250">
        <v>0.90556300000000001</v>
      </c>
      <c r="E250">
        <v>0.95174599999999998</v>
      </c>
      <c r="F250">
        <v>1.023887</v>
      </c>
      <c r="G250">
        <v>1.01389</v>
      </c>
      <c r="H250">
        <v>0.94902799999999998</v>
      </c>
      <c r="I250">
        <v>0.92025100000000004</v>
      </c>
      <c r="J250">
        <v>0.75867600000000002</v>
      </c>
      <c r="K250">
        <v>0.76932500000000004</v>
      </c>
      <c r="L250">
        <v>0.80656499999999998</v>
      </c>
      <c r="M250">
        <v>0.76642999999999994</v>
      </c>
      <c r="N250">
        <v>0.75059299999999995</v>
      </c>
      <c r="O250">
        <v>0.76526899999999998</v>
      </c>
      <c r="P250">
        <v>0.796489</v>
      </c>
      <c r="Q250">
        <v>0.76158599999999999</v>
      </c>
      <c r="R250">
        <v>0.73689300000000002</v>
      </c>
      <c r="S250">
        <v>1.34954</v>
      </c>
    </row>
    <row r="251" spans="1:19" x14ac:dyDescent="0.25">
      <c r="A251" s="468">
        <f t="shared" si="6"/>
        <v>44077</v>
      </c>
      <c r="B251">
        <v>0.94728400000000001</v>
      </c>
      <c r="C251">
        <v>0.93497300000000005</v>
      </c>
      <c r="D251">
        <v>0.90444500000000005</v>
      </c>
      <c r="E251">
        <v>0.94771499999999997</v>
      </c>
      <c r="F251">
        <v>1.01657</v>
      </c>
      <c r="G251">
        <v>1.01389</v>
      </c>
      <c r="H251">
        <v>0.94802500000000001</v>
      </c>
      <c r="I251">
        <v>0.91583899999999996</v>
      </c>
      <c r="J251">
        <v>0.75365899999999997</v>
      </c>
      <c r="K251">
        <v>0.76959500000000003</v>
      </c>
      <c r="L251">
        <v>0.80661400000000005</v>
      </c>
      <c r="M251">
        <v>0.76332999999999995</v>
      </c>
      <c r="N251">
        <v>0.75044900000000003</v>
      </c>
      <c r="O251">
        <v>0.76137699999999997</v>
      </c>
      <c r="P251">
        <v>0.79868700000000004</v>
      </c>
      <c r="Q251">
        <v>0.761409</v>
      </c>
      <c r="R251">
        <v>0.73689300000000002</v>
      </c>
      <c r="S251">
        <v>1.3550150000000001</v>
      </c>
    </row>
    <row r="252" spans="1:19" x14ac:dyDescent="0.25">
      <c r="A252" s="468">
        <f t="shared" si="6"/>
        <v>44078</v>
      </c>
      <c r="B252">
        <v>0.950299</v>
      </c>
      <c r="C252">
        <v>0.94099900000000003</v>
      </c>
      <c r="D252">
        <v>0.90674200000000005</v>
      </c>
      <c r="E252">
        <v>0.96182500000000004</v>
      </c>
      <c r="F252">
        <v>1.01461</v>
      </c>
      <c r="G252">
        <v>1.01424</v>
      </c>
      <c r="H252">
        <v>0.94922099999999998</v>
      </c>
      <c r="I252">
        <v>0.91928699999999997</v>
      </c>
      <c r="J252">
        <v>0.75736899999999996</v>
      </c>
      <c r="K252">
        <v>0.76952699999999996</v>
      </c>
      <c r="L252">
        <v>0.80592200000000003</v>
      </c>
      <c r="M252">
        <v>0.75869699999999995</v>
      </c>
      <c r="N252">
        <v>0.755521</v>
      </c>
      <c r="O252">
        <v>0.76446199999999997</v>
      </c>
      <c r="P252">
        <v>0.79837800000000003</v>
      </c>
      <c r="Q252">
        <v>0.761409</v>
      </c>
      <c r="R252">
        <v>0.735537</v>
      </c>
      <c r="S252">
        <v>1.351375</v>
      </c>
    </row>
    <row r="253" spans="1:19" x14ac:dyDescent="0.25">
      <c r="A253" s="468">
        <f t="shared" si="6"/>
        <v>44079</v>
      </c>
      <c r="B253">
        <v>0.95215399999999994</v>
      </c>
      <c r="C253">
        <v>0.94037099999999996</v>
      </c>
      <c r="D253">
        <v>0.92098400000000002</v>
      </c>
      <c r="E253">
        <v>0.96237099999999998</v>
      </c>
      <c r="F253">
        <v>1.01461</v>
      </c>
      <c r="G253">
        <v>1.013315</v>
      </c>
      <c r="H253">
        <v>0.95306199999999996</v>
      </c>
      <c r="I253">
        <v>0.91959500000000005</v>
      </c>
      <c r="J253">
        <v>0.75531599999999999</v>
      </c>
      <c r="K253">
        <v>0.76955600000000002</v>
      </c>
      <c r="L253">
        <v>0.80819200000000002</v>
      </c>
      <c r="M253">
        <v>0.75771599999999995</v>
      </c>
      <c r="N253">
        <v>0.75543000000000005</v>
      </c>
      <c r="O253">
        <v>0.76543300000000003</v>
      </c>
      <c r="P253">
        <v>0.79837800000000003</v>
      </c>
      <c r="Q253">
        <v>0.76106399999999996</v>
      </c>
      <c r="R253">
        <v>0.73470500000000005</v>
      </c>
      <c r="S253">
        <v>1.351785</v>
      </c>
    </row>
    <row r="254" spans="1:19" x14ac:dyDescent="0.25">
      <c r="A254" s="468">
        <f t="shared" si="6"/>
        <v>44080</v>
      </c>
      <c r="B254">
        <v>0.95084100000000005</v>
      </c>
      <c r="C254">
        <v>0.94037099999999996</v>
      </c>
      <c r="D254">
        <v>0.91174299999999997</v>
      </c>
      <c r="E254">
        <v>0.96218599999999999</v>
      </c>
      <c r="F254">
        <v>1.008888</v>
      </c>
      <c r="G254">
        <v>1.009082</v>
      </c>
      <c r="H254">
        <v>0.95208199999999998</v>
      </c>
      <c r="I254">
        <v>0.91872500000000001</v>
      </c>
      <c r="J254">
        <v>0.75312500000000004</v>
      </c>
      <c r="K254">
        <v>0.77329099999999995</v>
      </c>
      <c r="L254">
        <v>0.81876899999999997</v>
      </c>
      <c r="M254">
        <v>0.75717699999999999</v>
      </c>
      <c r="N254">
        <v>0.759154</v>
      </c>
      <c r="O254">
        <v>0.76543300000000003</v>
      </c>
      <c r="P254">
        <v>0.79821799999999998</v>
      </c>
      <c r="Q254">
        <v>0.76116200000000001</v>
      </c>
      <c r="R254">
        <v>0.73187199999999997</v>
      </c>
      <c r="S254">
        <v>1.3577300000000001</v>
      </c>
    </row>
    <row r="255" spans="1:19" x14ac:dyDescent="0.25">
      <c r="A255" s="468">
        <f t="shared" si="6"/>
        <v>44081</v>
      </c>
      <c r="B255">
        <v>0.94921699999999998</v>
      </c>
      <c r="C255">
        <v>0.94037099999999996</v>
      </c>
      <c r="D255">
        <v>0.92178599999999999</v>
      </c>
      <c r="E255">
        <v>0.96649200000000002</v>
      </c>
      <c r="F255">
        <v>1.010918</v>
      </c>
      <c r="G255">
        <v>1.0178320000000001</v>
      </c>
      <c r="H255">
        <v>0.96135800000000005</v>
      </c>
      <c r="J255">
        <v>0.75312500000000004</v>
      </c>
      <c r="K255">
        <v>0.77922599999999997</v>
      </c>
      <c r="L255">
        <v>0.82262199999999996</v>
      </c>
      <c r="M255">
        <v>0.75892099999999996</v>
      </c>
      <c r="N255">
        <v>0.75898399999999999</v>
      </c>
      <c r="O255">
        <v>0.76385099999999995</v>
      </c>
      <c r="P255">
        <v>0.79186000000000001</v>
      </c>
      <c r="Q255">
        <v>0.75979799999999997</v>
      </c>
      <c r="R255">
        <v>0.73055099999999995</v>
      </c>
      <c r="S255">
        <v>1.35785</v>
      </c>
    </row>
    <row r="256" spans="1:19" x14ac:dyDescent="0.25">
      <c r="A256" s="470">
        <f t="shared" si="6"/>
        <v>44082</v>
      </c>
      <c r="B256">
        <v>0.94921699999999998</v>
      </c>
      <c r="C256">
        <v>0.94455500000000003</v>
      </c>
      <c r="D256">
        <v>0.92863399999999996</v>
      </c>
      <c r="E256">
        <v>0.95657199999999998</v>
      </c>
      <c r="F256">
        <v>1.0126580000000001</v>
      </c>
      <c r="H256">
        <v>0.96091899999999997</v>
      </c>
      <c r="I256">
        <v>0.91891100000000003</v>
      </c>
      <c r="J256">
        <v>0.75148999999999999</v>
      </c>
      <c r="K256">
        <v>0.77534400000000003</v>
      </c>
      <c r="L256">
        <v>0.82414799999999999</v>
      </c>
      <c r="M256">
        <v>0.75938799999999995</v>
      </c>
      <c r="N256">
        <v>0.75898399999999999</v>
      </c>
      <c r="O256">
        <v>0.75762499999999999</v>
      </c>
      <c r="P256">
        <v>0.78954599999999997</v>
      </c>
      <c r="Q256">
        <v>0.76271299999999997</v>
      </c>
      <c r="R256">
        <v>0.73359799999999997</v>
      </c>
      <c r="S256">
        <v>1.35785</v>
      </c>
    </row>
    <row r="257" spans="1:19" x14ac:dyDescent="0.25">
      <c r="A257" s="470">
        <f t="shared" si="6"/>
        <v>44083</v>
      </c>
      <c r="B257">
        <v>0.94921699999999998</v>
      </c>
      <c r="C257">
        <v>0.93479800000000002</v>
      </c>
      <c r="D257">
        <v>0.92872100000000002</v>
      </c>
      <c r="E257">
        <v>0.96431999999999995</v>
      </c>
      <c r="F257">
        <v>1.011736</v>
      </c>
      <c r="H257">
        <v>0.96091899999999997</v>
      </c>
      <c r="I257">
        <v>0.91226700000000005</v>
      </c>
      <c r="J257">
        <v>0.75753800000000004</v>
      </c>
      <c r="K257">
        <v>0.77444000000000002</v>
      </c>
      <c r="L257">
        <v>0.82257100000000005</v>
      </c>
      <c r="M257">
        <v>0.75938799999999995</v>
      </c>
      <c r="N257">
        <v>0.76045300000000005</v>
      </c>
      <c r="O257">
        <v>0.76008299999999995</v>
      </c>
      <c r="P257">
        <v>0.79191299999999998</v>
      </c>
      <c r="Q257">
        <v>0.76732400000000001</v>
      </c>
      <c r="R257">
        <v>0.73214500000000005</v>
      </c>
      <c r="S257">
        <v>1.35501</v>
      </c>
    </row>
    <row r="258" spans="1:19" x14ac:dyDescent="0.25">
      <c r="A258" s="470">
        <f t="shared" si="6"/>
        <v>44084</v>
      </c>
      <c r="B258">
        <v>0.94836200000000004</v>
      </c>
      <c r="C258">
        <v>0.93769000000000002</v>
      </c>
      <c r="D258">
        <v>0.92622599999999999</v>
      </c>
      <c r="E258">
        <v>0.96683699999999995</v>
      </c>
      <c r="F258">
        <v>1.0035829999999999</v>
      </c>
      <c r="G258">
        <v>1.022589</v>
      </c>
      <c r="H258">
        <v>0.96465500000000004</v>
      </c>
      <c r="I258">
        <v>0.90882700000000005</v>
      </c>
      <c r="J258">
        <v>0.75609499999999996</v>
      </c>
      <c r="K258">
        <v>0.76632800000000001</v>
      </c>
      <c r="L258">
        <v>0.82226699999999997</v>
      </c>
      <c r="M258">
        <v>0.759907</v>
      </c>
      <c r="N258">
        <v>0.76108100000000001</v>
      </c>
      <c r="O258">
        <v>0.75847500000000001</v>
      </c>
      <c r="P258">
        <v>0.79126099999999999</v>
      </c>
      <c r="R258">
        <v>0.73214500000000005</v>
      </c>
      <c r="S258">
        <v>1.360385</v>
      </c>
    </row>
    <row r="259" spans="1:19" x14ac:dyDescent="0.25">
      <c r="A259" s="470">
        <f t="shared" si="6"/>
        <v>44085</v>
      </c>
      <c r="B259">
        <v>0.94917200000000002</v>
      </c>
      <c r="C259">
        <v>0.93270500000000001</v>
      </c>
      <c r="D259">
        <v>0.92711100000000002</v>
      </c>
      <c r="E259">
        <v>0.96521400000000002</v>
      </c>
      <c r="F259">
        <v>1.0031099999999999</v>
      </c>
      <c r="G259">
        <v>1.0236460000000001</v>
      </c>
      <c r="H259">
        <v>0.96609500000000004</v>
      </c>
      <c r="I259">
        <v>0.91309200000000001</v>
      </c>
      <c r="J259">
        <v>0.75726300000000002</v>
      </c>
      <c r="K259">
        <v>0.76634800000000003</v>
      </c>
      <c r="L259">
        <v>0.82461600000000002</v>
      </c>
      <c r="M259">
        <v>0.76144599999999996</v>
      </c>
      <c r="N259">
        <v>0.75762700000000005</v>
      </c>
      <c r="O259">
        <v>0.758826</v>
      </c>
      <c r="P259">
        <v>0.78800000000000003</v>
      </c>
      <c r="Q259">
        <v>0.76613699999999996</v>
      </c>
      <c r="R259">
        <v>0.73662099999999997</v>
      </c>
      <c r="S259">
        <v>1.35795</v>
      </c>
    </row>
    <row r="260" spans="1:19" x14ac:dyDescent="0.25">
      <c r="A260" s="470">
        <f t="shared" si="6"/>
        <v>44086</v>
      </c>
      <c r="B260">
        <v>0.95817600000000003</v>
      </c>
      <c r="C260">
        <v>0.92674100000000004</v>
      </c>
      <c r="D260">
        <v>0.92928599999999995</v>
      </c>
      <c r="E260">
        <v>0.96422699999999995</v>
      </c>
      <c r="F260">
        <v>1.0031099999999999</v>
      </c>
      <c r="G260">
        <v>1.028278</v>
      </c>
      <c r="H260">
        <v>0.969171</v>
      </c>
      <c r="I260">
        <v>0.90537900000000004</v>
      </c>
      <c r="J260">
        <v>0.75373000000000001</v>
      </c>
      <c r="K260">
        <v>0.76464299999999996</v>
      </c>
      <c r="L260">
        <v>0.82205399999999995</v>
      </c>
      <c r="M260">
        <v>0.76961599999999997</v>
      </c>
      <c r="N260">
        <v>0.75705100000000003</v>
      </c>
      <c r="O260">
        <v>0.75881200000000004</v>
      </c>
      <c r="P260">
        <v>0.78800000000000003</v>
      </c>
      <c r="Q260">
        <v>0.77095400000000003</v>
      </c>
      <c r="R260">
        <v>0.73759600000000003</v>
      </c>
      <c r="S260">
        <v>1.3592500000000001</v>
      </c>
    </row>
    <row r="261" spans="1:19" x14ac:dyDescent="0.25">
      <c r="A261" s="470">
        <f t="shared" si="6"/>
        <v>44087</v>
      </c>
      <c r="B261">
        <v>0.964646</v>
      </c>
      <c r="C261">
        <v>0.92674100000000004</v>
      </c>
      <c r="D261">
        <v>0.92785899999999999</v>
      </c>
      <c r="E261">
        <v>0.96422699999999995</v>
      </c>
      <c r="F261">
        <v>1.0033909999999999</v>
      </c>
      <c r="G261">
        <v>1.02501</v>
      </c>
      <c r="H261">
        <v>0.96863100000000002</v>
      </c>
      <c r="I261">
        <v>0.902833</v>
      </c>
      <c r="J261">
        <v>0.75406799999999996</v>
      </c>
      <c r="K261">
        <v>0.75953199999999998</v>
      </c>
      <c r="L261">
        <v>0.81863200000000003</v>
      </c>
      <c r="M261">
        <v>0.76967200000000002</v>
      </c>
      <c r="N261">
        <v>0.75344299999999997</v>
      </c>
      <c r="O261">
        <v>0.75881200000000004</v>
      </c>
      <c r="P261">
        <v>0.78954299999999999</v>
      </c>
      <c r="Q261">
        <v>0.76122599999999996</v>
      </c>
      <c r="R261">
        <v>0.73813799999999996</v>
      </c>
      <c r="S261">
        <v>1.3590949999999999</v>
      </c>
    </row>
    <row r="262" spans="1:19" x14ac:dyDescent="0.25">
      <c r="A262" s="470">
        <f t="shared" si="6"/>
        <v>44088</v>
      </c>
      <c r="B262">
        <v>0.96894499999999995</v>
      </c>
      <c r="C262">
        <v>0.92674100000000004</v>
      </c>
      <c r="D262">
        <v>0.92712799999999995</v>
      </c>
      <c r="E262">
        <v>0.97324500000000003</v>
      </c>
      <c r="F262">
        <v>1.0114289999999999</v>
      </c>
      <c r="G262">
        <v>1.03146</v>
      </c>
      <c r="H262">
        <v>0.96725799999999995</v>
      </c>
      <c r="I262">
        <v>0.902833</v>
      </c>
      <c r="J262">
        <v>0.75406799999999996</v>
      </c>
      <c r="K262">
        <v>0.75942500000000002</v>
      </c>
      <c r="L262">
        <v>0.81961499999999998</v>
      </c>
      <c r="M262">
        <v>0.76698</v>
      </c>
      <c r="N262">
        <v>0.752247</v>
      </c>
      <c r="O262">
        <v>0.75876900000000003</v>
      </c>
      <c r="P262">
        <v>0.78949000000000003</v>
      </c>
      <c r="Q262">
        <v>0.76074799999999998</v>
      </c>
      <c r="R262">
        <v>0.74109800000000003</v>
      </c>
      <c r="S262">
        <v>1.35955</v>
      </c>
    </row>
    <row r="263" spans="1:19" x14ac:dyDescent="0.25">
      <c r="A263" s="470">
        <f t="shared" ref="A263:A326" si="7">A262+1</f>
        <v>44089</v>
      </c>
      <c r="B263">
        <v>0.96894499999999995</v>
      </c>
      <c r="C263">
        <v>0.94393099999999996</v>
      </c>
      <c r="D263">
        <v>0.92073400000000005</v>
      </c>
      <c r="E263">
        <v>0.97370999999999996</v>
      </c>
      <c r="F263">
        <v>1.009693</v>
      </c>
      <c r="G263">
        <v>1.0301739999999999</v>
      </c>
      <c r="H263">
        <v>0.96608099999999997</v>
      </c>
      <c r="I263">
        <v>0.90485000000000004</v>
      </c>
      <c r="J263">
        <v>0.75382899999999997</v>
      </c>
      <c r="K263">
        <v>0.75859299999999996</v>
      </c>
      <c r="L263">
        <v>0.81912799999999997</v>
      </c>
      <c r="M263">
        <v>0.76648899999999998</v>
      </c>
      <c r="N263">
        <v>0.752247</v>
      </c>
      <c r="O263">
        <v>0.75830799999999998</v>
      </c>
      <c r="P263">
        <v>0.79056700000000002</v>
      </c>
      <c r="Q263">
        <v>0.75743799999999994</v>
      </c>
      <c r="R263">
        <v>0.73991899999999999</v>
      </c>
      <c r="S263">
        <v>1.35955</v>
      </c>
    </row>
    <row r="264" spans="1:19" x14ac:dyDescent="0.25">
      <c r="A264" s="470">
        <f t="shared" si="7"/>
        <v>44090</v>
      </c>
      <c r="B264">
        <v>0.96894499999999995</v>
      </c>
      <c r="C264">
        <v>0.93676800000000005</v>
      </c>
      <c r="D264">
        <v>0.93170600000000003</v>
      </c>
      <c r="E264">
        <v>0.97423199999999999</v>
      </c>
      <c r="F264">
        <v>1.0158579999999999</v>
      </c>
      <c r="G264">
        <v>1.0296540000000001</v>
      </c>
      <c r="H264">
        <v>0.96608099999999997</v>
      </c>
      <c r="I264">
        <v>0.90981900000000004</v>
      </c>
      <c r="J264">
        <v>0.75411899999999998</v>
      </c>
      <c r="K264">
        <v>0.76105800000000001</v>
      </c>
      <c r="L264">
        <v>0.81990399999999997</v>
      </c>
      <c r="M264">
        <v>0.76648899999999998</v>
      </c>
      <c r="N264">
        <v>0.75499899999999998</v>
      </c>
      <c r="O264">
        <v>0.76014700000000002</v>
      </c>
      <c r="P264">
        <v>0.78810599999999997</v>
      </c>
      <c r="Q264">
        <v>0.75315399999999999</v>
      </c>
      <c r="R264">
        <v>0.73874300000000004</v>
      </c>
      <c r="S264">
        <v>1.359645</v>
      </c>
    </row>
    <row r="265" spans="1:19" x14ac:dyDescent="0.25">
      <c r="A265" s="470">
        <f t="shared" si="7"/>
        <v>44091</v>
      </c>
      <c r="B265">
        <v>0.97040300000000002</v>
      </c>
      <c r="C265">
        <v>0.93309699999999995</v>
      </c>
      <c r="D265">
        <v>0.93602300000000005</v>
      </c>
      <c r="E265">
        <v>0.97257300000000002</v>
      </c>
      <c r="F265">
        <v>1.0203869999999999</v>
      </c>
      <c r="G265">
        <v>1.0295479999999999</v>
      </c>
      <c r="H265">
        <v>0.96911899999999995</v>
      </c>
      <c r="I265">
        <v>0.90981900000000004</v>
      </c>
      <c r="J265">
        <v>0.75852399999999998</v>
      </c>
      <c r="K265">
        <v>0.75688500000000003</v>
      </c>
      <c r="L265">
        <v>0.81984000000000001</v>
      </c>
      <c r="M265">
        <v>0.76835299999999995</v>
      </c>
      <c r="N265">
        <v>0.75517299999999998</v>
      </c>
      <c r="O265">
        <v>0.75719099999999995</v>
      </c>
      <c r="P265">
        <v>0.78517300000000001</v>
      </c>
      <c r="Q265">
        <v>0.75386399999999998</v>
      </c>
      <c r="R265">
        <v>0.73874300000000004</v>
      </c>
      <c r="S265">
        <v>1.3597399999999999</v>
      </c>
    </row>
    <row r="266" spans="1:19" x14ac:dyDescent="0.25">
      <c r="A266" s="470">
        <f t="shared" si="7"/>
        <v>44092</v>
      </c>
      <c r="B266">
        <v>0.97092100000000003</v>
      </c>
      <c r="C266">
        <v>0.92866499999999996</v>
      </c>
      <c r="D266">
        <v>0.93939499999999998</v>
      </c>
      <c r="E266">
        <v>0.97030899999999998</v>
      </c>
      <c r="G266">
        <v>1.0263880000000001</v>
      </c>
      <c r="H266">
        <v>0.97106199999999998</v>
      </c>
      <c r="I266">
        <v>0.91378000000000004</v>
      </c>
      <c r="J266">
        <v>0.75820799999999999</v>
      </c>
      <c r="K266">
        <v>0.75679600000000002</v>
      </c>
      <c r="L266">
        <v>0.817361</v>
      </c>
      <c r="M266">
        <v>0.76991799999999999</v>
      </c>
      <c r="N266">
        <v>0.75309700000000002</v>
      </c>
      <c r="O266">
        <v>0.75903299999999996</v>
      </c>
      <c r="P266">
        <v>0.78314700000000004</v>
      </c>
      <c r="Q266">
        <v>0.75386399999999998</v>
      </c>
      <c r="R266">
        <v>0.74177599999999999</v>
      </c>
      <c r="S266">
        <v>1.359715</v>
      </c>
    </row>
    <row r="267" spans="1:19" x14ac:dyDescent="0.25">
      <c r="A267" s="470">
        <f t="shared" si="7"/>
        <v>44093</v>
      </c>
      <c r="B267">
        <v>0.98633899999999997</v>
      </c>
      <c r="C267">
        <v>0.93466700000000003</v>
      </c>
      <c r="D267">
        <v>0.93353200000000003</v>
      </c>
      <c r="E267">
        <v>0.96767999999999998</v>
      </c>
      <c r="F267">
        <v>1.022599</v>
      </c>
      <c r="G267">
        <v>1.026062</v>
      </c>
      <c r="H267">
        <v>0.97140199999999999</v>
      </c>
      <c r="I267">
        <v>0.912767</v>
      </c>
      <c r="J267">
        <v>0.76048800000000005</v>
      </c>
      <c r="K267">
        <v>0.75680199999999997</v>
      </c>
      <c r="L267">
        <v>0.814137</v>
      </c>
      <c r="M267">
        <v>0.77288699999999999</v>
      </c>
      <c r="N267">
        <v>0.75450600000000001</v>
      </c>
      <c r="O267">
        <v>0.75736899999999996</v>
      </c>
      <c r="P267">
        <v>0.78314700000000004</v>
      </c>
      <c r="Q267">
        <v>0.75322999999999996</v>
      </c>
      <c r="R267">
        <v>0.74368800000000002</v>
      </c>
      <c r="S267">
        <v>1.35501</v>
      </c>
    </row>
    <row r="268" spans="1:19" x14ac:dyDescent="0.25">
      <c r="A268" s="470">
        <f t="shared" si="7"/>
        <v>44094</v>
      </c>
      <c r="B268">
        <v>0.98507599999999995</v>
      </c>
      <c r="C268">
        <v>0.93466700000000003</v>
      </c>
      <c r="D268">
        <v>0.93362000000000001</v>
      </c>
      <c r="E268">
        <v>0.96955599999999997</v>
      </c>
      <c r="F268">
        <v>1.0083690000000001</v>
      </c>
      <c r="G268">
        <v>1.02501</v>
      </c>
      <c r="H268">
        <v>0.97513399999999995</v>
      </c>
      <c r="I268">
        <v>0.91179699999999997</v>
      </c>
      <c r="J268">
        <v>0.75602899999999995</v>
      </c>
      <c r="K268">
        <v>0.757579</v>
      </c>
      <c r="L268">
        <v>0.815724</v>
      </c>
      <c r="M268">
        <v>0.774671</v>
      </c>
      <c r="N268">
        <v>0.75338099999999997</v>
      </c>
      <c r="O268">
        <v>0.75736899999999996</v>
      </c>
      <c r="P268">
        <v>0.77897400000000006</v>
      </c>
      <c r="Q268">
        <v>0.74932200000000004</v>
      </c>
      <c r="R268">
        <v>0.74600699999999998</v>
      </c>
      <c r="S268">
        <v>1.35528</v>
      </c>
    </row>
    <row r="269" spans="1:19" x14ac:dyDescent="0.25">
      <c r="A269" s="470">
        <f t="shared" si="7"/>
        <v>44095</v>
      </c>
      <c r="B269">
        <v>0.99775499999999995</v>
      </c>
      <c r="C269">
        <v>0.93466700000000003</v>
      </c>
      <c r="D269">
        <v>0.93362000000000001</v>
      </c>
      <c r="E269">
        <v>0.97285699999999997</v>
      </c>
      <c r="F269">
        <v>1.0086440000000001</v>
      </c>
      <c r="G269">
        <v>1.0223899999999999</v>
      </c>
      <c r="H269">
        <v>0.97179400000000005</v>
      </c>
      <c r="I269">
        <v>0.91242500000000004</v>
      </c>
      <c r="J269">
        <v>0.75602899999999995</v>
      </c>
      <c r="K269">
        <v>0.75602400000000003</v>
      </c>
      <c r="L269">
        <v>0.81117099999999998</v>
      </c>
      <c r="M269">
        <v>0.77414700000000003</v>
      </c>
      <c r="N269">
        <v>0.75411700000000004</v>
      </c>
      <c r="O269">
        <v>0.75087199999999998</v>
      </c>
      <c r="P269">
        <v>0.78180300000000003</v>
      </c>
      <c r="Q269">
        <v>0.74627699999999997</v>
      </c>
      <c r="R269">
        <v>0.74234100000000003</v>
      </c>
      <c r="S269">
        <v>1.35775</v>
      </c>
    </row>
    <row r="270" spans="1:19" x14ac:dyDescent="0.25">
      <c r="A270" s="470">
        <f t="shared" si="7"/>
        <v>44096</v>
      </c>
      <c r="B270">
        <v>0.99775499999999995</v>
      </c>
      <c r="C270">
        <v>0.95479099999999995</v>
      </c>
      <c r="D270">
        <v>0.92717099999999997</v>
      </c>
      <c r="E270">
        <v>0.96943400000000002</v>
      </c>
      <c r="F270">
        <v>1.0017529999999999</v>
      </c>
      <c r="G270">
        <v>1.0237719999999999</v>
      </c>
      <c r="H270">
        <v>0.97040300000000002</v>
      </c>
      <c r="I270">
        <v>0.91242500000000004</v>
      </c>
      <c r="J270">
        <v>0.75464900000000001</v>
      </c>
      <c r="K270">
        <v>0.75758099999999995</v>
      </c>
      <c r="L270">
        <v>0.81023199999999995</v>
      </c>
      <c r="M270">
        <v>0.77336499999999997</v>
      </c>
      <c r="N270">
        <v>0.75411700000000004</v>
      </c>
      <c r="O270">
        <v>0.75025500000000001</v>
      </c>
      <c r="P270">
        <v>0.78539199999999998</v>
      </c>
      <c r="Q270">
        <v>0.74185100000000004</v>
      </c>
      <c r="R270">
        <v>0.74242600000000003</v>
      </c>
      <c r="S270">
        <v>1.35775</v>
      </c>
    </row>
    <row r="271" spans="1:19" x14ac:dyDescent="0.25">
      <c r="A271" s="470">
        <f t="shared" si="7"/>
        <v>44097</v>
      </c>
      <c r="B271">
        <v>0.99775499999999995</v>
      </c>
      <c r="C271">
        <v>0.96473900000000001</v>
      </c>
      <c r="D271">
        <v>0.93517399999999995</v>
      </c>
      <c r="E271">
        <v>0.96882299999999999</v>
      </c>
      <c r="F271">
        <v>0.96955599999999997</v>
      </c>
      <c r="G271">
        <v>1.0240659999999999</v>
      </c>
      <c r="H271">
        <v>0.97040300000000002</v>
      </c>
      <c r="I271">
        <v>0.906084</v>
      </c>
      <c r="J271">
        <v>0.75343800000000005</v>
      </c>
      <c r="K271">
        <v>0.76616300000000004</v>
      </c>
      <c r="L271">
        <v>0.81050100000000003</v>
      </c>
      <c r="M271">
        <v>0.77336499999999997</v>
      </c>
      <c r="N271">
        <v>0.75338099999999997</v>
      </c>
      <c r="O271">
        <v>0.74930200000000002</v>
      </c>
      <c r="P271">
        <v>0.79054500000000005</v>
      </c>
      <c r="Q271">
        <v>0.73685999999999996</v>
      </c>
      <c r="R271">
        <v>0.74120699999999995</v>
      </c>
      <c r="S271">
        <v>1.3503499999999999</v>
      </c>
    </row>
    <row r="272" spans="1:19" x14ac:dyDescent="0.25">
      <c r="A272" s="470">
        <f t="shared" si="7"/>
        <v>44098</v>
      </c>
      <c r="B272">
        <v>0.99910100000000002</v>
      </c>
      <c r="C272">
        <v>0.96473900000000001</v>
      </c>
      <c r="D272">
        <v>0.93409900000000001</v>
      </c>
      <c r="E272">
        <v>0.97021400000000002</v>
      </c>
      <c r="F272">
        <v>0.97238400000000003</v>
      </c>
      <c r="G272">
        <v>1.02417</v>
      </c>
      <c r="H272">
        <v>0.97245499999999996</v>
      </c>
      <c r="I272">
        <v>0.90303199999999995</v>
      </c>
      <c r="J272">
        <v>0.75027200000000005</v>
      </c>
      <c r="K272">
        <v>0.75917500000000004</v>
      </c>
      <c r="L272">
        <v>0.81073399999999995</v>
      </c>
      <c r="M272">
        <v>0.77215</v>
      </c>
      <c r="N272">
        <v>0.75547200000000003</v>
      </c>
      <c r="O272">
        <v>0.74857600000000002</v>
      </c>
      <c r="P272">
        <v>0.78990199999999999</v>
      </c>
      <c r="Q272">
        <v>0.73513700000000004</v>
      </c>
      <c r="R272">
        <v>0.74120699999999995</v>
      </c>
      <c r="S272">
        <v>1.345445</v>
      </c>
    </row>
    <row r="273" spans="1:19" x14ac:dyDescent="0.25">
      <c r="A273" s="470">
        <f t="shared" si="7"/>
        <v>44099</v>
      </c>
      <c r="B273">
        <v>0.99820299999999995</v>
      </c>
      <c r="C273">
        <v>0.96470199999999995</v>
      </c>
      <c r="D273">
        <v>0.91659000000000002</v>
      </c>
      <c r="E273">
        <v>0.97380500000000003</v>
      </c>
      <c r="F273">
        <v>0.97285699999999997</v>
      </c>
      <c r="G273">
        <v>1.0203040000000001</v>
      </c>
      <c r="H273">
        <v>0.971109</v>
      </c>
      <c r="J273">
        <v>0.74970899999999996</v>
      </c>
      <c r="K273">
        <v>0.75858099999999995</v>
      </c>
      <c r="L273">
        <v>0.80987699999999996</v>
      </c>
      <c r="M273">
        <v>0.77240399999999998</v>
      </c>
      <c r="N273">
        <v>0.75360799999999994</v>
      </c>
      <c r="O273">
        <v>0.74567899999999998</v>
      </c>
      <c r="Q273">
        <v>0.73513700000000004</v>
      </c>
      <c r="R273">
        <v>0.74273500000000003</v>
      </c>
      <c r="S273">
        <v>1.3470150000000001</v>
      </c>
    </row>
    <row r="274" spans="1:19" x14ac:dyDescent="0.25">
      <c r="A274" s="470">
        <f t="shared" si="7"/>
        <v>44100</v>
      </c>
      <c r="B274">
        <v>0.99865199999999998</v>
      </c>
      <c r="C274">
        <v>0.96669700000000003</v>
      </c>
      <c r="D274">
        <v>0.91461999999999999</v>
      </c>
      <c r="E274">
        <v>0.97637200000000002</v>
      </c>
      <c r="F274">
        <v>0.97285699999999997</v>
      </c>
      <c r="G274">
        <v>1.02145</v>
      </c>
      <c r="H274">
        <v>0.97004000000000001</v>
      </c>
      <c r="I274">
        <v>0.90165200000000001</v>
      </c>
      <c r="J274">
        <v>0.75046599999999997</v>
      </c>
      <c r="K274">
        <v>0.75858099999999995</v>
      </c>
      <c r="L274">
        <v>0.80750999999999995</v>
      </c>
      <c r="M274">
        <v>0.77074299999999996</v>
      </c>
      <c r="N274">
        <v>0.75352600000000003</v>
      </c>
      <c r="O274">
        <v>0.74695699999999998</v>
      </c>
      <c r="Q274">
        <v>0.72593700000000005</v>
      </c>
      <c r="R274">
        <v>0.74040899999999998</v>
      </c>
      <c r="S274">
        <v>1.3480049999999999</v>
      </c>
    </row>
    <row r="275" spans="1:19" x14ac:dyDescent="0.25">
      <c r="A275" s="470">
        <f t="shared" si="7"/>
        <v>44101</v>
      </c>
      <c r="B275">
        <v>0.99547099999999999</v>
      </c>
      <c r="C275">
        <v>0.96669700000000003</v>
      </c>
      <c r="D275">
        <v>0.91621200000000003</v>
      </c>
      <c r="E275">
        <v>0.97637200000000002</v>
      </c>
      <c r="F275">
        <v>0.96832600000000002</v>
      </c>
      <c r="G275">
        <v>1.0157339999999999</v>
      </c>
      <c r="H275">
        <v>0.96879999999999999</v>
      </c>
      <c r="I275">
        <v>0.89633799999999997</v>
      </c>
      <c r="J275">
        <v>0.750112</v>
      </c>
      <c r="K275">
        <v>0.75726000000000004</v>
      </c>
      <c r="L275">
        <v>0.80480600000000002</v>
      </c>
      <c r="M275">
        <v>0.76804600000000001</v>
      </c>
      <c r="N275">
        <v>0.75407400000000002</v>
      </c>
      <c r="O275">
        <v>0.74695699999999998</v>
      </c>
      <c r="P275">
        <v>0.79221399999999997</v>
      </c>
      <c r="Q275">
        <v>0.72652000000000005</v>
      </c>
      <c r="R275">
        <v>0.74000100000000002</v>
      </c>
      <c r="S275">
        <v>1.350865</v>
      </c>
    </row>
    <row r="276" spans="1:19" x14ac:dyDescent="0.25">
      <c r="A276" s="470">
        <f t="shared" si="7"/>
        <v>44102</v>
      </c>
      <c r="B276">
        <v>0.99710799999999999</v>
      </c>
      <c r="C276">
        <v>0.96669700000000003</v>
      </c>
      <c r="D276">
        <v>0.91621200000000003</v>
      </c>
      <c r="E276">
        <v>0.97437399999999996</v>
      </c>
      <c r="F276">
        <v>0.98444100000000001</v>
      </c>
      <c r="G276">
        <v>1.020721</v>
      </c>
      <c r="H276">
        <v>0.97009699999999999</v>
      </c>
      <c r="I276">
        <v>0.89653899999999997</v>
      </c>
      <c r="J276">
        <v>0.750112</v>
      </c>
      <c r="K276">
        <v>0.75662099999999999</v>
      </c>
      <c r="L276">
        <v>0.80383300000000002</v>
      </c>
      <c r="M276">
        <v>0.77299200000000001</v>
      </c>
      <c r="N276">
        <v>0.754834</v>
      </c>
      <c r="O276">
        <v>0.74722200000000005</v>
      </c>
      <c r="P276">
        <v>0.78783300000000001</v>
      </c>
      <c r="Q276">
        <v>0.73330700000000004</v>
      </c>
      <c r="R276">
        <v>0.74147399999999997</v>
      </c>
      <c r="S276">
        <v>1.3523499999999999</v>
      </c>
    </row>
    <row r="277" spans="1:19" x14ac:dyDescent="0.25">
      <c r="A277" s="470">
        <f t="shared" si="7"/>
        <v>44103</v>
      </c>
      <c r="B277">
        <v>0.99710799999999999</v>
      </c>
      <c r="C277">
        <v>0.96842899999999998</v>
      </c>
      <c r="D277">
        <v>0.91924399999999995</v>
      </c>
      <c r="E277">
        <v>0.971638</v>
      </c>
      <c r="F277">
        <v>0.97201599999999999</v>
      </c>
      <c r="G277">
        <v>1.0169729999999999</v>
      </c>
      <c r="H277">
        <v>0.97029399999999999</v>
      </c>
      <c r="I277">
        <v>0.89653899999999997</v>
      </c>
      <c r="J277">
        <v>0.74802400000000002</v>
      </c>
      <c r="K277">
        <v>0.75719400000000003</v>
      </c>
      <c r="L277">
        <v>0.80092600000000003</v>
      </c>
      <c r="M277">
        <v>0.77414400000000005</v>
      </c>
      <c r="N277">
        <v>0.754834</v>
      </c>
      <c r="O277">
        <v>0.74614599999999998</v>
      </c>
      <c r="P277">
        <v>0.78359199999999996</v>
      </c>
      <c r="Q277">
        <v>0.72975400000000001</v>
      </c>
      <c r="R277">
        <v>0.738236</v>
      </c>
      <c r="S277">
        <v>1.3523499999999999</v>
      </c>
    </row>
    <row r="278" spans="1:19" x14ac:dyDescent="0.25">
      <c r="A278" s="470">
        <f t="shared" si="7"/>
        <v>44104</v>
      </c>
      <c r="B278">
        <v>0.99710799999999999</v>
      </c>
      <c r="C278">
        <v>0.962835</v>
      </c>
      <c r="D278">
        <v>0.92201599999999995</v>
      </c>
      <c r="E278">
        <v>0.96918000000000004</v>
      </c>
      <c r="F278">
        <v>0.96471099999999999</v>
      </c>
      <c r="G278">
        <v>1.0170870000000001</v>
      </c>
      <c r="H278">
        <v>0.97029399999999999</v>
      </c>
      <c r="I278">
        <v>0.89710599999999996</v>
      </c>
      <c r="J278">
        <v>0.74454299999999995</v>
      </c>
      <c r="K278">
        <v>0.75971699999999998</v>
      </c>
      <c r="L278">
        <v>0.80613999999999997</v>
      </c>
      <c r="M278">
        <v>0.77414400000000005</v>
      </c>
      <c r="N278">
        <v>0.75514400000000004</v>
      </c>
      <c r="O278">
        <v>0.75066600000000006</v>
      </c>
      <c r="P278">
        <v>0.78826700000000005</v>
      </c>
      <c r="Q278">
        <v>0.72576799999999997</v>
      </c>
      <c r="R278">
        <v>0.73580800000000002</v>
      </c>
      <c r="S278">
        <v>1.3512</v>
      </c>
    </row>
    <row r="279" spans="1:19" x14ac:dyDescent="0.25">
      <c r="A279" s="470">
        <f t="shared" si="7"/>
        <v>44105</v>
      </c>
      <c r="B279">
        <v>1.0052779999999999</v>
      </c>
      <c r="C279">
        <v>0.93967299999999998</v>
      </c>
      <c r="D279">
        <v>0.93540999999999996</v>
      </c>
      <c r="E279">
        <v>0.97077999999999998</v>
      </c>
      <c r="F279">
        <v>0.961673</v>
      </c>
      <c r="G279">
        <v>1.0170870000000001</v>
      </c>
      <c r="H279">
        <v>0.97134100000000001</v>
      </c>
      <c r="I279">
        <v>0.89225200000000005</v>
      </c>
      <c r="J279">
        <v>0.74808300000000005</v>
      </c>
      <c r="K279">
        <v>0.76227400000000001</v>
      </c>
      <c r="L279">
        <v>0.80169999999999997</v>
      </c>
      <c r="M279">
        <v>0.78123200000000004</v>
      </c>
      <c r="N279">
        <v>0.756189</v>
      </c>
      <c r="O279">
        <v>0.75212000000000001</v>
      </c>
      <c r="P279">
        <v>0.79075399999999996</v>
      </c>
      <c r="Q279">
        <v>0.72292500000000004</v>
      </c>
      <c r="R279">
        <v>0.73580800000000002</v>
      </c>
      <c r="S279">
        <v>1.350055</v>
      </c>
    </row>
    <row r="280" spans="1:19" x14ac:dyDescent="0.25">
      <c r="A280" s="470">
        <f t="shared" si="7"/>
        <v>44106</v>
      </c>
      <c r="B280">
        <v>1.006999</v>
      </c>
      <c r="C280">
        <v>0.94335199999999997</v>
      </c>
      <c r="D280">
        <v>0.92558300000000004</v>
      </c>
      <c r="E280">
        <v>0.97905799999999998</v>
      </c>
      <c r="F280">
        <v>0.95306199999999996</v>
      </c>
      <c r="G280">
        <v>1.017698</v>
      </c>
      <c r="H280">
        <v>0.96814800000000001</v>
      </c>
      <c r="I280">
        <v>0.89456199999999997</v>
      </c>
      <c r="J280">
        <v>0.75349100000000002</v>
      </c>
      <c r="K280">
        <v>0.76174799999999998</v>
      </c>
      <c r="L280">
        <v>0.79937599999999998</v>
      </c>
      <c r="M280">
        <v>0.78042699999999998</v>
      </c>
      <c r="N280">
        <v>0.75111700000000003</v>
      </c>
      <c r="O280">
        <v>0.751942</v>
      </c>
      <c r="P280">
        <v>0.79052599999999995</v>
      </c>
      <c r="Q280">
        <v>0.72292500000000004</v>
      </c>
      <c r="R280">
        <v>0.73119699999999999</v>
      </c>
      <c r="S280">
        <v>1.348765</v>
      </c>
    </row>
    <row r="281" spans="1:19" x14ac:dyDescent="0.25">
      <c r="A281" s="470">
        <f t="shared" si="7"/>
        <v>44107</v>
      </c>
      <c r="B281">
        <v>1.002054</v>
      </c>
      <c r="C281">
        <v>0.92704200000000003</v>
      </c>
      <c r="D281">
        <v>0.92528299999999997</v>
      </c>
      <c r="E281">
        <v>0.98000799999999999</v>
      </c>
      <c r="F281">
        <v>0.95274400000000004</v>
      </c>
      <c r="G281">
        <v>1.016818</v>
      </c>
      <c r="H281">
        <v>0.96826999999999996</v>
      </c>
      <c r="I281">
        <v>0.88855700000000004</v>
      </c>
      <c r="J281">
        <v>0.75740099999999999</v>
      </c>
      <c r="K281">
        <v>0.76152799999999998</v>
      </c>
      <c r="L281">
        <v>0.80062100000000003</v>
      </c>
      <c r="M281">
        <v>0.77915000000000001</v>
      </c>
      <c r="N281">
        <v>0.75006899999999999</v>
      </c>
      <c r="O281">
        <v>0.75117100000000003</v>
      </c>
      <c r="P281">
        <v>0.79052599999999995</v>
      </c>
      <c r="Q281">
        <v>0.73236999999999997</v>
      </c>
      <c r="R281">
        <v>0.72914199999999996</v>
      </c>
      <c r="S281">
        <v>1.3535950000000001</v>
      </c>
    </row>
    <row r="282" spans="1:19" x14ac:dyDescent="0.25">
      <c r="A282" s="470">
        <f t="shared" si="7"/>
        <v>44108</v>
      </c>
      <c r="B282">
        <v>1.003412</v>
      </c>
      <c r="C282">
        <v>0.92704200000000003</v>
      </c>
      <c r="D282">
        <v>0.92378800000000005</v>
      </c>
      <c r="E282">
        <v>0.98000799999999999</v>
      </c>
      <c r="F282">
        <v>0.95474499999999995</v>
      </c>
      <c r="G282">
        <v>1.012556</v>
      </c>
      <c r="H282">
        <v>0.96905300000000005</v>
      </c>
      <c r="I282">
        <v>0.88855700000000004</v>
      </c>
      <c r="J282">
        <v>0.76019300000000001</v>
      </c>
      <c r="K282">
        <v>0.76204099999999997</v>
      </c>
      <c r="L282">
        <v>0.80131399999999997</v>
      </c>
      <c r="M282">
        <v>0.77346099999999995</v>
      </c>
      <c r="N282">
        <v>0.75065499999999996</v>
      </c>
      <c r="O282">
        <v>0.75117100000000003</v>
      </c>
      <c r="P282">
        <v>0.79505800000000004</v>
      </c>
      <c r="Q282">
        <v>0.73771900000000001</v>
      </c>
      <c r="R282">
        <v>0.72792400000000002</v>
      </c>
      <c r="S282">
        <v>1.35771</v>
      </c>
    </row>
    <row r="283" spans="1:19" x14ac:dyDescent="0.25">
      <c r="A283" s="470">
        <f t="shared" si="7"/>
        <v>44109</v>
      </c>
      <c r="B283">
        <v>1.002205</v>
      </c>
      <c r="C283">
        <v>0.92704200000000003</v>
      </c>
      <c r="D283">
        <v>0.92378800000000005</v>
      </c>
      <c r="E283">
        <v>0.97749799999999998</v>
      </c>
      <c r="F283">
        <v>0.94375200000000004</v>
      </c>
      <c r="G283">
        <v>1.019992</v>
      </c>
      <c r="H283">
        <v>0.97033199999999997</v>
      </c>
      <c r="I283">
        <v>0.88855700000000004</v>
      </c>
      <c r="J283">
        <v>0.76019300000000001</v>
      </c>
      <c r="K283">
        <v>0.75712500000000005</v>
      </c>
      <c r="L283">
        <v>0.79663799999999996</v>
      </c>
      <c r="M283">
        <v>0.77242100000000002</v>
      </c>
      <c r="N283">
        <v>0.75119100000000005</v>
      </c>
      <c r="O283">
        <v>0.75393500000000002</v>
      </c>
      <c r="P283">
        <v>0.79516900000000001</v>
      </c>
      <c r="Q283">
        <v>0.73280699999999999</v>
      </c>
      <c r="R283">
        <v>0.72834500000000002</v>
      </c>
      <c r="S283">
        <v>1.35795</v>
      </c>
    </row>
    <row r="284" spans="1:19" x14ac:dyDescent="0.25">
      <c r="A284" s="470">
        <f t="shared" si="7"/>
        <v>44110</v>
      </c>
      <c r="B284">
        <v>1.002205</v>
      </c>
      <c r="C284">
        <v>0.92472699999999997</v>
      </c>
      <c r="D284">
        <v>0.93174900000000005</v>
      </c>
      <c r="E284">
        <v>0.98309100000000005</v>
      </c>
      <c r="F284">
        <v>0.95628299999999999</v>
      </c>
      <c r="G284">
        <v>1.0227040000000001</v>
      </c>
      <c r="H284">
        <v>0.97130799999999995</v>
      </c>
      <c r="I284">
        <v>0.894262</v>
      </c>
      <c r="J284">
        <v>0.76323399999999997</v>
      </c>
      <c r="K284">
        <v>0.75953199999999998</v>
      </c>
      <c r="L284">
        <v>0.79656800000000005</v>
      </c>
      <c r="M284">
        <v>0.77193299999999998</v>
      </c>
      <c r="N284">
        <v>0.75119100000000005</v>
      </c>
      <c r="O284">
        <v>0.75334999999999996</v>
      </c>
      <c r="P284">
        <v>0.79252800000000001</v>
      </c>
      <c r="Q284">
        <v>0.72787900000000005</v>
      </c>
      <c r="R284">
        <v>0.73148599999999997</v>
      </c>
      <c r="S284">
        <v>1.35795</v>
      </c>
    </row>
    <row r="285" spans="1:19" x14ac:dyDescent="0.25">
      <c r="A285" s="470">
        <f t="shared" si="7"/>
        <v>44111</v>
      </c>
      <c r="B285">
        <v>1.002205</v>
      </c>
      <c r="C285">
        <v>0.90830599999999995</v>
      </c>
      <c r="D285">
        <v>0.94510400000000006</v>
      </c>
      <c r="E285">
        <v>0.99059900000000001</v>
      </c>
      <c r="F285">
        <v>0.95903899999999997</v>
      </c>
      <c r="G285">
        <v>1.021868</v>
      </c>
      <c r="H285">
        <v>0.97130799999999995</v>
      </c>
      <c r="I285">
        <v>0.89439000000000002</v>
      </c>
      <c r="J285">
        <v>0.76656800000000003</v>
      </c>
      <c r="K285">
        <v>0.75685899999999995</v>
      </c>
      <c r="L285">
        <v>0.79824399999999995</v>
      </c>
      <c r="M285">
        <v>0.77193299999999998</v>
      </c>
      <c r="N285">
        <v>0.75109199999999998</v>
      </c>
      <c r="O285">
        <v>0.75332699999999997</v>
      </c>
      <c r="P285">
        <v>0.796454</v>
      </c>
      <c r="Q285">
        <v>0.72922200000000004</v>
      </c>
      <c r="R285">
        <v>0.73086099999999998</v>
      </c>
      <c r="S285">
        <v>1.3604449999999999</v>
      </c>
    </row>
    <row r="286" spans="1:19" x14ac:dyDescent="0.25">
      <c r="A286" s="468">
        <f t="shared" si="7"/>
        <v>44112</v>
      </c>
      <c r="B286">
        <v>1.0183819999999999</v>
      </c>
      <c r="C286">
        <v>0.90479699999999996</v>
      </c>
      <c r="D286">
        <v>0.94153100000000001</v>
      </c>
      <c r="E286">
        <v>0.98268500000000003</v>
      </c>
      <c r="F286">
        <v>0.96274199999999999</v>
      </c>
      <c r="G286">
        <v>1.0217639999999999</v>
      </c>
      <c r="H286">
        <v>0.96965900000000005</v>
      </c>
      <c r="I286">
        <v>0.89439000000000002</v>
      </c>
      <c r="J286">
        <v>0.76683000000000001</v>
      </c>
      <c r="K286">
        <v>0.75342900000000002</v>
      </c>
      <c r="L286">
        <v>0.79824399999999995</v>
      </c>
      <c r="M286">
        <v>0.77113200000000004</v>
      </c>
      <c r="N286">
        <v>0.75021599999999999</v>
      </c>
      <c r="O286">
        <v>0.75727699999999998</v>
      </c>
      <c r="P286">
        <v>0.80160600000000004</v>
      </c>
      <c r="Q286">
        <v>0.72792400000000002</v>
      </c>
      <c r="R286">
        <v>0.73086099999999998</v>
      </c>
      <c r="S286">
        <v>1.366325</v>
      </c>
    </row>
    <row r="287" spans="1:19" x14ac:dyDescent="0.25">
      <c r="A287" s="468">
        <f t="shared" si="7"/>
        <v>44113</v>
      </c>
      <c r="B287">
        <v>1.0137879999999999</v>
      </c>
      <c r="C287">
        <v>0.89032900000000004</v>
      </c>
      <c r="D287">
        <v>0.94983399999999996</v>
      </c>
      <c r="E287">
        <v>0.98699099999999995</v>
      </c>
      <c r="F287">
        <v>0.96246399999999999</v>
      </c>
      <c r="G287">
        <v>1.0245899999999999</v>
      </c>
      <c r="H287">
        <v>0.96694500000000005</v>
      </c>
      <c r="I287">
        <v>0.893455</v>
      </c>
      <c r="J287">
        <v>0.76781600000000005</v>
      </c>
      <c r="K287">
        <v>0.75207800000000002</v>
      </c>
      <c r="L287">
        <v>0.79735299999999998</v>
      </c>
      <c r="M287">
        <v>0.77157799999999999</v>
      </c>
      <c r="N287">
        <v>0.75026899999999996</v>
      </c>
      <c r="O287">
        <v>0.76182899999999998</v>
      </c>
      <c r="P287">
        <v>0.80182799999999999</v>
      </c>
      <c r="Q287">
        <v>0.72792400000000002</v>
      </c>
      <c r="R287">
        <v>0.73402599999999996</v>
      </c>
      <c r="S287">
        <v>1.369175</v>
      </c>
    </row>
    <row r="288" spans="1:19" x14ac:dyDescent="0.25">
      <c r="A288" s="468">
        <f t="shared" si="7"/>
        <v>44114</v>
      </c>
      <c r="B288">
        <v>1.0173460000000001</v>
      </c>
      <c r="C288">
        <v>0.87054900000000002</v>
      </c>
      <c r="D288">
        <v>0.95835899999999996</v>
      </c>
      <c r="E288">
        <v>0.98960899999999996</v>
      </c>
      <c r="F288">
        <v>0.96246399999999999</v>
      </c>
      <c r="G288">
        <v>1.0217639999999999</v>
      </c>
      <c r="H288">
        <v>0.96197299999999997</v>
      </c>
      <c r="I288">
        <v>0.89529099999999995</v>
      </c>
      <c r="J288">
        <v>0.77364699999999997</v>
      </c>
      <c r="K288">
        <v>0.75914000000000004</v>
      </c>
      <c r="L288">
        <v>0.79996800000000001</v>
      </c>
      <c r="M288">
        <v>0.769343</v>
      </c>
      <c r="N288">
        <v>0.75272300000000003</v>
      </c>
      <c r="O288">
        <v>0.76223600000000002</v>
      </c>
      <c r="P288">
        <v>0.80182799999999999</v>
      </c>
      <c r="Q288">
        <v>0.72634600000000005</v>
      </c>
      <c r="R288">
        <v>0.73640399999999995</v>
      </c>
      <c r="S288">
        <v>1.3765499999999999</v>
      </c>
    </row>
    <row r="289" spans="1:19" x14ac:dyDescent="0.25">
      <c r="A289" s="468">
        <f t="shared" si="7"/>
        <v>44115</v>
      </c>
      <c r="B289">
        <v>1.018797</v>
      </c>
      <c r="C289">
        <v>0.87054900000000002</v>
      </c>
      <c r="D289">
        <v>0.95969300000000002</v>
      </c>
      <c r="E289">
        <v>0.98960899999999996</v>
      </c>
      <c r="F289">
        <v>0.97352000000000005</v>
      </c>
      <c r="G289">
        <v>1.0201169999999999</v>
      </c>
      <c r="H289">
        <v>0.96337300000000003</v>
      </c>
      <c r="I289">
        <v>0.89484300000000006</v>
      </c>
      <c r="J289">
        <v>0.77248700000000003</v>
      </c>
      <c r="K289">
        <v>0.75367899999999999</v>
      </c>
      <c r="L289">
        <v>0.79964800000000003</v>
      </c>
      <c r="M289">
        <v>0.76770700000000003</v>
      </c>
      <c r="N289">
        <v>0.75818700000000006</v>
      </c>
      <c r="O289">
        <v>0.76223600000000002</v>
      </c>
      <c r="P289">
        <v>0.80202799999999996</v>
      </c>
      <c r="Q289">
        <v>0.72820700000000005</v>
      </c>
      <c r="R289">
        <v>0.73494000000000004</v>
      </c>
      <c r="S289">
        <v>1.37619</v>
      </c>
    </row>
    <row r="290" spans="1:19" x14ac:dyDescent="0.25">
      <c r="A290" s="468">
        <f t="shared" si="7"/>
        <v>44116</v>
      </c>
      <c r="B290">
        <v>1.027169</v>
      </c>
      <c r="C290">
        <v>0.87054900000000002</v>
      </c>
      <c r="D290">
        <v>0.95969300000000002</v>
      </c>
      <c r="E290">
        <v>0.98695200000000005</v>
      </c>
      <c r="F290">
        <v>0.97075100000000003</v>
      </c>
      <c r="G290">
        <v>1.0228090000000001</v>
      </c>
      <c r="H290">
        <v>0.96328899999999995</v>
      </c>
      <c r="I290">
        <v>0.89305999999999996</v>
      </c>
      <c r="J290">
        <v>0.77248700000000003</v>
      </c>
      <c r="K290">
        <v>0.754996</v>
      </c>
      <c r="L290">
        <v>0.80106100000000002</v>
      </c>
      <c r="M290">
        <v>0.76664500000000002</v>
      </c>
      <c r="N290">
        <v>0.75729199999999997</v>
      </c>
      <c r="O290">
        <v>0.76257299999999995</v>
      </c>
      <c r="P290">
        <v>0.802539</v>
      </c>
      <c r="Q290">
        <v>0.72401599999999999</v>
      </c>
      <c r="R290">
        <v>0.73133400000000004</v>
      </c>
      <c r="S290">
        <v>1.3766499999999999</v>
      </c>
    </row>
    <row r="291" spans="1:19" x14ac:dyDescent="0.25">
      <c r="A291" s="468">
        <f t="shared" si="7"/>
        <v>44117</v>
      </c>
      <c r="B291">
        <v>1.027169</v>
      </c>
      <c r="C291">
        <v>0.855348</v>
      </c>
      <c r="D291">
        <v>0.96741299999999997</v>
      </c>
      <c r="E291">
        <v>0.98863100000000004</v>
      </c>
      <c r="F291">
        <v>0.98551299999999997</v>
      </c>
      <c r="G291">
        <v>1.0200959999999999</v>
      </c>
      <c r="H291">
        <v>0.965974</v>
      </c>
      <c r="I291">
        <v>0.89305999999999996</v>
      </c>
      <c r="J291">
        <v>0.771563</v>
      </c>
      <c r="K291">
        <v>0.75777700000000003</v>
      </c>
      <c r="M291">
        <v>0.76684200000000002</v>
      </c>
      <c r="N291">
        <v>0.75729199999999997</v>
      </c>
      <c r="O291">
        <v>0.761652</v>
      </c>
      <c r="P291">
        <v>0.80362</v>
      </c>
      <c r="Q291">
        <v>0.72747099999999998</v>
      </c>
      <c r="R291">
        <v>0.73236699999999999</v>
      </c>
      <c r="S291">
        <v>1.3766499999999999</v>
      </c>
    </row>
    <row r="292" spans="1:19" x14ac:dyDescent="0.25">
      <c r="A292" s="468">
        <f t="shared" si="7"/>
        <v>44118</v>
      </c>
      <c r="B292">
        <v>1.027169</v>
      </c>
      <c r="C292">
        <v>0.86161600000000005</v>
      </c>
      <c r="D292">
        <v>0.970167</v>
      </c>
      <c r="E292">
        <v>0.99700900000000003</v>
      </c>
      <c r="F292">
        <v>0.97731599999999996</v>
      </c>
      <c r="G292">
        <v>1.020721</v>
      </c>
      <c r="H292">
        <v>0.965974</v>
      </c>
      <c r="I292">
        <v>0.89242299999999997</v>
      </c>
      <c r="J292">
        <v>0.76951499999999995</v>
      </c>
      <c r="K292">
        <v>0.76246000000000003</v>
      </c>
      <c r="L292">
        <v>0.80215000000000003</v>
      </c>
      <c r="M292">
        <v>0.76684200000000002</v>
      </c>
      <c r="N292">
        <v>0.755772</v>
      </c>
      <c r="O292">
        <v>0.76071100000000003</v>
      </c>
      <c r="P292">
        <v>0.80827700000000002</v>
      </c>
      <c r="Q292">
        <v>0.72097299999999997</v>
      </c>
      <c r="R292">
        <v>0.73160899999999995</v>
      </c>
      <c r="S292">
        <v>1.379515</v>
      </c>
    </row>
    <row r="293" spans="1:19" x14ac:dyDescent="0.25">
      <c r="A293" s="470">
        <f t="shared" si="7"/>
        <v>44119</v>
      </c>
      <c r="B293">
        <v>1.027485</v>
      </c>
      <c r="C293">
        <v>0.86378200000000005</v>
      </c>
      <c r="D293">
        <v>0.973047</v>
      </c>
      <c r="E293">
        <v>0.99530200000000002</v>
      </c>
      <c r="F293">
        <v>0.98569300000000004</v>
      </c>
      <c r="G293">
        <v>1.020721</v>
      </c>
      <c r="H293">
        <v>0.96590799999999999</v>
      </c>
      <c r="I293">
        <v>0.88907499999999995</v>
      </c>
      <c r="J293">
        <v>0.77103999999999995</v>
      </c>
      <c r="K293">
        <v>0.76100900000000005</v>
      </c>
      <c r="L293">
        <v>0.80202099999999998</v>
      </c>
      <c r="M293">
        <v>0.771227</v>
      </c>
      <c r="N293">
        <v>0.75766199999999995</v>
      </c>
      <c r="O293">
        <v>0.75566100000000003</v>
      </c>
      <c r="P293">
        <v>0.80693000000000004</v>
      </c>
      <c r="Q293">
        <v>0.720414</v>
      </c>
      <c r="R293">
        <v>0.73160899999999995</v>
      </c>
      <c r="S293">
        <v>1.38008</v>
      </c>
    </row>
    <row r="294" spans="1:19" x14ac:dyDescent="0.25">
      <c r="A294" s="470">
        <f t="shared" si="7"/>
        <v>44120</v>
      </c>
      <c r="B294">
        <v>1.023803</v>
      </c>
      <c r="C294">
        <v>0.84752899999999998</v>
      </c>
      <c r="D294">
        <v>0.96833499999999995</v>
      </c>
      <c r="E294">
        <v>0.989286</v>
      </c>
      <c r="F294">
        <v>0.989707</v>
      </c>
      <c r="G294">
        <v>1.0220659999999999</v>
      </c>
      <c r="H294">
        <v>0.964167</v>
      </c>
      <c r="I294">
        <v>0.88640699999999994</v>
      </c>
      <c r="J294">
        <v>0.77734499999999995</v>
      </c>
      <c r="K294">
        <v>0.76083199999999995</v>
      </c>
      <c r="L294">
        <v>0.79824099999999998</v>
      </c>
      <c r="M294">
        <v>0.77382600000000001</v>
      </c>
      <c r="N294">
        <v>0.75821000000000005</v>
      </c>
      <c r="O294">
        <v>0.75853000000000004</v>
      </c>
      <c r="P294">
        <v>0.80793099999999995</v>
      </c>
      <c r="Q294">
        <v>0.720414</v>
      </c>
      <c r="R294">
        <v>0.73473200000000005</v>
      </c>
      <c r="S294">
        <v>1.3771249999999999</v>
      </c>
    </row>
    <row r="295" spans="1:19" x14ac:dyDescent="0.25">
      <c r="A295" s="470">
        <f t="shared" si="7"/>
        <v>44121</v>
      </c>
      <c r="B295">
        <v>1.0211380000000001</v>
      </c>
      <c r="C295">
        <v>0.83841600000000005</v>
      </c>
      <c r="D295">
        <v>0.96385500000000002</v>
      </c>
      <c r="E295">
        <v>0.99009899999999995</v>
      </c>
      <c r="F295">
        <v>0.99058900000000005</v>
      </c>
      <c r="G295">
        <v>1.0140960000000001</v>
      </c>
      <c r="H295">
        <v>0.96674400000000005</v>
      </c>
      <c r="I295">
        <v>0.88800100000000004</v>
      </c>
      <c r="J295">
        <v>0.77375400000000005</v>
      </c>
      <c r="K295">
        <v>0.76144900000000004</v>
      </c>
      <c r="L295">
        <v>0.79646399999999995</v>
      </c>
      <c r="M295">
        <v>0.76962200000000003</v>
      </c>
      <c r="N295">
        <v>0.76135399999999998</v>
      </c>
      <c r="O295">
        <v>0.758216</v>
      </c>
      <c r="P295">
        <v>0.80793099999999995</v>
      </c>
      <c r="Q295">
        <v>0.72950899999999996</v>
      </c>
      <c r="R295">
        <v>0.73328800000000005</v>
      </c>
      <c r="S295">
        <v>1.3789849999999999</v>
      </c>
    </row>
    <row r="296" spans="1:19" x14ac:dyDescent="0.25">
      <c r="A296" s="470">
        <f t="shared" si="7"/>
        <v>44122</v>
      </c>
      <c r="B296">
        <v>1.025326</v>
      </c>
      <c r="C296">
        <v>0.83841600000000005</v>
      </c>
      <c r="D296">
        <v>0.96487800000000001</v>
      </c>
      <c r="E296">
        <v>0.99009899999999995</v>
      </c>
      <c r="F296">
        <v>0.98289800000000005</v>
      </c>
      <c r="G296">
        <v>1.0208250000000001</v>
      </c>
      <c r="H296">
        <v>0.97190200000000004</v>
      </c>
      <c r="I296">
        <v>0.88875899999999997</v>
      </c>
      <c r="J296">
        <v>0.77404200000000001</v>
      </c>
      <c r="K296">
        <v>0.76285800000000004</v>
      </c>
      <c r="L296">
        <v>0.80144599999999999</v>
      </c>
      <c r="M296">
        <v>0.76563499999999995</v>
      </c>
      <c r="N296">
        <v>0.76175999999999999</v>
      </c>
      <c r="O296">
        <v>0.758216</v>
      </c>
      <c r="P296">
        <v>0.80852800000000002</v>
      </c>
      <c r="Q296">
        <v>0.72587400000000002</v>
      </c>
      <c r="R296">
        <v>0.72989000000000004</v>
      </c>
      <c r="S296">
        <v>1.37975</v>
      </c>
    </row>
    <row r="297" spans="1:19" x14ac:dyDescent="0.25">
      <c r="A297" s="470">
        <f t="shared" si="7"/>
        <v>44123</v>
      </c>
      <c r="B297">
        <v>1.0259039999999999</v>
      </c>
      <c r="C297">
        <v>0.83841600000000005</v>
      </c>
      <c r="D297">
        <v>0.96487800000000001</v>
      </c>
      <c r="E297">
        <v>0.98446500000000003</v>
      </c>
      <c r="F297">
        <v>0.98404899999999995</v>
      </c>
      <c r="G297">
        <v>1.0188379999999999</v>
      </c>
      <c r="H297">
        <v>0.97216199999999997</v>
      </c>
      <c r="I297">
        <v>0.88655600000000001</v>
      </c>
      <c r="J297">
        <v>0.77404200000000001</v>
      </c>
      <c r="K297">
        <v>0.76239000000000001</v>
      </c>
      <c r="L297">
        <v>0.80158099999999999</v>
      </c>
      <c r="M297">
        <v>0.76237500000000002</v>
      </c>
      <c r="N297">
        <v>0.76174500000000001</v>
      </c>
      <c r="O297">
        <v>0.76007800000000003</v>
      </c>
      <c r="P297">
        <v>0.80929700000000004</v>
      </c>
      <c r="Q297">
        <v>0.72506099999999996</v>
      </c>
      <c r="R297">
        <v>0.73014000000000001</v>
      </c>
      <c r="S297">
        <v>1.3811500000000001</v>
      </c>
    </row>
    <row r="298" spans="1:19" x14ac:dyDescent="0.25">
      <c r="A298" s="470">
        <f t="shared" si="7"/>
        <v>44124</v>
      </c>
      <c r="B298">
        <v>1.0259039999999999</v>
      </c>
      <c r="C298">
        <v>0.84623800000000005</v>
      </c>
      <c r="D298">
        <v>0.97040300000000002</v>
      </c>
      <c r="E298">
        <v>0.96965000000000001</v>
      </c>
      <c r="F298">
        <v>0.98802500000000004</v>
      </c>
      <c r="G298">
        <v>1.0071509999999999</v>
      </c>
      <c r="H298">
        <v>0.97198700000000005</v>
      </c>
      <c r="I298">
        <v>0.88655600000000001</v>
      </c>
      <c r="J298">
        <v>0.76940799999999998</v>
      </c>
      <c r="K298">
        <v>0.75744999999999996</v>
      </c>
      <c r="L298">
        <v>0.79269500000000004</v>
      </c>
      <c r="M298">
        <v>0.76239900000000005</v>
      </c>
      <c r="N298">
        <v>0.76174500000000001</v>
      </c>
      <c r="O298">
        <v>0.76228200000000002</v>
      </c>
      <c r="P298">
        <v>0.81197799999999998</v>
      </c>
      <c r="Q298">
        <v>0.72865100000000005</v>
      </c>
      <c r="R298">
        <v>0.73035899999999998</v>
      </c>
      <c r="S298">
        <v>1.3811500000000001</v>
      </c>
    </row>
    <row r="299" spans="1:19" x14ac:dyDescent="0.25">
      <c r="A299" s="470">
        <f t="shared" si="7"/>
        <v>44125</v>
      </c>
      <c r="B299">
        <v>1.0259039999999999</v>
      </c>
      <c r="C299">
        <v>0.83498600000000001</v>
      </c>
      <c r="D299">
        <v>0.95303899999999997</v>
      </c>
      <c r="E299">
        <v>0.97723099999999996</v>
      </c>
      <c r="F299">
        <v>0.98442600000000002</v>
      </c>
      <c r="G299">
        <v>1.006948</v>
      </c>
      <c r="H299">
        <v>0.97198700000000005</v>
      </c>
      <c r="I299">
        <v>0.88616700000000004</v>
      </c>
      <c r="J299">
        <v>0.77100100000000005</v>
      </c>
      <c r="K299">
        <v>0.750309</v>
      </c>
      <c r="L299">
        <v>0.79198500000000005</v>
      </c>
      <c r="M299">
        <v>0.76239900000000005</v>
      </c>
      <c r="N299">
        <v>0.76399700000000004</v>
      </c>
      <c r="O299">
        <v>0.76206399999999996</v>
      </c>
      <c r="P299">
        <v>0.80911999999999995</v>
      </c>
      <c r="Q299">
        <v>0.73161699999999996</v>
      </c>
      <c r="R299">
        <v>0.72830600000000001</v>
      </c>
      <c r="S299">
        <v>1.3845400000000001</v>
      </c>
    </row>
    <row r="300" spans="1:19" x14ac:dyDescent="0.25">
      <c r="A300" s="470">
        <f t="shared" si="7"/>
        <v>44126</v>
      </c>
      <c r="B300">
        <v>1.0347679999999999</v>
      </c>
      <c r="C300">
        <v>0.81960500000000003</v>
      </c>
      <c r="D300">
        <v>0.961677</v>
      </c>
      <c r="E300">
        <v>0.97333999999999998</v>
      </c>
      <c r="F300">
        <v>0.99020699999999995</v>
      </c>
      <c r="G300">
        <v>1.0071509999999999</v>
      </c>
      <c r="H300">
        <v>0.97142600000000001</v>
      </c>
      <c r="I300">
        <v>0.89169500000000002</v>
      </c>
      <c r="J300">
        <v>0.76267499999999999</v>
      </c>
      <c r="K300">
        <v>0.75010299999999996</v>
      </c>
      <c r="L300">
        <v>0.79186000000000001</v>
      </c>
      <c r="M300">
        <v>0.76251500000000005</v>
      </c>
      <c r="N300">
        <v>0.76445600000000002</v>
      </c>
      <c r="O300">
        <v>0.76128700000000005</v>
      </c>
      <c r="P300">
        <v>0.80842700000000001</v>
      </c>
      <c r="R300">
        <v>0.72830600000000001</v>
      </c>
      <c r="S300">
        <v>1.3831</v>
      </c>
    </row>
    <row r="301" spans="1:19" x14ac:dyDescent="0.25">
      <c r="A301" s="470">
        <f t="shared" si="7"/>
        <v>44127</v>
      </c>
      <c r="B301">
        <v>1.0196799999999999</v>
      </c>
      <c r="C301">
        <v>0.81960500000000003</v>
      </c>
      <c r="D301">
        <v>0.95369800000000005</v>
      </c>
      <c r="E301">
        <v>0.97418400000000005</v>
      </c>
      <c r="F301">
        <v>0.993197</v>
      </c>
      <c r="G301">
        <v>1.006289</v>
      </c>
      <c r="H301">
        <v>0.97200600000000004</v>
      </c>
      <c r="I301">
        <v>0.89169100000000001</v>
      </c>
      <c r="J301">
        <v>0.76338799999999996</v>
      </c>
      <c r="K301">
        <v>0.75010299999999996</v>
      </c>
      <c r="L301">
        <v>0.79081699999999999</v>
      </c>
      <c r="M301">
        <v>0.76379600000000003</v>
      </c>
      <c r="N301">
        <v>0.76432100000000003</v>
      </c>
      <c r="O301">
        <v>0.76055499999999998</v>
      </c>
      <c r="P301">
        <v>0.80859400000000003</v>
      </c>
      <c r="R301">
        <v>0.73045800000000005</v>
      </c>
      <c r="S301">
        <v>1.3841600000000001</v>
      </c>
    </row>
    <row r="302" spans="1:19" x14ac:dyDescent="0.25">
      <c r="A302" s="470">
        <f t="shared" si="7"/>
        <v>44128</v>
      </c>
      <c r="B302">
        <v>1.0344469999999999</v>
      </c>
      <c r="C302">
        <v>0.81960500000000003</v>
      </c>
      <c r="D302">
        <v>0.95143</v>
      </c>
      <c r="E302">
        <v>0.97465900000000005</v>
      </c>
      <c r="F302">
        <v>0.993197</v>
      </c>
      <c r="G302">
        <v>1.0071509999999999</v>
      </c>
      <c r="H302">
        <v>0.96355800000000003</v>
      </c>
      <c r="I302">
        <v>0.890266</v>
      </c>
      <c r="J302">
        <v>0.75944</v>
      </c>
      <c r="K302">
        <v>0.74685699999999999</v>
      </c>
      <c r="L302">
        <v>0.78902000000000005</v>
      </c>
      <c r="M302">
        <v>0.76989700000000005</v>
      </c>
      <c r="N302">
        <v>0.76458199999999998</v>
      </c>
      <c r="O302">
        <v>0.76178900000000005</v>
      </c>
      <c r="P302">
        <v>0.80857100000000004</v>
      </c>
      <c r="Q302">
        <v>0.72896899999999998</v>
      </c>
      <c r="R302">
        <v>0.72716700000000001</v>
      </c>
      <c r="S302">
        <v>1.3862000000000001</v>
      </c>
    </row>
    <row r="303" spans="1:19" x14ac:dyDescent="0.25">
      <c r="A303" s="470">
        <f t="shared" si="7"/>
        <v>44129</v>
      </c>
      <c r="B303">
        <v>1.0292300000000001</v>
      </c>
      <c r="C303">
        <v>0.81960500000000003</v>
      </c>
      <c r="D303">
        <v>0.94930700000000001</v>
      </c>
      <c r="E303">
        <v>0.97465900000000005</v>
      </c>
      <c r="F303">
        <v>0.99592700000000001</v>
      </c>
      <c r="G303">
        <v>1.0059149999999999</v>
      </c>
      <c r="H303">
        <v>0.95918700000000001</v>
      </c>
      <c r="I303">
        <v>0.89041599999999999</v>
      </c>
      <c r="J303">
        <v>0.75953800000000005</v>
      </c>
      <c r="K303">
        <v>0.75027200000000005</v>
      </c>
      <c r="L303">
        <v>0.78060700000000005</v>
      </c>
      <c r="M303">
        <v>0.76436800000000005</v>
      </c>
      <c r="N303">
        <v>0.76529499999999995</v>
      </c>
      <c r="O303">
        <v>0.76178900000000005</v>
      </c>
      <c r="P303">
        <v>0.80651700000000004</v>
      </c>
      <c r="Q303">
        <v>0.73313799999999996</v>
      </c>
      <c r="R303">
        <v>0.72517100000000001</v>
      </c>
      <c r="S303">
        <v>1.38805</v>
      </c>
    </row>
    <row r="304" spans="1:19" x14ac:dyDescent="0.25">
      <c r="A304" s="470">
        <f t="shared" si="7"/>
        <v>44130</v>
      </c>
      <c r="B304">
        <v>1.0347150000000001</v>
      </c>
      <c r="C304">
        <v>0.81960500000000003</v>
      </c>
      <c r="D304">
        <v>0.94930700000000001</v>
      </c>
      <c r="E304">
        <v>0.98036299999999998</v>
      </c>
      <c r="F304">
        <v>0.98590199999999995</v>
      </c>
      <c r="G304">
        <v>1.0058339999999999</v>
      </c>
      <c r="H304">
        <v>0.95718099999999995</v>
      </c>
      <c r="I304">
        <v>0.89009899999999997</v>
      </c>
      <c r="J304">
        <v>0.75953800000000005</v>
      </c>
      <c r="K304">
        <v>0.74864600000000003</v>
      </c>
      <c r="L304">
        <v>0.77854000000000001</v>
      </c>
      <c r="M304">
        <v>0.76447900000000002</v>
      </c>
      <c r="N304">
        <v>0.76566699999999999</v>
      </c>
      <c r="O304">
        <v>0.75662099999999999</v>
      </c>
      <c r="P304">
        <v>0.80682900000000002</v>
      </c>
      <c r="Q304">
        <v>0.73757700000000004</v>
      </c>
      <c r="R304">
        <v>0.72256900000000002</v>
      </c>
      <c r="S304">
        <v>1.3892500000000001</v>
      </c>
    </row>
    <row r="305" spans="1:19" x14ac:dyDescent="0.25">
      <c r="A305" s="470">
        <f t="shared" si="7"/>
        <v>44131</v>
      </c>
      <c r="B305">
        <v>1.0347150000000001</v>
      </c>
      <c r="C305">
        <v>0.781891</v>
      </c>
      <c r="D305">
        <v>0.94046799999999997</v>
      </c>
      <c r="E305">
        <v>0.97648599999999997</v>
      </c>
      <c r="F305">
        <v>0.99060899999999996</v>
      </c>
      <c r="G305">
        <v>1.001603</v>
      </c>
      <c r="H305">
        <v>0.95681400000000005</v>
      </c>
      <c r="I305">
        <v>0.89009899999999997</v>
      </c>
      <c r="J305">
        <v>0.76170199999999999</v>
      </c>
      <c r="K305">
        <v>0.74689000000000005</v>
      </c>
      <c r="L305">
        <v>0.77694300000000005</v>
      </c>
      <c r="M305">
        <v>0.76123799999999997</v>
      </c>
      <c r="N305">
        <v>0.76566699999999999</v>
      </c>
      <c r="O305">
        <v>0.76008100000000001</v>
      </c>
      <c r="P305">
        <v>0.81138500000000002</v>
      </c>
      <c r="Q305">
        <v>0.73816499999999996</v>
      </c>
      <c r="R305">
        <v>0.72128000000000003</v>
      </c>
      <c r="S305">
        <v>1.3892500000000001</v>
      </c>
    </row>
    <row r="306" spans="1:19" x14ac:dyDescent="0.25">
      <c r="A306" s="470">
        <f t="shared" si="7"/>
        <v>44132</v>
      </c>
      <c r="B306">
        <v>1.0347150000000001</v>
      </c>
      <c r="C306">
        <v>0.77657200000000004</v>
      </c>
      <c r="D306">
        <v>0.93916100000000002</v>
      </c>
      <c r="E306">
        <v>0.96805399999999997</v>
      </c>
      <c r="F306">
        <v>1.0066539999999999</v>
      </c>
      <c r="H306">
        <v>0.95681400000000005</v>
      </c>
      <c r="I306">
        <v>0.88988199999999995</v>
      </c>
      <c r="J306">
        <v>0.75440399999999996</v>
      </c>
      <c r="K306">
        <v>0.74718899999999999</v>
      </c>
      <c r="L306">
        <v>0.78069500000000003</v>
      </c>
      <c r="M306">
        <v>0.76123799999999997</v>
      </c>
      <c r="N306">
        <v>0.76596399999999998</v>
      </c>
      <c r="O306">
        <v>0.75121000000000004</v>
      </c>
      <c r="P306">
        <v>0.80976199999999998</v>
      </c>
      <c r="Q306">
        <v>0.73403700000000005</v>
      </c>
      <c r="R306">
        <v>0.72043500000000005</v>
      </c>
      <c r="S306">
        <v>1.38975</v>
      </c>
    </row>
    <row r="307" spans="1:19" x14ac:dyDescent="0.25">
      <c r="A307" s="470">
        <f t="shared" si="7"/>
        <v>44133</v>
      </c>
      <c r="B307">
        <v>1.039447</v>
      </c>
      <c r="C307">
        <v>0.77202199999999999</v>
      </c>
      <c r="D307">
        <v>0.92739400000000005</v>
      </c>
      <c r="E307">
        <v>0.98137399999999997</v>
      </c>
      <c r="F307">
        <v>1.006016</v>
      </c>
      <c r="G307">
        <v>1.002607</v>
      </c>
      <c r="H307">
        <v>0.95769800000000005</v>
      </c>
      <c r="I307">
        <v>0.89336800000000005</v>
      </c>
      <c r="J307">
        <v>0.76158899999999996</v>
      </c>
      <c r="K307">
        <v>0.74650499999999997</v>
      </c>
      <c r="L307">
        <v>0.78048799999999996</v>
      </c>
      <c r="M307">
        <v>0.76177399999999995</v>
      </c>
      <c r="N307">
        <v>0.763872</v>
      </c>
      <c r="O307">
        <v>0.74909499999999996</v>
      </c>
      <c r="P307">
        <v>0.80688099999999996</v>
      </c>
      <c r="Q307">
        <v>0.73285299999999998</v>
      </c>
      <c r="R307">
        <v>0.72043500000000005</v>
      </c>
      <c r="S307">
        <v>1.39205</v>
      </c>
    </row>
    <row r="308" spans="1:19" x14ac:dyDescent="0.25">
      <c r="A308" s="470">
        <f t="shared" si="7"/>
        <v>44134</v>
      </c>
      <c r="B308">
        <v>1.0460799999999999</v>
      </c>
      <c r="C308">
        <v>0.81244700000000003</v>
      </c>
      <c r="D308">
        <v>0.93684699999999999</v>
      </c>
      <c r="E308">
        <v>0.98231800000000002</v>
      </c>
      <c r="G308">
        <v>0.99944999999999995</v>
      </c>
      <c r="H308">
        <v>0.95555699999999999</v>
      </c>
      <c r="I308">
        <v>0.89768999999999999</v>
      </c>
      <c r="J308">
        <v>0.75909099999999996</v>
      </c>
      <c r="K308">
        <v>0.74651900000000004</v>
      </c>
      <c r="L308">
        <v>0.77957500000000002</v>
      </c>
      <c r="M308">
        <v>0.76122000000000001</v>
      </c>
      <c r="N308">
        <v>0.75852399999999998</v>
      </c>
      <c r="O308">
        <v>0.75104099999999996</v>
      </c>
      <c r="P308">
        <v>0.80720000000000003</v>
      </c>
      <c r="Q308">
        <v>0.73285299999999998</v>
      </c>
      <c r="R308">
        <v>0.722329</v>
      </c>
      <c r="S308">
        <v>1.391645</v>
      </c>
    </row>
    <row r="309" spans="1:19" x14ac:dyDescent="0.25">
      <c r="A309" s="470">
        <f t="shared" si="7"/>
        <v>44135</v>
      </c>
      <c r="B309">
        <v>1.048713</v>
      </c>
      <c r="C309">
        <v>0.82203000000000004</v>
      </c>
      <c r="D309">
        <v>0.92609699999999995</v>
      </c>
      <c r="E309">
        <v>0.98164300000000004</v>
      </c>
      <c r="G309">
        <v>1.0001</v>
      </c>
      <c r="H309">
        <v>0.95552099999999995</v>
      </c>
      <c r="I309">
        <v>0.89387099999999997</v>
      </c>
      <c r="J309">
        <v>0.76484799999999997</v>
      </c>
      <c r="K309">
        <v>0.74586799999999998</v>
      </c>
      <c r="L309">
        <v>0.775281</v>
      </c>
      <c r="M309">
        <v>0.76043899999999998</v>
      </c>
      <c r="N309">
        <v>0.75962700000000005</v>
      </c>
      <c r="P309">
        <v>0.80720000000000003</v>
      </c>
      <c r="Q309">
        <v>0.73294199999999998</v>
      </c>
      <c r="R309">
        <v>0.72031599999999996</v>
      </c>
      <c r="S309">
        <v>1.3932450000000001</v>
      </c>
    </row>
    <row r="310" spans="1:19" x14ac:dyDescent="0.25">
      <c r="A310" s="470">
        <f t="shared" si="7"/>
        <v>44136</v>
      </c>
      <c r="B310">
        <v>1.0527420000000001</v>
      </c>
      <c r="C310">
        <v>0.82203000000000004</v>
      </c>
      <c r="D310">
        <v>0.921956</v>
      </c>
      <c r="E310">
        <v>0.98164300000000004</v>
      </c>
      <c r="F310">
        <v>1.0034019999999999</v>
      </c>
      <c r="G310">
        <v>1.0001</v>
      </c>
      <c r="H310">
        <v>0.95817099999999999</v>
      </c>
      <c r="I310">
        <v>0.88664299999999996</v>
      </c>
      <c r="J310">
        <v>0.76505199999999995</v>
      </c>
      <c r="K310">
        <v>0.74618200000000001</v>
      </c>
      <c r="L310">
        <v>0.77661800000000003</v>
      </c>
      <c r="M310">
        <v>0.76404099999999997</v>
      </c>
      <c r="N310">
        <v>0.76088999999999996</v>
      </c>
      <c r="P310">
        <v>0.80937899999999996</v>
      </c>
      <c r="Q310">
        <v>0.73223300000000002</v>
      </c>
      <c r="R310">
        <v>0.71995299999999995</v>
      </c>
      <c r="S310">
        <v>1.394245</v>
      </c>
    </row>
    <row r="311" spans="1:19" x14ac:dyDescent="0.25">
      <c r="A311" s="470">
        <f t="shared" si="7"/>
        <v>44137</v>
      </c>
      <c r="B311">
        <v>1.052244</v>
      </c>
      <c r="C311">
        <v>0.82203000000000004</v>
      </c>
      <c r="D311">
        <v>0.921956</v>
      </c>
      <c r="E311">
        <v>0.98499800000000004</v>
      </c>
      <c r="F311">
        <v>0.98153199999999996</v>
      </c>
      <c r="G311">
        <v>1.0028280000000001</v>
      </c>
      <c r="H311">
        <v>0.95793200000000001</v>
      </c>
      <c r="I311">
        <v>0.88759900000000003</v>
      </c>
      <c r="J311">
        <v>0.76505199999999995</v>
      </c>
      <c r="K311">
        <v>0.74648000000000003</v>
      </c>
      <c r="L311">
        <v>0.78000999999999998</v>
      </c>
      <c r="M311">
        <v>0.762436</v>
      </c>
      <c r="N311">
        <v>0.759907</v>
      </c>
      <c r="O311">
        <v>0.75427900000000003</v>
      </c>
      <c r="P311">
        <v>0.80544199999999999</v>
      </c>
      <c r="Q311">
        <v>0.73317500000000002</v>
      </c>
      <c r="R311">
        <v>0.72570500000000004</v>
      </c>
    </row>
    <row r="312" spans="1:19" x14ac:dyDescent="0.25">
      <c r="A312" s="470">
        <f t="shared" si="7"/>
        <v>44138</v>
      </c>
      <c r="B312">
        <v>1.052244</v>
      </c>
      <c r="C312">
        <v>0.84280100000000002</v>
      </c>
      <c r="D312">
        <v>0.930925</v>
      </c>
      <c r="E312">
        <v>0.99066799999999999</v>
      </c>
      <c r="F312">
        <v>0.98641199999999996</v>
      </c>
      <c r="G312">
        <v>1.005126</v>
      </c>
      <c r="H312">
        <v>0.95954600000000001</v>
      </c>
      <c r="I312">
        <v>0.88759900000000003</v>
      </c>
      <c r="J312">
        <v>0.76379600000000003</v>
      </c>
      <c r="K312">
        <v>0.74643000000000004</v>
      </c>
      <c r="L312">
        <v>0.78304499999999999</v>
      </c>
      <c r="M312">
        <v>0.76216600000000001</v>
      </c>
      <c r="N312">
        <v>0.759907</v>
      </c>
      <c r="O312">
        <v>0.76149599999999995</v>
      </c>
      <c r="P312">
        <v>0.80550999999999995</v>
      </c>
      <c r="Q312">
        <v>0.72788399999999998</v>
      </c>
      <c r="R312">
        <v>0.73210699999999995</v>
      </c>
      <c r="S312">
        <v>1.3951499999999999</v>
      </c>
    </row>
    <row r="313" spans="1:19" x14ac:dyDescent="0.25">
      <c r="A313" s="470">
        <f t="shared" si="7"/>
        <v>44139</v>
      </c>
      <c r="B313">
        <v>1.052244</v>
      </c>
      <c r="C313">
        <v>0.86940499999999998</v>
      </c>
      <c r="D313">
        <v>0.93449199999999999</v>
      </c>
      <c r="E313">
        <v>0.98972700000000002</v>
      </c>
      <c r="F313">
        <v>0.99019699999999999</v>
      </c>
      <c r="H313">
        <v>0.95954600000000001</v>
      </c>
      <c r="I313">
        <v>0.88334199999999996</v>
      </c>
      <c r="J313">
        <v>0.76286399999999999</v>
      </c>
      <c r="K313">
        <v>0.74632200000000004</v>
      </c>
      <c r="L313">
        <v>0.78348099999999998</v>
      </c>
      <c r="M313">
        <v>0.76216600000000001</v>
      </c>
      <c r="N313">
        <v>0.76068500000000006</v>
      </c>
      <c r="O313">
        <v>0.76239000000000001</v>
      </c>
      <c r="P313">
        <v>0.80223699999999998</v>
      </c>
      <c r="Q313">
        <v>0.73984499999999997</v>
      </c>
      <c r="R313">
        <v>0.73144900000000002</v>
      </c>
      <c r="S313">
        <v>1.3897349999999999</v>
      </c>
    </row>
    <row r="314" spans="1:19" x14ac:dyDescent="0.25">
      <c r="A314" s="470">
        <f t="shared" si="7"/>
        <v>44140</v>
      </c>
      <c r="B314">
        <v>1.0698049999999999</v>
      </c>
      <c r="C314">
        <v>0.867058</v>
      </c>
      <c r="D314">
        <v>0.93883499999999998</v>
      </c>
      <c r="E314">
        <v>0.99730700000000005</v>
      </c>
      <c r="F314">
        <v>0.980854</v>
      </c>
      <c r="G314">
        <v>1.004319</v>
      </c>
      <c r="H314">
        <v>0.960094</v>
      </c>
      <c r="I314">
        <v>0.87701200000000001</v>
      </c>
      <c r="J314">
        <v>0.75963000000000003</v>
      </c>
      <c r="K314">
        <v>0.74608799999999997</v>
      </c>
      <c r="L314">
        <v>0.7833</v>
      </c>
      <c r="M314">
        <v>0.76321600000000001</v>
      </c>
      <c r="N314">
        <v>0.75899899999999998</v>
      </c>
      <c r="O314">
        <v>0.76658000000000004</v>
      </c>
      <c r="P314">
        <v>0.80407200000000001</v>
      </c>
      <c r="Q314">
        <v>0.74186700000000005</v>
      </c>
      <c r="R314">
        <v>0.73144900000000002</v>
      </c>
      <c r="S314">
        <v>1.3853500000000001</v>
      </c>
    </row>
    <row r="315" spans="1:19" x14ac:dyDescent="0.25">
      <c r="A315" s="470">
        <f t="shared" si="7"/>
        <v>44141</v>
      </c>
      <c r="B315">
        <v>1.0703769999999999</v>
      </c>
      <c r="C315">
        <v>0.85117200000000004</v>
      </c>
      <c r="D315">
        <v>0.93839399999999995</v>
      </c>
      <c r="E315">
        <v>1.0005999999999999</v>
      </c>
      <c r="F315">
        <v>0.98202900000000004</v>
      </c>
      <c r="G315">
        <v>1.003593</v>
      </c>
      <c r="H315">
        <v>0.95707100000000001</v>
      </c>
      <c r="I315">
        <v>0.87854200000000005</v>
      </c>
      <c r="J315">
        <v>0.75964200000000004</v>
      </c>
      <c r="K315">
        <v>0.74596200000000001</v>
      </c>
      <c r="L315">
        <v>0.784883</v>
      </c>
      <c r="M315">
        <v>0.76136800000000004</v>
      </c>
      <c r="N315">
        <v>0.75809599999999999</v>
      </c>
      <c r="O315">
        <v>0.767424</v>
      </c>
      <c r="P315">
        <v>0.80259999999999998</v>
      </c>
      <c r="Q315">
        <v>0.74192199999999997</v>
      </c>
      <c r="R315">
        <v>0.73152899999999998</v>
      </c>
      <c r="S315">
        <v>1.39375</v>
      </c>
    </row>
    <row r="316" spans="1:19" x14ac:dyDescent="0.25">
      <c r="A316" s="470">
        <f t="shared" si="7"/>
        <v>44142</v>
      </c>
      <c r="B316">
        <v>1.080964</v>
      </c>
      <c r="C316">
        <v>0.84831999999999996</v>
      </c>
      <c r="D316">
        <v>0.93479800000000002</v>
      </c>
      <c r="E316">
        <v>0.99980000000000002</v>
      </c>
      <c r="F316">
        <v>0.981595</v>
      </c>
      <c r="G316">
        <v>1.006532</v>
      </c>
      <c r="H316">
        <v>0.95969300000000002</v>
      </c>
      <c r="I316">
        <v>0.87481399999999998</v>
      </c>
      <c r="J316">
        <v>0.75148400000000004</v>
      </c>
      <c r="K316">
        <v>0.74693799999999999</v>
      </c>
      <c r="L316">
        <v>0.78159500000000004</v>
      </c>
      <c r="M316">
        <v>0.762683</v>
      </c>
      <c r="N316">
        <v>0.75822800000000001</v>
      </c>
      <c r="O316">
        <v>0.76772200000000002</v>
      </c>
      <c r="P316">
        <v>0.80259999999999998</v>
      </c>
      <c r="Q316">
        <v>0.74045799999999995</v>
      </c>
      <c r="R316">
        <v>0.72634799999999999</v>
      </c>
      <c r="S316">
        <v>1.3871599999999999</v>
      </c>
    </row>
    <row r="317" spans="1:19" x14ac:dyDescent="0.25">
      <c r="A317" s="470">
        <f t="shared" si="7"/>
        <v>44143</v>
      </c>
      <c r="B317">
        <v>1.0915239999999999</v>
      </c>
      <c r="C317">
        <v>0.84831999999999996</v>
      </c>
      <c r="D317">
        <v>0.92993000000000003</v>
      </c>
      <c r="E317">
        <v>0.99980000000000002</v>
      </c>
      <c r="F317">
        <v>0.98243400000000003</v>
      </c>
      <c r="G317">
        <v>1.0029079999999999</v>
      </c>
      <c r="H317">
        <v>0.95762499999999995</v>
      </c>
      <c r="I317">
        <v>0.880305</v>
      </c>
      <c r="J317">
        <v>0.75165400000000004</v>
      </c>
      <c r="K317">
        <v>0.74982199999999999</v>
      </c>
      <c r="L317">
        <v>0.78548099999999998</v>
      </c>
      <c r="M317">
        <v>0.76255499999999998</v>
      </c>
      <c r="N317">
        <v>0.75662700000000005</v>
      </c>
      <c r="O317">
        <v>0.76772200000000002</v>
      </c>
      <c r="P317">
        <v>0.80363899999999999</v>
      </c>
      <c r="Q317">
        <v>0.74685100000000004</v>
      </c>
      <c r="R317">
        <v>0.72480599999999995</v>
      </c>
      <c r="S317">
        <v>1.3917250000000001</v>
      </c>
    </row>
    <row r="318" spans="1:19" x14ac:dyDescent="0.25">
      <c r="A318" s="470">
        <f t="shared" si="7"/>
        <v>44144</v>
      </c>
      <c r="B318">
        <v>1.0800890000000001</v>
      </c>
      <c r="C318">
        <v>0.84831999999999996</v>
      </c>
      <c r="D318">
        <v>0.92993000000000003</v>
      </c>
      <c r="E318">
        <v>0.99700900000000003</v>
      </c>
      <c r="F318">
        <v>0.98646599999999995</v>
      </c>
      <c r="G318">
        <v>1.0009410000000001</v>
      </c>
      <c r="H318">
        <v>0.95381199999999999</v>
      </c>
      <c r="I318">
        <v>0.88272200000000001</v>
      </c>
      <c r="J318">
        <v>0.75165400000000004</v>
      </c>
      <c r="K318">
        <v>0.74559500000000001</v>
      </c>
      <c r="L318">
        <v>0.78777699999999995</v>
      </c>
      <c r="M318">
        <v>0.75637200000000004</v>
      </c>
      <c r="N318">
        <v>0.75600100000000003</v>
      </c>
      <c r="O318">
        <v>0.77027999999999996</v>
      </c>
      <c r="P318">
        <v>0.80240699999999998</v>
      </c>
      <c r="Q318">
        <v>0.74352499999999999</v>
      </c>
      <c r="R318">
        <v>0.72634299999999996</v>
      </c>
      <c r="S318">
        <v>1.3931800000000001</v>
      </c>
    </row>
    <row r="319" spans="1:19" x14ac:dyDescent="0.25">
      <c r="A319" s="470">
        <f t="shared" si="7"/>
        <v>44145</v>
      </c>
      <c r="B319">
        <v>1.0800890000000001</v>
      </c>
      <c r="C319">
        <v>0.84882400000000002</v>
      </c>
      <c r="D319">
        <v>0.94656600000000002</v>
      </c>
      <c r="E319">
        <v>0.99988999999999995</v>
      </c>
      <c r="F319">
        <v>0.98355999999999999</v>
      </c>
      <c r="G319">
        <v>0.99911099999999997</v>
      </c>
      <c r="H319">
        <v>0.95433500000000004</v>
      </c>
      <c r="I319">
        <v>0.88272200000000001</v>
      </c>
      <c r="J319">
        <v>0.75336700000000001</v>
      </c>
      <c r="K319">
        <v>0.74214000000000002</v>
      </c>
      <c r="L319">
        <v>0.78808699999999998</v>
      </c>
      <c r="M319">
        <v>0.75685899999999995</v>
      </c>
      <c r="N319">
        <v>0.75600100000000003</v>
      </c>
      <c r="O319">
        <v>0.76896500000000001</v>
      </c>
      <c r="P319">
        <v>0.803477</v>
      </c>
      <c r="Q319">
        <v>0.748201</v>
      </c>
      <c r="R319">
        <v>0.72317600000000004</v>
      </c>
      <c r="S319">
        <v>1.3931800000000001</v>
      </c>
    </row>
    <row r="320" spans="1:19" x14ac:dyDescent="0.25">
      <c r="A320" s="468">
        <f t="shared" si="7"/>
        <v>44146</v>
      </c>
      <c r="B320">
        <v>1.0800890000000001</v>
      </c>
      <c r="C320">
        <v>0.83692500000000003</v>
      </c>
      <c r="D320">
        <v>0.95092699999999997</v>
      </c>
      <c r="E320">
        <v>0.99807400000000002</v>
      </c>
      <c r="F320">
        <v>0.98121000000000003</v>
      </c>
      <c r="G320">
        <v>0.99840300000000004</v>
      </c>
      <c r="H320">
        <v>0.95433500000000004</v>
      </c>
      <c r="I320">
        <v>0.88191600000000003</v>
      </c>
      <c r="J320">
        <v>0.75388599999999995</v>
      </c>
      <c r="K320">
        <v>0.73992999999999998</v>
      </c>
      <c r="L320">
        <v>0.78822700000000001</v>
      </c>
      <c r="M320">
        <v>0.75685899999999995</v>
      </c>
      <c r="N320">
        <v>0.75605800000000001</v>
      </c>
      <c r="O320">
        <v>0.76582300000000003</v>
      </c>
      <c r="P320">
        <v>0.79463499999999998</v>
      </c>
      <c r="Q320">
        <v>0.75341800000000003</v>
      </c>
      <c r="R320">
        <v>0.72466399999999997</v>
      </c>
      <c r="S320">
        <v>1.39175</v>
      </c>
    </row>
    <row r="321" spans="1:19" x14ac:dyDescent="0.25">
      <c r="A321" s="470">
        <f t="shared" si="7"/>
        <v>44147</v>
      </c>
      <c r="B321">
        <v>1.057418</v>
      </c>
      <c r="C321">
        <v>0.82966600000000001</v>
      </c>
      <c r="D321">
        <v>0.95469999999999999</v>
      </c>
      <c r="E321">
        <v>0.99455000000000005</v>
      </c>
      <c r="F321">
        <v>0.98775199999999996</v>
      </c>
      <c r="G321">
        <v>0.99840300000000004</v>
      </c>
      <c r="H321">
        <v>0.95452199999999998</v>
      </c>
      <c r="I321">
        <v>0.88132900000000003</v>
      </c>
      <c r="J321">
        <v>0.75355099999999997</v>
      </c>
      <c r="K321">
        <v>0.73850300000000002</v>
      </c>
      <c r="L321">
        <v>0.78822700000000001</v>
      </c>
      <c r="M321">
        <v>0.75666699999999998</v>
      </c>
      <c r="N321">
        <v>0.75607800000000003</v>
      </c>
      <c r="O321">
        <v>0.76307000000000003</v>
      </c>
      <c r="P321">
        <v>0.79633100000000001</v>
      </c>
      <c r="Q321">
        <v>0.79585499999999998</v>
      </c>
      <c r="R321">
        <v>0.72466399999999997</v>
      </c>
      <c r="S321">
        <v>1.3953599999999999</v>
      </c>
    </row>
    <row r="322" spans="1:19" x14ac:dyDescent="0.25">
      <c r="A322" s="470">
        <f t="shared" si="7"/>
        <v>44148</v>
      </c>
      <c r="B322">
        <v>1.0356259999999999</v>
      </c>
      <c r="C322">
        <v>0.81420000000000003</v>
      </c>
      <c r="D322">
        <v>0.94947800000000004</v>
      </c>
      <c r="E322">
        <v>0.99147300000000005</v>
      </c>
      <c r="F322">
        <v>0.98980500000000005</v>
      </c>
      <c r="G322">
        <v>0.99980000000000002</v>
      </c>
      <c r="H322">
        <v>0.95240400000000003</v>
      </c>
      <c r="I322">
        <v>0.88593599999999995</v>
      </c>
      <c r="J322">
        <v>0.751247</v>
      </c>
      <c r="K322">
        <v>0.73850300000000002</v>
      </c>
      <c r="L322">
        <v>0.78525599999999995</v>
      </c>
      <c r="M322">
        <v>0.75621799999999995</v>
      </c>
      <c r="N322">
        <v>0.75533600000000001</v>
      </c>
      <c r="O322">
        <v>0.75921499999999997</v>
      </c>
      <c r="P322">
        <v>0.79676199999999997</v>
      </c>
      <c r="Q322">
        <v>0.79585499999999998</v>
      </c>
      <c r="R322">
        <v>0.72570000000000001</v>
      </c>
      <c r="S322">
        <v>1.39812</v>
      </c>
    </row>
    <row r="323" spans="1:19" x14ac:dyDescent="0.25">
      <c r="A323" s="470">
        <f t="shared" si="7"/>
        <v>44149</v>
      </c>
      <c r="B323">
        <v>1.038745</v>
      </c>
      <c r="C323">
        <v>0.81103000000000003</v>
      </c>
      <c r="D323">
        <v>0.95166499999999998</v>
      </c>
      <c r="E323">
        <v>0.98784899999999998</v>
      </c>
      <c r="F323">
        <v>0.98980500000000005</v>
      </c>
      <c r="G323">
        <v>0.99820299999999995</v>
      </c>
      <c r="H323">
        <v>0.95516900000000005</v>
      </c>
      <c r="I323">
        <v>0.88041000000000003</v>
      </c>
      <c r="J323">
        <v>0.74978299999999998</v>
      </c>
      <c r="K323">
        <v>0.73630700000000004</v>
      </c>
      <c r="L323">
        <v>0.785327</v>
      </c>
      <c r="M323">
        <v>0.75542699999999996</v>
      </c>
      <c r="N323">
        <v>0.75455499999999998</v>
      </c>
      <c r="O323">
        <v>0.76103500000000002</v>
      </c>
      <c r="P323">
        <v>0.79676199999999997</v>
      </c>
      <c r="Q323">
        <v>0.75182899999999997</v>
      </c>
      <c r="R323">
        <v>0.72917699999999996</v>
      </c>
      <c r="S323">
        <v>1.40272</v>
      </c>
    </row>
    <row r="324" spans="1:19" x14ac:dyDescent="0.25">
      <c r="A324" s="470">
        <f t="shared" si="7"/>
        <v>44150</v>
      </c>
      <c r="B324">
        <v>1.046244</v>
      </c>
      <c r="C324">
        <v>0.81103000000000003</v>
      </c>
      <c r="D324">
        <v>0.95052499999999995</v>
      </c>
      <c r="E324">
        <v>0.98784899999999998</v>
      </c>
      <c r="F324">
        <v>0.98224100000000003</v>
      </c>
      <c r="G324">
        <v>0.99826300000000001</v>
      </c>
      <c r="H324">
        <v>0.95282100000000003</v>
      </c>
      <c r="I324">
        <v>0.88475599999999999</v>
      </c>
      <c r="J324">
        <v>0.75049999999999994</v>
      </c>
      <c r="K324">
        <v>0.74201600000000001</v>
      </c>
      <c r="L324">
        <v>0.78253700000000004</v>
      </c>
      <c r="M324">
        <v>0.757969</v>
      </c>
      <c r="N324">
        <v>0.75568900000000006</v>
      </c>
      <c r="O324">
        <v>0.76103500000000002</v>
      </c>
      <c r="P324">
        <v>0.79858499999999999</v>
      </c>
      <c r="Q324">
        <v>0.75293600000000005</v>
      </c>
      <c r="R324">
        <v>0.73174799999999995</v>
      </c>
      <c r="S324">
        <v>1.4078250000000001</v>
      </c>
    </row>
    <row r="325" spans="1:19" x14ac:dyDescent="0.25">
      <c r="A325" s="470">
        <f t="shared" si="7"/>
        <v>44151</v>
      </c>
      <c r="B325">
        <v>1.0234890000000001</v>
      </c>
      <c r="C325">
        <v>0.81103000000000003</v>
      </c>
      <c r="D325">
        <v>0.95052499999999995</v>
      </c>
      <c r="E325">
        <v>0.99355199999999999</v>
      </c>
      <c r="F325">
        <v>0.97682999999999998</v>
      </c>
      <c r="G325">
        <v>0.99698900000000001</v>
      </c>
      <c r="H325">
        <v>0.95572100000000004</v>
      </c>
      <c r="I325">
        <v>0.88573599999999997</v>
      </c>
      <c r="J325">
        <v>0.75049999999999994</v>
      </c>
      <c r="K325">
        <v>0.74592099999999995</v>
      </c>
      <c r="L325">
        <v>0.78475399999999995</v>
      </c>
      <c r="M325">
        <v>0.76010699999999998</v>
      </c>
      <c r="N325">
        <v>0.75624899999999995</v>
      </c>
      <c r="O325">
        <v>0.76496200000000003</v>
      </c>
      <c r="P325">
        <v>0.79685099999999998</v>
      </c>
      <c r="Q325">
        <v>0.75052799999999997</v>
      </c>
      <c r="R325">
        <v>0.72643800000000003</v>
      </c>
      <c r="S325">
        <v>1.41005</v>
      </c>
    </row>
    <row r="326" spans="1:19" x14ac:dyDescent="0.25">
      <c r="A326" s="470">
        <f t="shared" si="7"/>
        <v>44152</v>
      </c>
      <c r="B326">
        <v>1.0234890000000001</v>
      </c>
      <c r="C326">
        <v>0.80788499999999996</v>
      </c>
      <c r="D326">
        <v>0.956206</v>
      </c>
      <c r="E326">
        <v>0.97682000000000002</v>
      </c>
      <c r="F326">
        <v>0.97968100000000002</v>
      </c>
      <c r="G326">
        <v>0.99702900000000005</v>
      </c>
      <c r="H326">
        <v>0.95811100000000005</v>
      </c>
      <c r="I326">
        <v>0.88573599999999997</v>
      </c>
      <c r="J326">
        <v>0.748637</v>
      </c>
      <c r="K326">
        <v>0.74443000000000004</v>
      </c>
      <c r="L326">
        <v>0.78134199999999998</v>
      </c>
      <c r="M326">
        <v>0.76054299999999997</v>
      </c>
      <c r="N326">
        <v>0.75624899999999995</v>
      </c>
      <c r="O326">
        <v>0.76359500000000002</v>
      </c>
      <c r="P326">
        <v>0.79350600000000004</v>
      </c>
      <c r="Q326">
        <v>0.74840799999999996</v>
      </c>
      <c r="R326">
        <v>0.72751100000000002</v>
      </c>
      <c r="S326">
        <v>1.41005</v>
      </c>
    </row>
    <row r="327" spans="1:19" x14ac:dyDescent="0.25">
      <c r="A327" s="470">
        <f t="shared" ref="A327:A366" si="8">A326+1</f>
        <v>44153</v>
      </c>
      <c r="B327">
        <v>1.0234890000000001</v>
      </c>
      <c r="C327">
        <v>0.81706999999999996</v>
      </c>
      <c r="D327">
        <v>0.94384100000000004</v>
      </c>
      <c r="E327">
        <v>0.97933599999999998</v>
      </c>
      <c r="F327">
        <v>0.97723099999999996</v>
      </c>
      <c r="G327">
        <v>0.99880100000000005</v>
      </c>
      <c r="H327">
        <v>0.95811100000000005</v>
      </c>
      <c r="I327">
        <v>0.88389600000000002</v>
      </c>
      <c r="J327">
        <v>0.75075099999999995</v>
      </c>
      <c r="K327">
        <v>0.73977099999999996</v>
      </c>
      <c r="L327">
        <v>0.78331799999999996</v>
      </c>
      <c r="M327">
        <v>0.76054299999999997</v>
      </c>
      <c r="N327">
        <v>0.75717100000000004</v>
      </c>
      <c r="O327">
        <v>0.76601900000000001</v>
      </c>
      <c r="P327">
        <v>0.79160600000000003</v>
      </c>
      <c r="Q327">
        <v>0.74710799999999999</v>
      </c>
      <c r="R327">
        <v>0.72878299999999996</v>
      </c>
      <c r="S327">
        <v>1.4035299999999999</v>
      </c>
    </row>
    <row r="328" spans="1:19" x14ac:dyDescent="0.25">
      <c r="A328" s="470">
        <f t="shared" si="8"/>
        <v>44154</v>
      </c>
      <c r="B328">
        <v>1.026958</v>
      </c>
      <c r="C328">
        <v>0.81640999999999997</v>
      </c>
      <c r="D328">
        <v>0.95248999999999995</v>
      </c>
      <c r="E328">
        <v>0.98253100000000004</v>
      </c>
      <c r="F328">
        <v>0.97426000000000001</v>
      </c>
      <c r="G328">
        <v>0.99870199999999998</v>
      </c>
      <c r="H328">
        <v>0.95904900000000004</v>
      </c>
      <c r="I328">
        <v>0.883822</v>
      </c>
      <c r="J328">
        <v>0.74912000000000001</v>
      </c>
      <c r="K328">
        <v>0.74036199999999996</v>
      </c>
      <c r="L328">
        <v>0.78323900000000002</v>
      </c>
      <c r="M328">
        <v>0.75811899999999999</v>
      </c>
      <c r="N328">
        <v>0.75594399999999995</v>
      </c>
      <c r="O328">
        <v>0.76435900000000001</v>
      </c>
      <c r="P328">
        <v>0.79151199999999999</v>
      </c>
      <c r="R328">
        <v>0.72878299999999996</v>
      </c>
      <c r="S328">
        <v>1.3975500000000001</v>
      </c>
    </row>
    <row r="329" spans="1:19" x14ac:dyDescent="0.25">
      <c r="A329" s="470">
        <f t="shared" si="8"/>
        <v>44155</v>
      </c>
      <c r="B329">
        <v>1.018537</v>
      </c>
      <c r="C329">
        <v>0.80848299999999995</v>
      </c>
      <c r="D329">
        <v>0.93839399999999995</v>
      </c>
      <c r="E329">
        <v>0.98001700000000003</v>
      </c>
      <c r="F329">
        <v>0.97352000000000005</v>
      </c>
      <c r="G329">
        <v>1.003714</v>
      </c>
      <c r="H329">
        <v>0.95538400000000001</v>
      </c>
      <c r="I329">
        <v>0.88145700000000005</v>
      </c>
      <c r="J329">
        <v>0.75339500000000004</v>
      </c>
      <c r="K329">
        <v>0.74038400000000004</v>
      </c>
      <c r="L329">
        <v>0.781366</v>
      </c>
      <c r="M329">
        <v>0.75508699999999995</v>
      </c>
      <c r="N329">
        <v>0.75153800000000004</v>
      </c>
      <c r="O329">
        <v>0.76473400000000002</v>
      </c>
      <c r="P329">
        <v>0.790883</v>
      </c>
      <c r="R329">
        <v>0.72882000000000002</v>
      </c>
      <c r="S329">
        <v>1.39974</v>
      </c>
    </row>
    <row r="330" spans="1:19" x14ac:dyDescent="0.25">
      <c r="A330" s="470">
        <f t="shared" si="8"/>
        <v>44156</v>
      </c>
      <c r="B330">
        <v>1.0150220000000001</v>
      </c>
      <c r="C330">
        <v>0.77911399999999997</v>
      </c>
      <c r="D330">
        <v>0.93401199999999995</v>
      </c>
      <c r="E330">
        <v>0.98244399999999998</v>
      </c>
      <c r="F330">
        <v>0.97353000000000001</v>
      </c>
      <c r="G330">
        <v>1.0028079999999999</v>
      </c>
      <c r="H330">
        <v>0.95724900000000002</v>
      </c>
      <c r="I330">
        <v>0.883911</v>
      </c>
      <c r="J330">
        <v>0.75007500000000005</v>
      </c>
      <c r="K330">
        <v>0.74405600000000005</v>
      </c>
      <c r="L330">
        <v>0.78396600000000005</v>
      </c>
      <c r="M330">
        <v>0.75365000000000004</v>
      </c>
      <c r="N330">
        <v>0.75330399999999997</v>
      </c>
      <c r="O330">
        <v>0.76366800000000001</v>
      </c>
      <c r="P330">
        <v>0.790883</v>
      </c>
      <c r="Q330">
        <v>0.741865</v>
      </c>
      <c r="R330">
        <v>0.73038800000000004</v>
      </c>
      <c r="S330">
        <v>1.3960399999999999</v>
      </c>
    </row>
    <row r="331" spans="1:19" x14ac:dyDescent="0.25">
      <c r="A331" s="470">
        <f t="shared" si="8"/>
        <v>44157</v>
      </c>
      <c r="B331">
        <v>1.0106619999999999</v>
      </c>
      <c r="C331">
        <v>0.77911399999999997</v>
      </c>
      <c r="D331">
        <v>0.93475399999999997</v>
      </c>
      <c r="E331">
        <v>0.98318700000000003</v>
      </c>
      <c r="F331">
        <v>0.96238500000000005</v>
      </c>
      <c r="G331">
        <v>1.001803</v>
      </c>
      <c r="H331">
        <v>0.95152000000000003</v>
      </c>
      <c r="I331">
        <v>0.88971100000000003</v>
      </c>
      <c r="J331">
        <v>0.74905500000000003</v>
      </c>
      <c r="K331">
        <v>0.74460400000000004</v>
      </c>
      <c r="L331">
        <v>0.78554900000000005</v>
      </c>
      <c r="M331">
        <v>0.75744400000000001</v>
      </c>
      <c r="N331">
        <v>0.75215699999999996</v>
      </c>
      <c r="O331">
        <v>0.76366800000000001</v>
      </c>
      <c r="P331">
        <v>0.78817700000000002</v>
      </c>
      <c r="Q331">
        <v>0.74582099999999996</v>
      </c>
      <c r="R331">
        <v>0.72798200000000002</v>
      </c>
      <c r="S331">
        <v>1.39876</v>
      </c>
    </row>
    <row r="332" spans="1:19" x14ac:dyDescent="0.25">
      <c r="A332" s="470">
        <f t="shared" si="8"/>
        <v>44158</v>
      </c>
      <c r="B332">
        <v>1.014456</v>
      </c>
      <c r="C332">
        <v>0.77911399999999997</v>
      </c>
      <c r="D332">
        <v>0.93475399999999997</v>
      </c>
      <c r="E332">
        <v>0.98129599999999995</v>
      </c>
      <c r="F332">
        <v>0.96421800000000002</v>
      </c>
      <c r="G332">
        <v>1.002175</v>
      </c>
      <c r="H332">
        <v>0.94975799999999999</v>
      </c>
      <c r="I332">
        <v>0.89025799999999999</v>
      </c>
      <c r="J332">
        <v>0.74905500000000003</v>
      </c>
      <c r="K332">
        <v>0.74219800000000002</v>
      </c>
      <c r="L332">
        <v>0.78652200000000005</v>
      </c>
      <c r="M332">
        <v>0.75614099999999995</v>
      </c>
      <c r="N332">
        <v>0.75181500000000001</v>
      </c>
      <c r="O332">
        <v>0.76378100000000004</v>
      </c>
      <c r="P332">
        <v>0.78650100000000001</v>
      </c>
      <c r="Q332">
        <v>0.74517</v>
      </c>
      <c r="R332">
        <v>0.730047</v>
      </c>
      <c r="S332">
        <v>1.39805</v>
      </c>
    </row>
    <row r="333" spans="1:19" x14ac:dyDescent="0.25">
      <c r="A333" s="470">
        <f t="shared" si="8"/>
        <v>44159</v>
      </c>
      <c r="B333">
        <v>1.014456</v>
      </c>
      <c r="C333">
        <v>0.78939700000000002</v>
      </c>
      <c r="D333">
        <v>0.94767000000000001</v>
      </c>
      <c r="E333">
        <v>0.97534299999999996</v>
      </c>
      <c r="F333">
        <v>0.95383399999999996</v>
      </c>
      <c r="G333">
        <v>1.0077290000000001</v>
      </c>
      <c r="H333">
        <v>0.95096800000000004</v>
      </c>
      <c r="I333">
        <v>0.89025799999999999</v>
      </c>
      <c r="J333">
        <v>0.74796300000000004</v>
      </c>
      <c r="K333">
        <v>0.74146599999999996</v>
      </c>
      <c r="L333">
        <v>0.78742299999999998</v>
      </c>
      <c r="M333">
        <v>0.75531599999999999</v>
      </c>
      <c r="N333">
        <v>0.75179499999999999</v>
      </c>
      <c r="O333">
        <v>0.76751599999999998</v>
      </c>
      <c r="P333">
        <v>0.79017300000000001</v>
      </c>
      <c r="Q333">
        <v>0.74954100000000001</v>
      </c>
      <c r="R333">
        <v>0.73483500000000002</v>
      </c>
      <c r="S333">
        <v>1.39805</v>
      </c>
    </row>
    <row r="334" spans="1:19" x14ac:dyDescent="0.25">
      <c r="A334" s="470">
        <f t="shared" si="8"/>
        <v>44160</v>
      </c>
      <c r="B334">
        <v>1.014456</v>
      </c>
      <c r="C334">
        <v>0.81135900000000005</v>
      </c>
      <c r="D334">
        <v>0.942774</v>
      </c>
      <c r="E334">
        <v>0.98862099999999997</v>
      </c>
      <c r="F334">
        <v>0.95472699999999999</v>
      </c>
      <c r="G334">
        <v>1.0073540000000001</v>
      </c>
      <c r="H334">
        <v>0.95096800000000004</v>
      </c>
      <c r="I334">
        <v>0.88671299999999997</v>
      </c>
      <c r="J334">
        <v>0.750413</v>
      </c>
      <c r="K334">
        <v>0.74001399999999995</v>
      </c>
      <c r="L334">
        <v>0.78668899999999997</v>
      </c>
      <c r="M334">
        <v>0.75531599999999999</v>
      </c>
      <c r="N334">
        <v>0.75111700000000003</v>
      </c>
      <c r="O334">
        <v>0.76942900000000003</v>
      </c>
      <c r="P334">
        <v>0.79042299999999999</v>
      </c>
      <c r="Q334">
        <v>0.74789799999999995</v>
      </c>
      <c r="R334">
        <v>0.73284199999999999</v>
      </c>
      <c r="S334">
        <v>1.4000900000000001</v>
      </c>
    </row>
    <row r="335" spans="1:19" x14ac:dyDescent="0.25">
      <c r="A335" s="470">
        <f t="shared" si="8"/>
        <v>44161</v>
      </c>
      <c r="B335">
        <v>1.0106619999999999</v>
      </c>
      <c r="C335">
        <v>0.81406699999999999</v>
      </c>
      <c r="D335">
        <v>0.95220000000000005</v>
      </c>
      <c r="E335">
        <v>0.99196499999999999</v>
      </c>
      <c r="F335">
        <v>0.95383399999999996</v>
      </c>
      <c r="G335">
        <v>1.007252</v>
      </c>
      <c r="H335">
        <v>0.94753900000000002</v>
      </c>
      <c r="I335">
        <v>0.88827299999999998</v>
      </c>
      <c r="J335">
        <v>0.75209499999999996</v>
      </c>
      <c r="K335">
        <v>0.73959299999999994</v>
      </c>
      <c r="L335">
        <v>0.78668899999999997</v>
      </c>
      <c r="M335">
        <v>0.75557200000000002</v>
      </c>
      <c r="N335">
        <v>0.75253000000000003</v>
      </c>
      <c r="O335">
        <v>0.76859200000000005</v>
      </c>
      <c r="P335">
        <v>0.78287099999999998</v>
      </c>
      <c r="Q335">
        <v>0.74618499999999999</v>
      </c>
      <c r="R335">
        <v>0.73284199999999999</v>
      </c>
      <c r="S335">
        <v>1.4063049999999999</v>
      </c>
    </row>
    <row r="336" spans="1:19" x14ac:dyDescent="0.25">
      <c r="A336" s="470">
        <f t="shared" si="8"/>
        <v>44162</v>
      </c>
      <c r="B336">
        <v>1.012351</v>
      </c>
      <c r="C336">
        <v>0.811392</v>
      </c>
      <c r="D336">
        <v>0.94255100000000003</v>
      </c>
      <c r="E336">
        <v>0.97972000000000004</v>
      </c>
      <c r="F336">
        <v>0.95301599999999997</v>
      </c>
      <c r="G336">
        <v>1.005126</v>
      </c>
      <c r="H336">
        <v>0.94819500000000001</v>
      </c>
      <c r="I336">
        <v>0.88978699999999999</v>
      </c>
      <c r="J336">
        <v>0.75193600000000005</v>
      </c>
      <c r="K336">
        <v>0.73939900000000003</v>
      </c>
      <c r="L336">
        <v>0.78464599999999995</v>
      </c>
      <c r="M336">
        <v>0.75128099999999998</v>
      </c>
      <c r="N336">
        <v>0.75256999999999996</v>
      </c>
      <c r="O336">
        <v>0.76983500000000005</v>
      </c>
      <c r="P336">
        <v>0.78152500000000003</v>
      </c>
      <c r="Q336">
        <v>0.74618499999999999</v>
      </c>
      <c r="R336">
        <v>0.73328800000000005</v>
      </c>
      <c r="S336">
        <v>1.40246</v>
      </c>
    </row>
    <row r="337" spans="1:19" x14ac:dyDescent="0.25">
      <c r="A337" s="470">
        <f t="shared" si="8"/>
        <v>44163</v>
      </c>
      <c r="B337">
        <v>1.004823</v>
      </c>
      <c r="C337">
        <v>0.80977600000000005</v>
      </c>
      <c r="D337">
        <v>0.94134899999999999</v>
      </c>
      <c r="E337">
        <v>0.97972000000000004</v>
      </c>
      <c r="F337">
        <v>0.95301599999999997</v>
      </c>
      <c r="G337">
        <v>1.0064409999999999</v>
      </c>
      <c r="H337">
        <v>0.943886</v>
      </c>
      <c r="I337">
        <v>0.88141800000000003</v>
      </c>
      <c r="J337">
        <v>0.74816700000000003</v>
      </c>
      <c r="K337">
        <v>0.74547600000000003</v>
      </c>
      <c r="L337">
        <v>0.78099700000000005</v>
      </c>
      <c r="M337">
        <v>0.75051100000000004</v>
      </c>
      <c r="N337">
        <v>0.75244299999999997</v>
      </c>
      <c r="O337">
        <v>0.76949699999999999</v>
      </c>
      <c r="P337">
        <v>0.78152500000000003</v>
      </c>
      <c r="Q337">
        <v>0.74409499999999995</v>
      </c>
      <c r="R337">
        <v>0.73718600000000001</v>
      </c>
      <c r="S337">
        <v>1.4009499999999999</v>
      </c>
    </row>
    <row r="338" spans="1:19" x14ac:dyDescent="0.25">
      <c r="A338" s="470">
        <f t="shared" si="8"/>
        <v>44164</v>
      </c>
      <c r="B338">
        <v>1.008675</v>
      </c>
      <c r="C338">
        <v>0.80977600000000005</v>
      </c>
      <c r="D338">
        <v>0.94206299999999998</v>
      </c>
      <c r="E338">
        <v>0.97943199999999997</v>
      </c>
      <c r="F338">
        <v>0.96787599999999996</v>
      </c>
      <c r="G338">
        <v>1.006958</v>
      </c>
      <c r="H338">
        <v>0.94435800000000003</v>
      </c>
      <c r="I338">
        <v>0.87560300000000002</v>
      </c>
      <c r="J338">
        <v>0.747664</v>
      </c>
      <c r="K338">
        <v>0.74374899999999999</v>
      </c>
      <c r="L338">
        <v>0.77790999999999999</v>
      </c>
      <c r="M338">
        <v>0.75331300000000001</v>
      </c>
      <c r="N338">
        <v>0.75247399999999998</v>
      </c>
      <c r="O338">
        <v>0.76949699999999999</v>
      </c>
      <c r="P338">
        <v>0.78192799999999996</v>
      </c>
      <c r="Q338">
        <v>0.73334999999999995</v>
      </c>
      <c r="R338">
        <v>0.73530799999999996</v>
      </c>
      <c r="S338">
        <v>1.401705</v>
      </c>
    </row>
    <row r="339" spans="1:19" x14ac:dyDescent="0.25">
      <c r="A339" s="470">
        <f t="shared" si="8"/>
        <v>44165</v>
      </c>
      <c r="B339">
        <v>1.005682</v>
      </c>
      <c r="C339">
        <v>0.80977600000000005</v>
      </c>
      <c r="D339">
        <v>0.94206299999999998</v>
      </c>
      <c r="E339">
        <v>0.97723099999999996</v>
      </c>
      <c r="F339">
        <v>0.97096800000000005</v>
      </c>
      <c r="G339">
        <v>1.0070490000000001</v>
      </c>
      <c r="H339">
        <v>0.94343200000000005</v>
      </c>
      <c r="I339">
        <v>0.87583299999999997</v>
      </c>
      <c r="J339">
        <v>0.747664</v>
      </c>
      <c r="K339">
        <v>0.74408099999999999</v>
      </c>
      <c r="L339">
        <v>0.77581599999999995</v>
      </c>
      <c r="M339">
        <v>0.75245700000000004</v>
      </c>
      <c r="N339">
        <v>0.75303500000000001</v>
      </c>
      <c r="O339">
        <v>0.77018799999999998</v>
      </c>
      <c r="P339">
        <v>0.78018600000000005</v>
      </c>
      <c r="Q339">
        <v>0.73907100000000003</v>
      </c>
      <c r="R339">
        <v>0.73617100000000002</v>
      </c>
      <c r="S339">
        <v>1.4015500000000001</v>
      </c>
    </row>
    <row r="340" spans="1:19" x14ac:dyDescent="0.25">
      <c r="A340" s="470">
        <f t="shared" si="8"/>
        <v>44166</v>
      </c>
      <c r="B340">
        <v>1.005682</v>
      </c>
      <c r="C340">
        <v>0.80821100000000001</v>
      </c>
      <c r="D340">
        <v>0.94472400000000001</v>
      </c>
      <c r="E340">
        <v>0.97342499999999998</v>
      </c>
      <c r="F340">
        <v>0.980657</v>
      </c>
      <c r="G340">
        <v>1.0065170000000001</v>
      </c>
      <c r="H340">
        <v>0.94199200000000005</v>
      </c>
      <c r="I340">
        <v>0.87583299999999997</v>
      </c>
      <c r="J340">
        <v>0.75035600000000002</v>
      </c>
      <c r="K340">
        <v>0.75033099999999997</v>
      </c>
      <c r="L340">
        <v>0.78728100000000001</v>
      </c>
      <c r="M340">
        <v>0.75213399999999997</v>
      </c>
      <c r="N340">
        <v>0.75303500000000001</v>
      </c>
      <c r="O340">
        <v>0.772123</v>
      </c>
      <c r="P340">
        <v>0.78285199999999999</v>
      </c>
      <c r="Q340">
        <v>0.74489300000000003</v>
      </c>
      <c r="R340">
        <v>0.74094099999999996</v>
      </c>
      <c r="S340">
        <v>1.4015500000000001</v>
      </c>
    </row>
    <row r="341" spans="1:19" x14ac:dyDescent="0.25">
      <c r="A341" s="470">
        <f t="shared" si="8"/>
        <v>44167</v>
      </c>
      <c r="B341">
        <v>1.005682</v>
      </c>
      <c r="C341">
        <v>0.80785200000000001</v>
      </c>
      <c r="D341">
        <v>0.95860699999999999</v>
      </c>
      <c r="E341">
        <v>0.99641900000000005</v>
      </c>
      <c r="F341">
        <v>0.98241500000000004</v>
      </c>
      <c r="G341">
        <v>1.0065930000000001</v>
      </c>
      <c r="H341">
        <v>0.94199200000000005</v>
      </c>
      <c r="I341">
        <v>0.880324</v>
      </c>
      <c r="J341">
        <v>0.74831499999999995</v>
      </c>
      <c r="K341">
        <v>0.75193299999999996</v>
      </c>
      <c r="L341">
        <v>0.78832000000000002</v>
      </c>
      <c r="M341">
        <v>0.75213399999999997</v>
      </c>
      <c r="N341">
        <v>0.75195299999999998</v>
      </c>
      <c r="O341">
        <v>0.77304499999999998</v>
      </c>
      <c r="P341">
        <v>0.78050299999999995</v>
      </c>
      <c r="Q341">
        <v>0.74328700000000003</v>
      </c>
      <c r="R341">
        <v>0.74087800000000004</v>
      </c>
      <c r="S341">
        <v>1.40727</v>
      </c>
    </row>
    <row r="342" spans="1:19" x14ac:dyDescent="0.25">
      <c r="A342" s="470">
        <f t="shared" si="8"/>
        <v>44168</v>
      </c>
      <c r="B342">
        <v>0.99995000000000001</v>
      </c>
      <c r="C342">
        <v>0.80447299999999999</v>
      </c>
      <c r="D342">
        <v>0.95433500000000004</v>
      </c>
      <c r="E342">
        <v>0.99553000000000003</v>
      </c>
      <c r="F342">
        <v>0.98396099999999997</v>
      </c>
      <c r="G342">
        <v>1.0064919999999999</v>
      </c>
      <c r="H342">
        <v>0.940137</v>
      </c>
      <c r="I342">
        <v>0.87728099999999998</v>
      </c>
      <c r="J342">
        <v>0.74870999999999999</v>
      </c>
      <c r="K342">
        <v>0.75227299999999997</v>
      </c>
      <c r="L342">
        <v>0.78830199999999995</v>
      </c>
      <c r="M342">
        <v>0.75812999999999997</v>
      </c>
      <c r="N342">
        <v>0.75187099999999996</v>
      </c>
      <c r="O342">
        <v>0.77637599999999996</v>
      </c>
      <c r="P342">
        <v>0.77958400000000005</v>
      </c>
      <c r="Q342">
        <v>0.74098799999999998</v>
      </c>
      <c r="R342">
        <v>0.74087800000000004</v>
      </c>
      <c r="S342">
        <v>1.406825</v>
      </c>
    </row>
    <row r="343" spans="1:19" x14ac:dyDescent="0.25">
      <c r="A343" s="470">
        <f t="shared" si="8"/>
        <v>44169</v>
      </c>
      <c r="B343">
        <v>0.99840300000000004</v>
      </c>
      <c r="C343">
        <v>0.79827599999999999</v>
      </c>
      <c r="D343">
        <v>0.94885699999999995</v>
      </c>
      <c r="E343">
        <v>0.99390699999999998</v>
      </c>
      <c r="F343">
        <v>0.98202900000000004</v>
      </c>
      <c r="G343">
        <v>1.006543</v>
      </c>
      <c r="H343">
        <v>0.93795899999999999</v>
      </c>
      <c r="I343">
        <v>0.88039800000000001</v>
      </c>
      <c r="J343">
        <v>0.74742299999999995</v>
      </c>
      <c r="K343">
        <v>0.75236099999999995</v>
      </c>
      <c r="L343">
        <v>0.78750399999999998</v>
      </c>
      <c r="M343">
        <v>0.75744999999999996</v>
      </c>
      <c r="N343">
        <v>0.75692800000000005</v>
      </c>
      <c r="O343">
        <v>0.78169</v>
      </c>
      <c r="P343">
        <v>0.77879200000000004</v>
      </c>
      <c r="Q343">
        <v>0.74098799999999998</v>
      </c>
      <c r="R343">
        <v>0.738035</v>
      </c>
      <c r="S343">
        <v>1.40747</v>
      </c>
    </row>
    <row r="344" spans="1:19" x14ac:dyDescent="0.25">
      <c r="A344" s="470">
        <f t="shared" si="8"/>
        <v>44170</v>
      </c>
      <c r="B344">
        <v>0.99000100000000002</v>
      </c>
      <c r="C344">
        <v>0.78317700000000001</v>
      </c>
      <c r="D344">
        <v>0.95047499999999996</v>
      </c>
      <c r="E344">
        <v>0.99700900000000003</v>
      </c>
      <c r="F344">
        <v>0.98202900000000004</v>
      </c>
      <c r="G344">
        <v>1.0071760000000001</v>
      </c>
      <c r="H344">
        <v>0.93515599999999999</v>
      </c>
      <c r="I344">
        <v>0.87938799999999995</v>
      </c>
      <c r="J344">
        <v>0.74811899999999998</v>
      </c>
      <c r="K344">
        <v>0.753915</v>
      </c>
      <c r="L344">
        <v>0.78780499999999998</v>
      </c>
      <c r="M344">
        <v>0.74725799999999998</v>
      </c>
      <c r="N344">
        <v>0.75881200000000004</v>
      </c>
      <c r="O344">
        <v>0.78198000000000001</v>
      </c>
      <c r="P344">
        <v>0.77879200000000004</v>
      </c>
      <c r="Q344">
        <v>0.73723700000000003</v>
      </c>
      <c r="R344">
        <v>0.73614900000000005</v>
      </c>
      <c r="S344">
        <v>1.4037500000000001</v>
      </c>
    </row>
    <row r="345" spans="1:19" x14ac:dyDescent="0.25">
      <c r="A345" s="470">
        <f t="shared" si="8"/>
        <v>44171</v>
      </c>
      <c r="B345">
        <v>0.98760599999999998</v>
      </c>
      <c r="C345">
        <v>0.78317700000000001</v>
      </c>
      <c r="D345">
        <v>0.94518000000000002</v>
      </c>
      <c r="E345">
        <v>0.99700900000000003</v>
      </c>
      <c r="F345">
        <v>0.985989</v>
      </c>
      <c r="G345">
        <v>1.0079070000000001</v>
      </c>
      <c r="H345">
        <v>0.94022099999999997</v>
      </c>
      <c r="I345">
        <v>0.87554200000000004</v>
      </c>
      <c r="J345">
        <v>0.74841899999999995</v>
      </c>
      <c r="K345">
        <v>0.75261500000000003</v>
      </c>
      <c r="L345">
        <v>0.78175399999999995</v>
      </c>
      <c r="M345">
        <v>0.74552300000000005</v>
      </c>
      <c r="N345">
        <v>0.75434699999999999</v>
      </c>
      <c r="O345">
        <v>0.78198000000000001</v>
      </c>
      <c r="P345">
        <v>0.78213600000000005</v>
      </c>
      <c r="Q345">
        <v>0.732985</v>
      </c>
      <c r="R345">
        <v>0.73641000000000001</v>
      </c>
      <c r="S345">
        <v>1.4148350000000001</v>
      </c>
    </row>
    <row r="346" spans="1:19" x14ac:dyDescent="0.25">
      <c r="A346" s="470">
        <f t="shared" si="8"/>
        <v>44172</v>
      </c>
      <c r="B346">
        <v>0.98633899999999997</v>
      </c>
      <c r="C346">
        <v>0.78317700000000001</v>
      </c>
      <c r="D346">
        <v>0.94518000000000002</v>
      </c>
      <c r="E346">
        <v>0.99345300000000003</v>
      </c>
      <c r="F346">
        <v>0.98794700000000002</v>
      </c>
      <c r="G346">
        <v>1.009555</v>
      </c>
      <c r="H346">
        <v>0.93817399999999995</v>
      </c>
      <c r="I346">
        <v>0.87465300000000001</v>
      </c>
      <c r="J346">
        <v>0.74841899999999995</v>
      </c>
      <c r="K346">
        <v>0.75462300000000004</v>
      </c>
      <c r="L346">
        <v>0.77907400000000004</v>
      </c>
      <c r="M346">
        <v>0.75176699999999996</v>
      </c>
      <c r="N346">
        <v>0.75444699999999998</v>
      </c>
      <c r="O346">
        <v>0.781308</v>
      </c>
      <c r="P346">
        <v>0.79030100000000003</v>
      </c>
      <c r="Q346">
        <v>0.73307100000000003</v>
      </c>
      <c r="R346">
        <v>0.73544799999999999</v>
      </c>
      <c r="S346">
        <v>1.4157500000000001</v>
      </c>
    </row>
    <row r="347" spans="1:19" x14ac:dyDescent="0.25">
      <c r="A347" s="470">
        <f t="shared" si="8"/>
        <v>44173</v>
      </c>
      <c r="B347">
        <v>0.98633899999999997</v>
      </c>
      <c r="C347">
        <v>0.78690599999999999</v>
      </c>
      <c r="D347">
        <v>0.95124900000000001</v>
      </c>
      <c r="E347">
        <v>0.99068800000000001</v>
      </c>
      <c r="F347">
        <v>0.98864099999999999</v>
      </c>
      <c r="G347">
        <v>1.0113270000000001</v>
      </c>
      <c r="H347">
        <v>0.93984500000000004</v>
      </c>
      <c r="I347">
        <v>0.87465300000000001</v>
      </c>
      <c r="J347">
        <v>0.74009400000000003</v>
      </c>
      <c r="K347">
        <v>0.75636999999999999</v>
      </c>
      <c r="L347">
        <v>0.77699200000000002</v>
      </c>
      <c r="M347">
        <v>0.75055400000000005</v>
      </c>
      <c r="N347">
        <v>0.75444699999999998</v>
      </c>
      <c r="O347">
        <v>0.78030200000000005</v>
      </c>
      <c r="P347">
        <v>0.79028299999999996</v>
      </c>
      <c r="Q347">
        <v>0.73659399999999997</v>
      </c>
      <c r="R347">
        <v>0.73544600000000004</v>
      </c>
      <c r="S347">
        <v>1.4157500000000001</v>
      </c>
    </row>
    <row r="348" spans="1:19" x14ac:dyDescent="0.25">
      <c r="A348" s="470">
        <f t="shared" si="8"/>
        <v>44174</v>
      </c>
      <c r="B348">
        <v>0.98633899999999997</v>
      </c>
      <c r="C348">
        <v>0.79573199999999999</v>
      </c>
      <c r="D348">
        <v>0.94339600000000001</v>
      </c>
      <c r="E348">
        <v>0.99000100000000002</v>
      </c>
      <c r="F348">
        <v>0.98058000000000001</v>
      </c>
      <c r="G348">
        <v>1.012095</v>
      </c>
      <c r="H348">
        <v>0.93984500000000004</v>
      </c>
      <c r="I348">
        <v>0.87160000000000004</v>
      </c>
      <c r="J348">
        <v>0.73547799999999997</v>
      </c>
      <c r="K348">
        <v>0.75951199999999996</v>
      </c>
      <c r="L348">
        <v>0.778362</v>
      </c>
      <c r="M348">
        <v>0.75055400000000005</v>
      </c>
      <c r="N348">
        <v>0.75576900000000002</v>
      </c>
      <c r="O348">
        <v>0.78120999999999996</v>
      </c>
      <c r="P348">
        <v>0.78742299999999998</v>
      </c>
      <c r="Q348">
        <v>0.73487000000000002</v>
      </c>
      <c r="R348">
        <v>0.73559200000000002</v>
      </c>
      <c r="S348">
        <v>1.41232</v>
      </c>
    </row>
    <row r="349" spans="1:19" x14ac:dyDescent="0.25">
      <c r="A349" s="470">
        <f t="shared" si="8"/>
        <v>44175</v>
      </c>
      <c r="B349">
        <v>0.99458000000000002</v>
      </c>
      <c r="C349">
        <v>0.79412300000000002</v>
      </c>
      <c r="D349">
        <v>0.94755299999999998</v>
      </c>
      <c r="E349">
        <v>0.99009899999999995</v>
      </c>
      <c r="F349">
        <v>0.97994999999999999</v>
      </c>
      <c r="G349">
        <v>1.012095</v>
      </c>
      <c r="H349">
        <v>0.93962400000000001</v>
      </c>
      <c r="I349">
        <v>0.875197</v>
      </c>
      <c r="J349">
        <v>0.73536999999999997</v>
      </c>
      <c r="K349">
        <v>0.75870800000000005</v>
      </c>
      <c r="M349">
        <v>0.74707699999999999</v>
      </c>
      <c r="N349">
        <v>0.75579499999999999</v>
      </c>
      <c r="O349">
        <v>0.78576500000000005</v>
      </c>
      <c r="P349">
        <v>0.78682799999999997</v>
      </c>
      <c r="R349">
        <v>0.73559200000000002</v>
      </c>
      <c r="S349">
        <v>1.4163749999999999</v>
      </c>
    </row>
    <row r="350" spans="1:19" x14ac:dyDescent="0.25">
      <c r="A350" s="470">
        <f t="shared" si="8"/>
        <v>44176</v>
      </c>
      <c r="B350">
        <v>0.99186700000000005</v>
      </c>
      <c r="C350">
        <v>0.79627300000000001</v>
      </c>
      <c r="D350">
        <v>0.95052499999999995</v>
      </c>
      <c r="E350">
        <v>0.99068800000000001</v>
      </c>
      <c r="F350">
        <v>0.98260800000000004</v>
      </c>
      <c r="G350">
        <v>1.0128790000000001</v>
      </c>
      <c r="H350">
        <v>0.94135400000000002</v>
      </c>
      <c r="I350">
        <v>0.87028000000000005</v>
      </c>
      <c r="J350">
        <v>0.73572700000000002</v>
      </c>
      <c r="K350">
        <v>0.75863899999999995</v>
      </c>
      <c r="L350">
        <v>0.77805000000000002</v>
      </c>
      <c r="M350">
        <v>0.74546199999999996</v>
      </c>
      <c r="N350">
        <v>0.75743199999999999</v>
      </c>
      <c r="O350">
        <v>0.78316200000000002</v>
      </c>
      <c r="P350">
        <v>0.78569999999999995</v>
      </c>
      <c r="Q350">
        <v>0.728518</v>
      </c>
      <c r="R350">
        <v>0.73703099999999999</v>
      </c>
      <c r="S350">
        <v>1.4125449999999999</v>
      </c>
    </row>
    <row r="351" spans="1:19" x14ac:dyDescent="0.25">
      <c r="A351" s="470">
        <f t="shared" si="8"/>
        <v>44177</v>
      </c>
      <c r="B351">
        <v>0.98872800000000005</v>
      </c>
      <c r="C351">
        <v>0.814697</v>
      </c>
      <c r="D351">
        <v>0.94544799999999996</v>
      </c>
      <c r="E351">
        <v>0.99009899999999995</v>
      </c>
      <c r="F351">
        <v>0.98260800000000004</v>
      </c>
      <c r="G351">
        <v>1.013274</v>
      </c>
      <c r="H351">
        <v>0.94240500000000005</v>
      </c>
      <c r="I351">
        <v>0.867062</v>
      </c>
      <c r="J351">
        <v>0.73029999999999995</v>
      </c>
      <c r="K351">
        <v>0.76102300000000001</v>
      </c>
      <c r="L351">
        <v>0.77602700000000002</v>
      </c>
      <c r="M351">
        <v>0.74993399999999999</v>
      </c>
      <c r="N351">
        <v>0.75828799999999996</v>
      </c>
      <c r="O351">
        <v>0.78260399999999997</v>
      </c>
      <c r="P351">
        <v>0.78569999999999995</v>
      </c>
      <c r="Q351">
        <v>0.73214699999999999</v>
      </c>
      <c r="R351">
        <v>0.73448100000000005</v>
      </c>
      <c r="S351">
        <v>1.4182900000000001</v>
      </c>
    </row>
    <row r="352" spans="1:19" x14ac:dyDescent="0.25">
      <c r="A352" s="470">
        <f t="shared" si="8"/>
        <v>44178</v>
      </c>
      <c r="B352">
        <v>0.98868</v>
      </c>
      <c r="C352">
        <v>0.814697</v>
      </c>
      <c r="D352">
        <v>0.94326299999999996</v>
      </c>
      <c r="E352">
        <v>0.99009899999999995</v>
      </c>
      <c r="F352">
        <v>0.97283799999999998</v>
      </c>
      <c r="G352">
        <v>1.014667</v>
      </c>
      <c r="H352">
        <v>0.939585</v>
      </c>
      <c r="I352">
        <v>0.86635600000000001</v>
      </c>
      <c r="J352">
        <v>0.72691099999999997</v>
      </c>
      <c r="K352">
        <v>0.762262</v>
      </c>
      <c r="L352">
        <v>0.77665399999999996</v>
      </c>
      <c r="M352">
        <v>0.74925200000000003</v>
      </c>
      <c r="N352">
        <v>0.75781699999999996</v>
      </c>
      <c r="O352">
        <v>0.78260399999999997</v>
      </c>
      <c r="P352">
        <v>0.78115800000000002</v>
      </c>
      <c r="Q352">
        <v>0.73829299999999998</v>
      </c>
      <c r="R352">
        <v>0.73699800000000004</v>
      </c>
      <c r="S352">
        <v>1.42337</v>
      </c>
    </row>
    <row r="353" spans="1:19" x14ac:dyDescent="0.25">
      <c r="A353" s="470">
        <f t="shared" si="8"/>
        <v>44179</v>
      </c>
      <c r="B353">
        <v>0.97981600000000002</v>
      </c>
      <c r="C353">
        <v>0.814697</v>
      </c>
      <c r="D353">
        <v>0.94326299999999996</v>
      </c>
      <c r="E353">
        <v>0.99544100000000002</v>
      </c>
      <c r="F353">
        <v>0.97180800000000001</v>
      </c>
      <c r="G353">
        <v>1.0154350000000001</v>
      </c>
      <c r="H353">
        <v>0.943276</v>
      </c>
      <c r="I353">
        <v>0.86333400000000005</v>
      </c>
      <c r="J353">
        <v>0.72691099999999997</v>
      </c>
      <c r="K353">
        <v>0.76236700000000002</v>
      </c>
      <c r="L353">
        <v>0.77824300000000002</v>
      </c>
      <c r="M353">
        <v>0.74718899999999999</v>
      </c>
      <c r="N353">
        <v>0.75951800000000003</v>
      </c>
      <c r="O353">
        <v>0.78254299999999999</v>
      </c>
      <c r="P353">
        <v>0.77787700000000004</v>
      </c>
      <c r="Q353">
        <v>0.73767300000000002</v>
      </c>
      <c r="R353">
        <v>0.74578199999999994</v>
      </c>
      <c r="S353">
        <v>1.4236500000000001</v>
      </c>
    </row>
    <row r="354" spans="1:19" x14ac:dyDescent="0.25">
      <c r="A354" s="470">
        <f t="shared" si="8"/>
        <v>44180</v>
      </c>
      <c r="B354">
        <v>0.97981600000000002</v>
      </c>
      <c r="C354">
        <v>0.80243900000000001</v>
      </c>
      <c r="D354">
        <v>0.943218</v>
      </c>
      <c r="E354">
        <v>0.99403600000000003</v>
      </c>
      <c r="F354">
        <v>0.961955</v>
      </c>
      <c r="G354">
        <v>1.0140960000000001</v>
      </c>
      <c r="H354">
        <v>0.94469700000000001</v>
      </c>
      <c r="I354">
        <v>0.86333400000000005</v>
      </c>
      <c r="J354">
        <v>0.72759600000000002</v>
      </c>
      <c r="K354">
        <v>0.74602100000000005</v>
      </c>
      <c r="L354">
        <v>0.77892799999999995</v>
      </c>
      <c r="M354">
        <v>0.74718899999999999</v>
      </c>
      <c r="N354">
        <v>0.75951800000000003</v>
      </c>
      <c r="O354">
        <v>0.78526499999999999</v>
      </c>
      <c r="P354">
        <v>0.77444299999999999</v>
      </c>
      <c r="Q354">
        <v>0.733205</v>
      </c>
      <c r="R354">
        <v>0.74819800000000003</v>
      </c>
      <c r="S354">
        <v>1.4235500000000001</v>
      </c>
    </row>
    <row r="355" spans="1:19" x14ac:dyDescent="0.25">
      <c r="A355" s="470">
        <f t="shared" si="8"/>
        <v>44181</v>
      </c>
      <c r="B355">
        <v>0.97981600000000002</v>
      </c>
      <c r="C355">
        <v>0.81089800000000001</v>
      </c>
      <c r="D355">
        <v>0.941797</v>
      </c>
      <c r="E355">
        <v>0.99611499999999997</v>
      </c>
      <c r="F355">
        <v>0.96612799999999999</v>
      </c>
      <c r="G355">
        <v>1.014302</v>
      </c>
      <c r="H355">
        <v>0.94469700000000001</v>
      </c>
      <c r="I355">
        <v>0.85955000000000004</v>
      </c>
      <c r="J355">
        <v>0.72834299999999996</v>
      </c>
      <c r="K355">
        <v>0.75037900000000002</v>
      </c>
      <c r="L355">
        <v>0.777254</v>
      </c>
      <c r="M355">
        <v>0.74718899999999999</v>
      </c>
      <c r="N355">
        <v>0.76050799999999996</v>
      </c>
      <c r="O355">
        <v>0.78384299999999996</v>
      </c>
      <c r="P355">
        <v>0.78283100000000005</v>
      </c>
      <c r="Q355">
        <v>0.73062000000000005</v>
      </c>
      <c r="R355">
        <v>0.74640799999999996</v>
      </c>
      <c r="S355">
        <v>1.4228000000000001</v>
      </c>
    </row>
    <row r="356" spans="1:19" x14ac:dyDescent="0.25">
      <c r="A356" s="470">
        <f t="shared" si="8"/>
        <v>44182</v>
      </c>
      <c r="B356">
        <v>0.98309100000000005</v>
      </c>
      <c r="C356">
        <v>0.81453799999999998</v>
      </c>
      <c r="D356">
        <v>0.94500099999999998</v>
      </c>
      <c r="E356">
        <v>0.99403600000000003</v>
      </c>
      <c r="F356">
        <v>0.96321500000000004</v>
      </c>
      <c r="G356">
        <v>1.0141469999999999</v>
      </c>
      <c r="H356">
        <v>0.94520599999999999</v>
      </c>
      <c r="I356">
        <v>0.860537</v>
      </c>
      <c r="J356">
        <v>0.72389300000000001</v>
      </c>
      <c r="K356">
        <v>0.74982199999999999</v>
      </c>
      <c r="L356">
        <v>0.77727299999999999</v>
      </c>
      <c r="M356">
        <v>0.74674200000000002</v>
      </c>
      <c r="N356">
        <v>0.76012100000000005</v>
      </c>
      <c r="O356">
        <v>0.78613299999999997</v>
      </c>
      <c r="P356">
        <v>0.77915299999999998</v>
      </c>
      <c r="Q356">
        <v>0.72761699999999996</v>
      </c>
      <c r="R356">
        <v>0.74640799999999996</v>
      </c>
      <c r="S356">
        <v>1.4319500000000001</v>
      </c>
    </row>
    <row r="357" spans="1:19" x14ac:dyDescent="0.25">
      <c r="A357" s="470">
        <f t="shared" si="8"/>
        <v>44183</v>
      </c>
      <c r="B357">
        <v>0.99349299999999996</v>
      </c>
      <c r="C357">
        <v>0.82855199999999996</v>
      </c>
      <c r="D357">
        <v>0.93357599999999996</v>
      </c>
      <c r="E357">
        <v>0.98716700000000002</v>
      </c>
      <c r="F357">
        <v>0.96394800000000003</v>
      </c>
      <c r="G357">
        <v>1.015981</v>
      </c>
      <c r="H357">
        <v>0.94237800000000005</v>
      </c>
      <c r="I357">
        <v>0.85811099999999996</v>
      </c>
      <c r="J357">
        <v>0.71593700000000005</v>
      </c>
      <c r="K357">
        <v>0.74982199999999999</v>
      </c>
      <c r="L357">
        <v>0.77794099999999999</v>
      </c>
      <c r="M357">
        <v>0.74285100000000004</v>
      </c>
      <c r="N357">
        <v>0.76233200000000001</v>
      </c>
      <c r="O357">
        <v>0.78275099999999997</v>
      </c>
      <c r="Q357">
        <v>0.72761699999999996</v>
      </c>
      <c r="R357">
        <v>0.746313</v>
      </c>
      <c r="S357">
        <v>1.433365</v>
      </c>
    </row>
    <row r="358" spans="1:19" x14ac:dyDescent="0.25">
      <c r="A358" s="470">
        <f t="shared" si="8"/>
        <v>44184</v>
      </c>
      <c r="B358">
        <v>0.98951100000000003</v>
      </c>
      <c r="C358">
        <v>0.83557899999999996</v>
      </c>
      <c r="D358">
        <v>0.93587799999999999</v>
      </c>
      <c r="E358">
        <v>0.98716700000000002</v>
      </c>
      <c r="F358">
        <v>0.96394800000000003</v>
      </c>
      <c r="G358">
        <v>1.0149550000000001</v>
      </c>
      <c r="H358">
        <v>0.93932000000000004</v>
      </c>
      <c r="I358">
        <v>0.86142700000000005</v>
      </c>
      <c r="J358">
        <v>0.72142799999999996</v>
      </c>
      <c r="K358">
        <v>0.74633499999999997</v>
      </c>
      <c r="L358">
        <v>0.77448799999999995</v>
      </c>
      <c r="M358">
        <v>0.74426599999999998</v>
      </c>
      <c r="N358">
        <v>0.76182899999999998</v>
      </c>
      <c r="O358">
        <v>0.781891</v>
      </c>
      <c r="Q358">
        <v>0.73304100000000005</v>
      </c>
      <c r="R358">
        <v>0.74968400000000002</v>
      </c>
      <c r="S358">
        <v>1.43631</v>
      </c>
    </row>
    <row r="359" spans="1:19" x14ac:dyDescent="0.25">
      <c r="A359" s="470">
        <f t="shared" si="8"/>
        <v>44185</v>
      </c>
      <c r="B359">
        <v>0.99690999999999996</v>
      </c>
      <c r="C359">
        <v>0.83557899999999996</v>
      </c>
      <c r="D359">
        <v>0.93804200000000004</v>
      </c>
      <c r="E359">
        <v>0.98716700000000002</v>
      </c>
      <c r="F359">
        <v>0.964785</v>
      </c>
      <c r="G359">
        <v>1.013325</v>
      </c>
      <c r="H359">
        <v>0.93606699999999998</v>
      </c>
      <c r="I359">
        <v>0.86021499999999995</v>
      </c>
      <c r="J359">
        <v>0.71650899999999995</v>
      </c>
      <c r="K359">
        <v>0.74755199999999999</v>
      </c>
      <c r="L359">
        <v>0.77886500000000003</v>
      </c>
      <c r="M359">
        <v>0.73970499999999995</v>
      </c>
      <c r="N359">
        <v>0.75942500000000002</v>
      </c>
      <c r="O359">
        <v>0.781891</v>
      </c>
      <c r="P359">
        <v>0.77269600000000005</v>
      </c>
      <c r="Q359">
        <v>0.73421999999999998</v>
      </c>
      <c r="R359">
        <v>0.75045799999999996</v>
      </c>
      <c r="S359">
        <v>1.43571</v>
      </c>
    </row>
    <row r="360" spans="1:19" x14ac:dyDescent="0.25">
      <c r="A360" s="470">
        <f t="shared" si="8"/>
        <v>44186</v>
      </c>
      <c r="B360">
        <v>1.0005999999999999</v>
      </c>
      <c r="C360">
        <v>0.83557899999999996</v>
      </c>
      <c r="D360">
        <v>0.93804200000000004</v>
      </c>
      <c r="E360">
        <v>0.98222200000000004</v>
      </c>
      <c r="F360">
        <v>0.971912</v>
      </c>
      <c r="G360">
        <v>1.011757</v>
      </c>
      <c r="H360">
        <v>0.93641300000000005</v>
      </c>
      <c r="I360">
        <v>0.86181300000000005</v>
      </c>
      <c r="J360">
        <v>0.71650899999999995</v>
      </c>
      <c r="K360">
        <v>0.74680100000000005</v>
      </c>
      <c r="L360">
        <v>0.78586400000000001</v>
      </c>
      <c r="M360">
        <v>0.73730300000000004</v>
      </c>
      <c r="N360">
        <v>0.76025399999999999</v>
      </c>
      <c r="O360">
        <v>0.77895899999999996</v>
      </c>
      <c r="P360">
        <v>0.77340399999999998</v>
      </c>
      <c r="Q360">
        <v>0.73414699999999999</v>
      </c>
      <c r="R360">
        <v>0.75202100000000005</v>
      </c>
      <c r="S360">
        <v>1.43421</v>
      </c>
    </row>
    <row r="361" spans="1:19" x14ac:dyDescent="0.25">
      <c r="A361" s="470">
        <f t="shared" si="8"/>
        <v>44187</v>
      </c>
      <c r="B361">
        <v>1.0005999999999999</v>
      </c>
      <c r="C361">
        <v>0.82263900000000001</v>
      </c>
      <c r="D361">
        <v>0.94400200000000001</v>
      </c>
      <c r="E361">
        <v>0.98260800000000004</v>
      </c>
      <c r="F361">
        <v>0.97143999999999997</v>
      </c>
      <c r="G361">
        <v>1.0055559999999999</v>
      </c>
      <c r="H361">
        <v>0.94003499999999995</v>
      </c>
      <c r="I361">
        <v>0.86181300000000005</v>
      </c>
      <c r="J361">
        <v>0.71489599999999998</v>
      </c>
      <c r="K361">
        <v>0.74220900000000001</v>
      </c>
      <c r="L361">
        <v>0.78419700000000003</v>
      </c>
      <c r="M361">
        <v>0.73515900000000001</v>
      </c>
      <c r="N361">
        <v>0.76025399999999999</v>
      </c>
      <c r="O361">
        <v>0.77337400000000001</v>
      </c>
      <c r="P361">
        <v>0.77839199999999997</v>
      </c>
      <c r="Q361">
        <v>0.73223300000000002</v>
      </c>
      <c r="R361">
        <v>0.75341800000000003</v>
      </c>
      <c r="S361">
        <v>1.43421</v>
      </c>
    </row>
    <row r="362" spans="1:19" x14ac:dyDescent="0.25">
      <c r="A362" s="470">
        <f t="shared" si="8"/>
        <v>44188</v>
      </c>
      <c r="B362">
        <v>1.0005999999999999</v>
      </c>
      <c r="C362">
        <v>0.82069800000000004</v>
      </c>
      <c r="D362">
        <v>0.94696999999999998</v>
      </c>
      <c r="E362">
        <v>0.98425200000000002</v>
      </c>
      <c r="F362">
        <v>0.97904800000000003</v>
      </c>
      <c r="G362">
        <v>1.0066440000000001</v>
      </c>
      <c r="H362">
        <v>0.94003499999999995</v>
      </c>
      <c r="I362">
        <v>0.858738</v>
      </c>
      <c r="J362">
        <v>0.71779300000000001</v>
      </c>
      <c r="K362">
        <v>0.73923499999999998</v>
      </c>
      <c r="L362">
        <v>0.78545299999999996</v>
      </c>
      <c r="M362">
        <v>0.73515900000000001</v>
      </c>
      <c r="N362">
        <v>0.75931899999999997</v>
      </c>
      <c r="O362">
        <v>0.77856199999999998</v>
      </c>
      <c r="P362">
        <v>0.78040299999999996</v>
      </c>
      <c r="Q362">
        <v>0.73585100000000003</v>
      </c>
      <c r="S362">
        <v>1.4396500000000001</v>
      </c>
    </row>
    <row r="363" spans="1:19" x14ac:dyDescent="0.25">
      <c r="A363" s="470">
        <f t="shared" si="8"/>
        <v>44189</v>
      </c>
      <c r="B363">
        <v>1.0005999999999999</v>
      </c>
      <c r="C363">
        <v>0.82149000000000005</v>
      </c>
      <c r="D363">
        <v>0.95481799999999994</v>
      </c>
      <c r="E363">
        <v>0.99112</v>
      </c>
      <c r="F363">
        <v>0.98055999999999999</v>
      </c>
      <c r="G363">
        <v>1.0066440000000001</v>
      </c>
      <c r="H363">
        <v>0.94298700000000002</v>
      </c>
      <c r="I363">
        <v>0.86073299999999997</v>
      </c>
      <c r="J363">
        <v>0.72060599999999997</v>
      </c>
      <c r="K363">
        <v>0.738089</v>
      </c>
      <c r="L363">
        <v>0.78545299999999996</v>
      </c>
      <c r="M363">
        <v>0.73586200000000002</v>
      </c>
      <c r="N363">
        <v>0.75964500000000001</v>
      </c>
      <c r="O363">
        <v>0.77954199999999996</v>
      </c>
      <c r="P363">
        <v>0.78019899999999998</v>
      </c>
      <c r="Q363">
        <v>0.73289599999999999</v>
      </c>
      <c r="S363">
        <v>1.4381649999999999</v>
      </c>
    </row>
    <row r="364" spans="1:19" x14ac:dyDescent="0.25">
      <c r="A364" s="468">
        <f t="shared" si="8"/>
        <v>44190</v>
      </c>
      <c r="B364">
        <v>1.0107139999999999</v>
      </c>
      <c r="C364">
        <v>0.82307900000000001</v>
      </c>
      <c r="D364">
        <v>0.95351600000000003</v>
      </c>
      <c r="E364">
        <v>0.99412500000000004</v>
      </c>
      <c r="F364">
        <v>0.98019999999999996</v>
      </c>
      <c r="G364">
        <v>1.0084709999999999</v>
      </c>
      <c r="H364">
        <v>0.941886</v>
      </c>
      <c r="I364">
        <v>0.86065899999999995</v>
      </c>
      <c r="J364">
        <v>0.72321500000000005</v>
      </c>
      <c r="K364">
        <v>0.738089</v>
      </c>
      <c r="L364">
        <v>0.78557699999999997</v>
      </c>
      <c r="M364">
        <v>0.728518</v>
      </c>
      <c r="N364">
        <v>0.75938799999999995</v>
      </c>
      <c r="O364">
        <v>0.77703100000000003</v>
      </c>
      <c r="P364">
        <v>0.78048799999999996</v>
      </c>
      <c r="Q364">
        <v>0.73289599999999999</v>
      </c>
      <c r="R364">
        <v>0.75428700000000004</v>
      </c>
      <c r="S364">
        <v>1.43685</v>
      </c>
    </row>
    <row r="365" spans="1:19" x14ac:dyDescent="0.25">
      <c r="A365" s="468">
        <f t="shared" si="8"/>
        <v>44191</v>
      </c>
      <c r="B365">
        <v>1.015074</v>
      </c>
      <c r="C365">
        <v>0.82314699999999996</v>
      </c>
      <c r="D365">
        <v>0.95301599999999997</v>
      </c>
      <c r="E365">
        <v>0.99167000000000005</v>
      </c>
      <c r="F365">
        <v>0.98019999999999996</v>
      </c>
      <c r="G365">
        <v>1.0071000000000001</v>
      </c>
      <c r="H365">
        <v>0.94042000000000003</v>
      </c>
      <c r="I365">
        <v>0.86028899999999997</v>
      </c>
      <c r="J365">
        <v>0.72299999999999998</v>
      </c>
      <c r="K365">
        <v>0.74038400000000004</v>
      </c>
      <c r="L365">
        <v>0.78802499999999998</v>
      </c>
      <c r="M365">
        <v>0.73637699999999995</v>
      </c>
      <c r="N365">
        <v>0.76170199999999999</v>
      </c>
      <c r="O365">
        <v>0.77678999999999998</v>
      </c>
      <c r="P365">
        <v>0.78048799999999996</v>
      </c>
      <c r="Q365">
        <v>0.73429500000000003</v>
      </c>
      <c r="R365">
        <v>0.75695400000000002</v>
      </c>
      <c r="S365">
        <v>1.44086</v>
      </c>
    </row>
    <row r="366" spans="1:19" x14ac:dyDescent="0.25">
      <c r="A366" s="470">
        <f t="shared" si="8"/>
        <v>44192</v>
      </c>
      <c r="B366">
        <v>1.0172939999999999</v>
      </c>
      <c r="C366">
        <v>0.82314699999999996</v>
      </c>
      <c r="D366">
        <v>0.95306199999999996</v>
      </c>
      <c r="E366">
        <v>0.99167000000000005</v>
      </c>
      <c r="F366">
        <v>0.97742200000000001</v>
      </c>
      <c r="G366">
        <v>1.0055149999999999</v>
      </c>
      <c r="H366">
        <v>0.93931100000000001</v>
      </c>
      <c r="I366">
        <v>0.86132600000000004</v>
      </c>
      <c r="J366">
        <v>0.72437499999999999</v>
      </c>
      <c r="K366">
        <v>0.73777599999999999</v>
      </c>
      <c r="L366">
        <v>0.79046099999999997</v>
      </c>
      <c r="M366">
        <v>0.73263599999999995</v>
      </c>
      <c r="N366">
        <v>0.76486200000000004</v>
      </c>
      <c r="O366">
        <v>0.77678999999999998</v>
      </c>
      <c r="P366">
        <v>0.78151599999999999</v>
      </c>
      <c r="Q366">
        <v>0.74040899999999998</v>
      </c>
      <c r="R366">
        <v>0.75745200000000001</v>
      </c>
      <c r="S366">
        <v>1.4428700000000001</v>
      </c>
    </row>
    <row r="367" spans="1:19" x14ac:dyDescent="0.25">
      <c r="A367" s="470">
        <f>A366+1</f>
        <v>44193</v>
      </c>
      <c r="B367">
        <v>1.019628</v>
      </c>
      <c r="C367">
        <v>0.82314699999999996</v>
      </c>
      <c r="D367">
        <v>0.95306199999999996</v>
      </c>
      <c r="E367">
        <v>0.99147300000000005</v>
      </c>
      <c r="F367">
        <v>0.97991200000000001</v>
      </c>
      <c r="G367">
        <v>1.005409</v>
      </c>
      <c r="H367">
        <v>0.93482399999999999</v>
      </c>
      <c r="I367">
        <v>0.85977099999999995</v>
      </c>
      <c r="J367">
        <v>0.72437499999999999</v>
      </c>
      <c r="K367">
        <v>0.73748499999999995</v>
      </c>
      <c r="L367">
        <v>0.794493</v>
      </c>
      <c r="M367">
        <v>0.73396399999999995</v>
      </c>
      <c r="N367">
        <v>0.76466900000000004</v>
      </c>
      <c r="O367">
        <v>0.77690099999999995</v>
      </c>
      <c r="P367">
        <v>0.78046599999999999</v>
      </c>
      <c r="Q367">
        <v>0.73569700000000005</v>
      </c>
      <c r="R367">
        <v>0.75754999999999995</v>
      </c>
      <c r="S367">
        <v>1.4417500000000001</v>
      </c>
    </row>
    <row r="368" spans="1:19" x14ac:dyDescent="0.25">
      <c r="A368" s="470">
        <f>A367+1</f>
        <v>44194</v>
      </c>
      <c r="B368">
        <v>1.019628</v>
      </c>
      <c r="C368">
        <v>0.81839799999999996</v>
      </c>
      <c r="D368">
        <v>0.95860299999999998</v>
      </c>
      <c r="E368">
        <v>0.99941999999999998</v>
      </c>
      <c r="F368">
        <v>0.97684899999999997</v>
      </c>
      <c r="G368">
        <v>1.0046360000000001</v>
      </c>
      <c r="H368">
        <v>0.93397300000000005</v>
      </c>
      <c r="I368">
        <v>0.85977099999999995</v>
      </c>
      <c r="J368">
        <v>0.72018899999999997</v>
      </c>
      <c r="K368">
        <v>0.74115500000000001</v>
      </c>
      <c r="L368">
        <v>0.79859400000000003</v>
      </c>
      <c r="M368">
        <v>0.73327200000000003</v>
      </c>
      <c r="N368">
        <v>0.76466900000000004</v>
      </c>
      <c r="O368">
        <v>0.78143600000000002</v>
      </c>
      <c r="P368">
        <v>0.78065499999999999</v>
      </c>
      <c r="Q368">
        <v>0.73778999999999995</v>
      </c>
      <c r="R368">
        <v>0.75736300000000001</v>
      </c>
      <c r="S368">
        <v>1.4415500000000001</v>
      </c>
    </row>
    <row r="369" spans="1:19" x14ac:dyDescent="0.25">
      <c r="A369" s="470">
        <f>A368+1</f>
        <v>44195</v>
      </c>
      <c r="B369">
        <v>1.019628</v>
      </c>
      <c r="C369">
        <v>0.81987399999999999</v>
      </c>
      <c r="D369">
        <v>0.95941699999999996</v>
      </c>
      <c r="E369">
        <v>0.99980000000000002</v>
      </c>
      <c r="F369">
        <v>0.97875100000000004</v>
      </c>
      <c r="G369">
        <v>1.0032099999999999</v>
      </c>
      <c r="H369">
        <v>0.93397300000000005</v>
      </c>
      <c r="I369">
        <v>0.85951299999999997</v>
      </c>
      <c r="J369">
        <v>0.72191700000000003</v>
      </c>
      <c r="K369">
        <v>0.74518399999999996</v>
      </c>
      <c r="L369">
        <v>0.79517199999999999</v>
      </c>
      <c r="M369">
        <v>0.73327200000000003</v>
      </c>
      <c r="N369">
        <v>0.76572300000000004</v>
      </c>
      <c r="O369">
        <v>0.78353300000000004</v>
      </c>
      <c r="P369">
        <v>0.78248499999999999</v>
      </c>
      <c r="Q369">
        <v>0.73894800000000005</v>
      </c>
      <c r="R369">
        <v>0.75394899999999998</v>
      </c>
      <c r="S369">
        <v>1.4378899999999999</v>
      </c>
    </row>
    <row r="370" spans="1:19" x14ac:dyDescent="0.25">
      <c r="A370" s="470">
        <f>A369+1</f>
        <v>44196</v>
      </c>
      <c r="B370">
        <v>1.0199400000000001</v>
      </c>
      <c r="C370">
        <v>0.81840400000000002</v>
      </c>
      <c r="D370">
        <v>0.94920800000000005</v>
      </c>
      <c r="E370">
        <v>0.99902100000000005</v>
      </c>
      <c r="F370">
        <v>0.98309100000000005</v>
      </c>
      <c r="G370">
        <v>1.0033609999999999</v>
      </c>
      <c r="H370">
        <v>0.93998199999999998</v>
      </c>
      <c r="I370">
        <v>0.86219900000000005</v>
      </c>
      <c r="J370">
        <v>0.72010600000000002</v>
      </c>
      <c r="K370">
        <v>0.74413099999999999</v>
      </c>
      <c r="L370">
        <v>0.79538699999999996</v>
      </c>
      <c r="M370">
        <v>0.73304899999999995</v>
      </c>
      <c r="N370">
        <v>0.77138799999999996</v>
      </c>
      <c r="O370">
        <v>0.78417199999999998</v>
      </c>
      <c r="P370">
        <v>0.79014799999999996</v>
      </c>
      <c r="Q370">
        <v>0.73694700000000002</v>
      </c>
      <c r="R370">
        <v>0.75394899999999998</v>
      </c>
      <c r="S370">
        <v>1.4401299999999999</v>
      </c>
    </row>
    <row r="372" spans="1:19" x14ac:dyDescent="0.25">
      <c r="B372" s="360"/>
    </row>
    <row r="373" spans="1:19" x14ac:dyDescent="0.25">
      <c r="B373" s="360"/>
    </row>
    <row r="374" spans="1:19" x14ac:dyDescent="0.25">
      <c r="B374" s="360"/>
    </row>
    <row r="375" spans="1:19" x14ac:dyDescent="0.25">
      <c r="B375" s="360"/>
    </row>
    <row r="376" spans="1:19" x14ac:dyDescent="0.25">
      <c r="B376" s="360"/>
    </row>
    <row r="377" spans="1:19" x14ac:dyDescent="0.25">
      <c r="B377" s="360"/>
    </row>
    <row r="378" spans="1:19" x14ac:dyDescent="0.25">
      <c r="B378" s="360"/>
    </row>
    <row r="379" spans="1:19" x14ac:dyDescent="0.25">
      <c r="B379" s="360"/>
    </row>
    <row r="380" spans="1:19" x14ac:dyDescent="0.25">
      <c r="B380" s="360"/>
    </row>
    <row r="381" spans="1:19" x14ac:dyDescent="0.25">
      <c r="B381" s="360"/>
    </row>
    <row r="382" spans="1:19" x14ac:dyDescent="0.25">
      <c r="B382" s="360"/>
    </row>
    <row r="383" spans="1:19" x14ac:dyDescent="0.25">
      <c r="B383" s="360"/>
    </row>
    <row r="384" spans="1:19" x14ac:dyDescent="0.25">
      <c r="B384" s="360"/>
    </row>
    <row r="385" spans="2:2" x14ac:dyDescent="0.25">
      <c r="B385" s="360"/>
    </row>
    <row r="386" spans="2:2" x14ac:dyDescent="0.25">
      <c r="B386" s="360"/>
    </row>
    <row r="387" spans="2:2" x14ac:dyDescent="0.25">
      <c r="B387" s="360"/>
    </row>
    <row r="388" spans="2:2" x14ac:dyDescent="0.25">
      <c r="B388" s="360"/>
    </row>
    <row r="389" spans="2:2" x14ac:dyDescent="0.25">
      <c r="B389" s="360"/>
    </row>
    <row r="390" spans="2:2" x14ac:dyDescent="0.25">
      <c r="B390" s="360"/>
    </row>
    <row r="391" spans="2:2" x14ac:dyDescent="0.25">
      <c r="B391" s="360"/>
    </row>
    <row r="392" spans="2:2" x14ac:dyDescent="0.25">
      <c r="B392" s="360"/>
    </row>
    <row r="393" spans="2:2" x14ac:dyDescent="0.25">
      <c r="B393" s="360"/>
    </row>
    <row r="394" spans="2:2" x14ac:dyDescent="0.25">
      <c r="B394" s="360"/>
    </row>
    <row r="395" spans="2:2" x14ac:dyDescent="0.25">
      <c r="B395" s="360"/>
    </row>
    <row r="396" spans="2:2" x14ac:dyDescent="0.25">
      <c r="B396" s="360"/>
    </row>
    <row r="397" spans="2:2" x14ac:dyDescent="0.25">
      <c r="B397" s="360"/>
    </row>
    <row r="398" spans="2:2" x14ac:dyDescent="0.25">
      <c r="B398" s="360"/>
    </row>
    <row r="399" spans="2:2" x14ac:dyDescent="0.25">
      <c r="B399" s="360"/>
    </row>
    <row r="400" spans="2:2" x14ac:dyDescent="0.25">
      <c r="B400" s="360"/>
    </row>
    <row r="401" spans="2:2" x14ac:dyDescent="0.25">
      <c r="B401" s="360"/>
    </row>
    <row r="402" spans="2:2" x14ac:dyDescent="0.25">
      <c r="B402" s="360"/>
    </row>
    <row r="403" spans="2:2" x14ac:dyDescent="0.25">
      <c r="B403" s="360"/>
    </row>
    <row r="404" spans="2:2" x14ac:dyDescent="0.25">
      <c r="B404" s="360"/>
    </row>
    <row r="405" spans="2:2" x14ac:dyDescent="0.25">
      <c r="B405" s="360"/>
    </row>
    <row r="406" spans="2:2" x14ac:dyDescent="0.25">
      <c r="B406" s="360"/>
    </row>
    <row r="407" spans="2:2" x14ac:dyDescent="0.25">
      <c r="B407" s="360"/>
    </row>
    <row r="408" spans="2:2" x14ac:dyDescent="0.25">
      <c r="B408" s="360"/>
    </row>
    <row r="409" spans="2:2" x14ac:dyDescent="0.25">
      <c r="B409" s="360"/>
    </row>
    <row r="410" spans="2:2" x14ac:dyDescent="0.25">
      <c r="B410" s="360"/>
    </row>
    <row r="411" spans="2:2" x14ac:dyDescent="0.25">
      <c r="B411" s="360"/>
    </row>
    <row r="412" spans="2:2" x14ac:dyDescent="0.25">
      <c r="B412" s="360"/>
    </row>
    <row r="413" spans="2:2" x14ac:dyDescent="0.25">
      <c r="B413" s="360"/>
    </row>
    <row r="414" spans="2:2" x14ac:dyDescent="0.25">
      <c r="B414" s="360"/>
    </row>
    <row r="415" spans="2:2" x14ac:dyDescent="0.25">
      <c r="B415" s="360"/>
    </row>
    <row r="416" spans="2:2" x14ac:dyDescent="0.25">
      <c r="B416" s="360"/>
    </row>
    <row r="417" spans="2:2" x14ac:dyDescent="0.25">
      <c r="B417" s="360"/>
    </row>
    <row r="418" spans="2:2" x14ac:dyDescent="0.25">
      <c r="B418" s="360"/>
    </row>
    <row r="419" spans="2:2" x14ac:dyDescent="0.25">
      <c r="B419" s="360"/>
    </row>
    <row r="420" spans="2:2" x14ac:dyDescent="0.25">
      <c r="B420" s="360"/>
    </row>
    <row r="421" spans="2:2" x14ac:dyDescent="0.25">
      <c r="B421" s="360"/>
    </row>
    <row r="422" spans="2:2" x14ac:dyDescent="0.25">
      <c r="B422" s="360"/>
    </row>
    <row r="423" spans="2:2" x14ac:dyDescent="0.25">
      <c r="B423" s="360"/>
    </row>
    <row r="424" spans="2:2" x14ac:dyDescent="0.25">
      <c r="B424" s="360"/>
    </row>
    <row r="425" spans="2:2" x14ac:dyDescent="0.25">
      <c r="B425" s="360"/>
    </row>
    <row r="426" spans="2:2" x14ac:dyDescent="0.25">
      <c r="B426" s="360"/>
    </row>
    <row r="427" spans="2:2" x14ac:dyDescent="0.25">
      <c r="B427" s="360"/>
    </row>
    <row r="428" spans="2:2" x14ac:dyDescent="0.25">
      <c r="B428" s="360"/>
    </row>
    <row r="429" spans="2:2" x14ac:dyDescent="0.25">
      <c r="B429" s="360"/>
    </row>
    <row r="430" spans="2:2" x14ac:dyDescent="0.25">
      <c r="B430" s="360"/>
    </row>
    <row r="431" spans="2:2" x14ac:dyDescent="0.25">
      <c r="B431" s="360"/>
    </row>
    <row r="432" spans="2:2" x14ac:dyDescent="0.25">
      <c r="B432" s="360"/>
    </row>
    <row r="433" spans="2:2" x14ac:dyDescent="0.25">
      <c r="B433" s="360"/>
    </row>
    <row r="434" spans="2:2" x14ac:dyDescent="0.25">
      <c r="B434" s="360"/>
    </row>
    <row r="435" spans="2:2" x14ac:dyDescent="0.25">
      <c r="B435" s="360"/>
    </row>
    <row r="436" spans="2:2" x14ac:dyDescent="0.25">
      <c r="B436" s="360"/>
    </row>
    <row r="437" spans="2:2" x14ac:dyDescent="0.25">
      <c r="B437" s="360"/>
    </row>
    <row r="438" spans="2:2" x14ac:dyDescent="0.25">
      <c r="B438" s="360"/>
    </row>
    <row r="439" spans="2:2" x14ac:dyDescent="0.25">
      <c r="B439" s="360"/>
    </row>
    <row r="440" spans="2:2" x14ac:dyDescent="0.25">
      <c r="B440" s="360"/>
    </row>
    <row r="441" spans="2:2" x14ac:dyDescent="0.25">
      <c r="B441" s="360"/>
    </row>
    <row r="442" spans="2:2" x14ac:dyDescent="0.25">
      <c r="B442" s="360"/>
    </row>
    <row r="443" spans="2:2" x14ac:dyDescent="0.25">
      <c r="B443" s="360"/>
    </row>
    <row r="444" spans="2:2" x14ac:dyDescent="0.25">
      <c r="B444" s="360"/>
    </row>
    <row r="445" spans="2:2" x14ac:dyDescent="0.25">
      <c r="B445" s="360"/>
    </row>
    <row r="446" spans="2:2" x14ac:dyDescent="0.25">
      <c r="B446" s="360"/>
    </row>
    <row r="447" spans="2:2" x14ac:dyDescent="0.25">
      <c r="B447" s="360"/>
    </row>
    <row r="448" spans="2:2" x14ac:dyDescent="0.25">
      <c r="B448" s="360"/>
    </row>
    <row r="449" spans="2:2" x14ac:dyDescent="0.25">
      <c r="B449" s="360"/>
    </row>
    <row r="450" spans="2:2" x14ac:dyDescent="0.25">
      <c r="B450" s="360"/>
    </row>
    <row r="451" spans="2:2" x14ac:dyDescent="0.25">
      <c r="B451" s="360"/>
    </row>
    <row r="452" spans="2:2" x14ac:dyDescent="0.25">
      <c r="B452" s="360"/>
    </row>
    <row r="453" spans="2:2" x14ac:dyDescent="0.25">
      <c r="B453" s="360"/>
    </row>
    <row r="454" spans="2:2" x14ac:dyDescent="0.25">
      <c r="B454" s="360"/>
    </row>
    <row r="455" spans="2:2" x14ac:dyDescent="0.25">
      <c r="B455" s="360"/>
    </row>
    <row r="456" spans="2:2" x14ac:dyDescent="0.25">
      <c r="B456" s="360"/>
    </row>
    <row r="457" spans="2:2" x14ac:dyDescent="0.25">
      <c r="B457" s="360"/>
    </row>
    <row r="458" spans="2:2" x14ac:dyDescent="0.25">
      <c r="B458" s="360"/>
    </row>
    <row r="459" spans="2:2" x14ac:dyDescent="0.25">
      <c r="B459" s="360"/>
    </row>
    <row r="460" spans="2:2" x14ac:dyDescent="0.25">
      <c r="B460" s="360"/>
    </row>
    <row r="461" spans="2:2" x14ac:dyDescent="0.25">
      <c r="B461" s="360"/>
    </row>
    <row r="462" spans="2:2" x14ac:dyDescent="0.25">
      <c r="B462" s="360"/>
    </row>
    <row r="463" spans="2:2" x14ac:dyDescent="0.25">
      <c r="B463" s="360"/>
    </row>
    <row r="464" spans="2:2" x14ac:dyDescent="0.25">
      <c r="B464" s="360"/>
    </row>
    <row r="465" spans="2:2" x14ac:dyDescent="0.25">
      <c r="B465" s="360"/>
    </row>
    <row r="466" spans="2:2" x14ac:dyDescent="0.25">
      <c r="B466" s="360"/>
    </row>
  </sheetData>
  <mergeCells count="1">
    <mergeCell ref="B1:N1"/>
  </mergeCells>
  <hyperlinks>
    <hyperlink ref="B1" r:id="rId1" xr:uid="{DD707C24-3D82-4F93-878B-DE52E9EBD5EF}"/>
  </hyperlinks>
  <pageMargins left="0.7" right="0.7" top="0.75" bottom="0.75" header="0.3" footer="0.3"/>
  <pageSetup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707B-BDDB-4947-93BD-9482969711E2}">
  <sheetPr codeName="Sheet31"/>
  <dimension ref="C1:O18"/>
  <sheetViews>
    <sheetView workbookViewId="0">
      <selection activeCell="O8" sqref="O8"/>
    </sheetView>
  </sheetViews>
  <sheetFormatPr defaultRowHeight="15" x14ac:dyDescent="0.25"/>
  <sheetData>
    <row r="1" spans="3:15" x14ac:dyDescent="0.25">
      <c r="C1" s="1309" t="s">
        <v>1373</v>
      </c>
      <c r="D1" s="1309"/>
      <c r="F1" s="1309" t="s">
        <v>1374</v>
      </c>
      <c r="G1" s="1309"/>
      <c r="I1" s="1309" t="s">
        <v>1376</v>
      </c>
      <c r="J1" s="1309"/>
    </row>
    <row r="2" spans="3:15" x14ac:dyDescent="0.25">
      <c r="C2" s="657" t="s">
        <v>1377</v>
      </c>
      <c r="D2" s="658" t="s">
        <v>1378</v>
      </c>
      <c r="F2" s="657" t="s">
        <v>1372</v>
      </c>
      <c r="G2" s="658" t="s">
        <v>1379</v>
      </c>
      <c r="I2" s="657" t="s">
        <v>1375</v>
      </c>
      <c r="J2" s="658" t="s">
        <v>1380</v>
      </c>
    </row>
    <row r="3" spans="3:15" x14ac:dyDescent="0.25">
      <c r="C3" s="659"/>
      <c r="D3" s="660"/>
      <c r="F3" s="659"/>
      <c r="G3" s="660"/>
      <c r="I3" s="659"/>
      <c r="J3" s="660"/>
    </row>
    <row r="4" spans="3:15" x14ac:dyDescent="0.25">
      <c r="C4" s="18">
        <v>10000</v>
      </c>
      <c r="D4" s="9"/>
      <c r="F4" s="18">
        <v>1000</v>
      </c>
      <c r="G4" s="9"/>
      <c r="I4" s="18">
        <v>1000</v>
      </c>
      <c r="J4" s="9"/>
    </row>
    <row r="5" spans="3:15" x14ac:dyDescent="0.25">
      <c r="C5" s="18"/>
      <c r="D5" s="9"/>
      <c r="F5" s="18">
        <v>1000</v>
      </c>
      <c r="G5" s="9"/>
      <c r="I5" s="18">
        <v>1000</v>
      </c>
      <c r="J5" s="9"/>
      <c r="N5" t="s">
        <v>1725</v>
      </c>
      <c r="O5" t="s">
        <v>1726</v>
      </c>
    </row>
    <row r="6" spans="3:15" x14ac:dyDescent="0.25">
      <c r="C6" s="18"/>
      <c r="D6" s="9"/>
      <c r="F6" s="18">
        <v>1000</v>
      </c>
      <c r="G6" s="9"/>
      <c r="I6" s="18">
        <v>1000</v>
      </c>
      <c r="J6" s="9"/>
      <c r="N6" t="s">
        <v>1727</v>
      </c>
      <c r="O6" t="s">
        <v>1728</v>
      </c>
    </row>
    <row r="7" spans="3:15" x14ac:dyDescent="0.25">
      <c r="C7" s="18"/>
      <c r="D7" s="9"/>
      <c r="F7" s="18">
        <v>1000</v>
      </c>
      <c r="G7" s="9">
        <v>3000</v>
      </c>
      <c r="I7" s="18"/>
      <c r="J7" s="9">
        <v>2000</v>
      </c>
      <c r="N7" t="s">
        <v>1729</v>
      </c>
      <c r="O7" t="s">
        <v>1728</v>
      </c>
    </row>
    <row r="8" spans="3:15" x14ac:dyDescent="0.25">
      <c r="C8" s="18"/>
      <c r="D8" s="9"/>
      <c r="F8" s="18">
        <v>1000</v>
      </c>
      <c r="G8" s="9"/>
      <c r="I8" s="18">
        <v>1000</v>
      </c>
      <c r="J8" s="9"/>
    </row>
    <row r="9" spans="3:15" x14ac:dyDescent="0.25">
      <c r="C9" s="18"/>
      <c r="D9" s="9"/>
      <c r="F9" s="18">
        <v>1000</v>
      </c>
      <c r="G9" s="9"/>
      <c r="I9" s="18">
        <v>1000</v>
      </c>
      <c r="J9" s="9"/>
    </row>
    <row r="10" spans="3:15" x14ac:dyDescent="0.25">
      <c r="C10" s="18"/>
      <c r="F10" s="18">
        <v>1000</v>
      </c>
      <c r="G10" s="9">
        <v>3000</v>
      </c>
      <c r="I10" s="18"/>
      <c r="J10" s="9">
        <v>2000</v>
      </c>
    </row>
    <row r="11" spans="3:15" x14ac:dyDescent="0.25">
      <c r="C11" s="18"/>
      <c r="F11" s="18">
        <v>1000</v>
      </c>
      <c r="I11" s="18">
        <v>1000</v>
      </c>
      <c r="J11" s="9"/>
    </row>
    <row r="12" spans="3:15" x14ac:dyDescent="0.25">
      <c r="C12" s="18"/>
      <c r="F12" s="18">
        <v>1000</v>
      </c>
      <c r="I12" s="18">
        <v>1000</v>
      </c>
      <c r="J12" s="9"/>
    </row>
    <row r="13" spans="3:15" x14ac:dyDescent="0.25">
      <c r="C13" s="18"/>
      <c r="F13" s="18">
        <v>1000</v>
      </c>
      <c r="G13">
        <v>3000</v>
      </c>
      <c r="I13" s="18"/>
      <c r="J13" s="9">
        <v>2000</v>
      </c>
    </row>
    <row r="14" spans="3:15" x14ac:dyDescent="0.25">
      <c r="C14" s="18"/>
      <c r="F14" s="18"/>
      <c r="I14" s="18"/>
      <c r="J14" s="9"/>
    </row>
    <row r="15" spans="3:15" x14ac:dyDescent="0.25">
      <c r="C15" s="18"/>
      <c r="D15" s="9">
        <v>9000</v>
      </c>
      <c r="F15" s="18"/>
      <c r="I15" s="18"/>
      <c r="J15" s="9"/>
    </row>
    <row r="16" spans="3:15" x14ac:dyDescent="0.25">
      <c r="C16" s="18"/>
      <c r="F16" s="18"/>
      <c r="I16" s="18"/>
      <c r="J16" s="9"/>
    </row>
    <row r="17" spans="3:10" x14ac:dyDescent="0.25">
      <c r="C17" s="18"/>
      <c r="F17" s="18"/>
      <c r="I17" s="18"/>
      <c r="J17" s="9"/>
    </row>
    <row r="18" spans="3:10" x14ac:dyDescent="0.25">
      <c r="C18" s="471">
        <f>SUM(C3:C17)</f>
        <v>10000</v>
      </c>
      <c r="D18" s="471">
        <f t="shared" ref="D18:I18" si="0">SUM(D3:D17)</f>
        <v>9000</v>
      </c>
      <c r="F18" s="471">
        <f t="shared" si="0"/>
        <v>10000</v>
      </c>
      <c r="G18" s="471">
        <f t="shared" si="0"/>
        <v>9000</v>
      </c>
      <c r="I18" s="471">
        <f t="shared" si="0"/>
        <v>7000</v>
      </c>
      <c r="J18" s="471">
        <f>SUM(J3:J17)</f>
        <v>6000</v>
      </c>
    </row>
  </sheetData>
  <mergeCells count="3">
    <mergeCell ref="C1:D1"/>
    <mergeCell ref="F1:G1"/>
    <mergeCell ref="I1:J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41EA-0E5E-4E80-8A99-2CBEAA63B9EE}">
  <sheetPr codeName="Sheet32"/>
  <dimension ref="A1:V91"/>
  <sheetViews>
    <sheetView view="pageBreakPreview" topLeftCell="A10" zoomScaleNormal="130" zoomScaleSheetLayoutView="100" workbookViewId="0">
      <selection activeCell="N65" sqref="M65:X65"/>
    </sheetView>
  </sheetViews>
  <sheetFormatPr defaultRowHeight="12" x14ac:dyDescent="0.2"/>
  <cols>
    <col min="1" max="1" width="2.85546875" style="224" customWidth="1"/>
    <col min="2" max="2" width="3.140625" style="224" customWidth="1"/>
    <col min="3" max="3" width="2.42578125" style="224" customWidth="1"/>
    <col min="4" max="4" width="3.85546875" style="224" customWidth="1"/>
    <col min="5" max="5" width="2.5703125" style="224" customWidth="1"/>
    <col min="6" max="6" width="3.7109375" style="224" customWidth="1"/>
    <col min="7" max="7" width="1" style="224" customWidth="1"/>
    <col min="8" max="8" width="1.28515625" style="224" customWidth="1"/>
    <col min="9" max="9" width="2.85546875" style="224" customWidth="1"/>
    <col min="10" max="10" width="16.42578125" style="224" customWidth="1"/>
    <col min="11" max="11" width="7" style="224" customWidth="1"/>
    <col min="12" max="12" width="4.85546875" style="224" customWidth="1"/>
    <col min="13" max="13" width="2" style="224" customWidth="1"/>
    <col min="14" max="14" width="2.5703125" style="224" customWidth="1"/>
    <col min="15" max="15" width="7.42578125" style="224" customWidth="1"/>
    <col min="16" max="16" width="1.5703125" style="224" customWidth="1"/>
    <col min="17" max="17" width="2.42578125" style="224" customWidth="1"/>
    <col min="18" max="18" width="8.140625" style="224" customWidth="1"/>
    <col min="19" max="19" width="3.42578125" style="224" customWidth="1"/>
    <col min="20" max="20" width="5.5703125" style="224" customWidth="1"/>
    <col min="21" max="21" width="6.42578125" style="224" customWidth="1"/>
    <col min="22" max="22" width="7.85546875" style="224" customWidth="1"/>
    <col min="23" max="252" width="9.140625" style="224"/>
    <col min="253" max="253" width="2.85546875" style="224" customWidth="1"/>
    <col min="254" max="254" width="3.140625" style="224" customWidth="1"/>
    <col min="255" max="255" width="2.42578125" style="224" customWidth="1"/>
    <col min="256" max="256" width="3.85546875" style="224" customWidth="1"/>
    <col min="257" max="257" width="2.5703125" style="224" customWidth="1"/>
    <col min="258" max="258" width="3.7109375" style="224" customWidth="1"/>
    <col min="259" max="259" width="1" style="224" customWidth="1"/>
    <col min="260" max="260" width="1.28515625" style="224" customWidth="1"/>
    <col min="261" max="261" width="2.85546875" style="224" customWidth="1"/>
    <col min="262" max="262" width="16.42578125" style="224" customWidth="1"/>
    <col min="263" max="263" width="7" style="224" customWidth="1"/>
    <col min="264" max="264" width="4.85546875" style="224" customWidth="1"/>
    <col min="265" max="265" width="2" style="224" customWidth="1"/>
    <col min="266" max="266" width="2.5703125" style="224" customWidth="1"/>
    <col min="267" max="267" width="7.42578125" style="224" customWidth="1"/>
    <col min="268" max="268" width="1.5703125" style="224" customWidth="1"/>
    <col min="269" max="269" width="2.42578125" style="224" customWidth="1"/>
    <col min="270" max="270" width="8.140625" style="224" customWidth="1"/>
    <col min="271" max="271" width="3.42578125" style="224" customWidth="1"/>
    <col min="272" max="272" width="5.5703125" style="224" customWidth="1"/>
    <col min="273" max="273" width="6.42578125" style="224" customWidth="1"/>
    <col min="274" max="274" width="7.85546875" style="224" customWidth="1"/>
    <col min="275" max="508" width="9.140625" style="224"/>
    <col min="509" max="509" width="2.85546875" style="224" customWidth="1"/>
    <col min="510" max="510" width="3.140625" style="224" customWidth="1"/>
    <col min="511" max="511" width="2.42578125" style="224" customWidth="1"/>
    <col min="512" max="512" width="3.85546875" style="224" customWidth="1"/>
    <col min="513" max="513" width="2.5703125" style="224" customWidth="1"/>
    <col min="514" max="514" width="3.7109375" style="224" customWidth="1"/>
    <col min="515" max="515" width="1" style="224" customWidth="1"/>
    <col min="516" max="516" width="1.28515625" style="224" customWidth="1"/>
    <col min="517" max="517" width="2.85546875" style="224" customWidth="1"/>
    <col min="518" max="518" width="16.42578125" style="224" customWidth="1"/>
    <col min="519" max="519" width="7" style="224" customWidth="1"/>
    <col min="520" max="520" width="4.85546875" style="224" customWidth="1"/>
    <col min="521" max="521" width="2" style="224" customWidth="1"/>
    <col min="522" max="522" width="2.5703125" style="224" customWidth="1"/>
    <col min="523" max="523" width="7.42578125" style="224" customWidth="1"/>
    <col min="524" max="524" width="1.5703125" style="224" customWidth="1"/>
    <col min="525" max="525" width="2.42578125" style="224" customWidth="1"/>
    <col min="526" max="526" width="8.140625" style="224" customWidth="1"/>
    <col min="527" max="527" width="3.42578125" style="224" customWidth="1"/>
    <col min="528" max="528" width="5.5703125" style="224" customWidth="1"/>
    <col min="529" max="529" width="6.42578125" style="224" customWidth="1"/>
    <col min="530" max="530" width="7.85546875" style="224" customWidth="1"/>
    <col min="531" max="764" width="9.140625" style="224"/>
    <col min="765" max="765" width="2.85546875" style="224" customWidth="1"/>
    <col min="766" max="766" width="3.140625" style="224" customWidth="1"/>
    <col min="767" max="767" width="2.42578125" style="224" customWidth="1"/>
    <col min="768" max="768" width="3.85546875" style="224" customWidth="1"/>
    <col min="769" max="769" width="2.5703125" style="224" customWidth="1"/>
    <col min="770" max="770" width="3.7109375" style="224" customWidth="1"/>
    <col min="771" max="771" width="1" style="224" customWidth="1"/>
    <col min="772" max="772" width="1.28515625" style="224" customWidth="1"/>
    <col min="773" max="773" width="2.85546875" style="224" customWidth="1"/>
    <col min="774" max="774" width="16.42578125" style="224" customWidth="1"/>
    <col min="775" max="775" width="7" style="224" customWidth="1"/>
    <col min="776" max="776" width="4.85546875" style="224" customWidth="1"/>
    <col min="777" max="777" width="2" style="224" customWidth="1"/>
    <col min="778" max="778" width="2.5703125" style="224" customWidth="1"/>
    <col min="779" max="779" width="7.42578125" style="224" customWidth="1"/>
    <col min="780" max="780" width="1.5703125" style="224" customWidth="1"/>
    <col min="781" max="781" width="2.42578125" style="224" customWidth="1"/>
    <col min="782" max="782" width="8.140625" style="224" customWidth="1"/>
    <col min="783" max="783" width="3.42578125" style="224" customWidth="1"/>
    <col min="784" max="784" width="5.5703125" style="224" customWidth="1"/>
    <col min="785" max="785" width="6.42578125" style="224" customWidth="1"/>
    <col min="786" max="786" width="7.85546875" style="224" customWidth="1"/>
    <col min="787" max="1020" width="9.140625" style="224"/>
    <col min="1021" max="1021" width="2.85546875" style="224" customWidth="1"/>
    <col min="1022" max="1022" width="3.140625" style="224" customWidth="1"/>
    <col min="1023" max="1023" width="2.42578125" style="224" customWidth="1"/>
    <col min="1024" max="1024" width="3.85546875" style="224" customWidth="1"/>
    <col min="1025" max="1025" width="2.5703125" style="224" customWidth="1"/>
    <col min="1026" max="1026" width="3.7109375" style="224" customWidth="1"/>
    <col min="1027" max="1027" width="1" style="224" customWidth="1"/>
    <col min="1028" max="1028" width="1.28515625" style="224" customWidth="1"/>
    <col min="1029" max="1029" width="2.85546875" style="224" customWidth="1"/>
    <col min="1030" max="1030" width="16.42578125" style="224" customWidth="1"/>
    <col min="1031" max="1031" width="7" style="224" customWidth="1"/>
    <col min="1032" max="1032" width="4.85546875" style="224" customWidth="1"/>
    <col min="1033" max="1033" width="2" style="224" customWidth="1"/>
    <col min="1034" max="1034" width="2.5703125" style="224" customWidth="1"/>
    <col min="1035" max="1035" width="7.42578125" style="224" customWidth="1"/>
    <col min="1036" max="1036" width="1.5703125" style="224" customWidth="1"/>
    <col min="1037" max="1037" width="2.42578125" style="224" customWidth="1"/>
    <col min="1038" max="1038" width="8.140625" style="224" customWidth="1"/>
    <col min="1039" max="1039" width="3.42578125" style="224" customWidth="1"/>
    <col min="1040" max="1040" width="5.5703125" style="224" customWidth="1"/>
    <col min="1041" max="1041" width="6.42578125" style="224" customWidth="1"/>
    <col min="1042" max="1042" width="7.85546875" style="224" customWidth="1"/>
    <col min="1043" max="1276" width="9.140625" style="224"/>
    <col min="1277" max="1277" width="2.85546875" style="224" customWidth="1"/>
    <col min="1278" max="1278" width="3.140625" style="224" customWidth="1"/>
    <col min="1279" max="1279" width="2.42578125" style="224" customWidth="1"/>
    <col min="1280" max="1280" width="3.85546875" style="224" customWidth="1"/>
    <col min="1281" max="1281" width="2.5703125" style="224" customWidth="1"/>
    <col min="1282" max="1282" width="3.7109375" style="224" customWidth="1"/>
    <col min="1283" max="1283" width="1" style="224" customWidth="1"/>
    <col min="1284" max="1284" width="1.28515625" style="224" customWidth="1"/>
    <col min="1285" max="1285" width="2.85546875" style="224" customWidth="1"/>
    <col min="1286" max="1286" width="16.42578125" style="224" customWidth="1"/>
    <col min="1287" max="1287" width="7" style="224" customWidth="1"/>
    <col min="1288" max="1288" width="4.85546875" style="224" customWidth="1"/>
    <col min="1289" max="1289" width="2" style="224" customWidth="1"/>
    <col min="1290" max="1290" width="2.5703125" style="224" customWidth="1"/>
    <col min="1291" max="1291" width="7.42578125" style="224" customWidth="1"/>
    <col min="1292" max="1292" width="1.5703125" style="224" customWidth="1"/>
    <col min="1293" max="1293" width="2.42578125" style="224" customWidth="1"/>
    <col min="1294" max="1294" width="8.140625" style="224" customWidth="1"/>
    <col min="1295" max="1295" width="3.42578125" style="224" customWidth="1"/>
    <col min="1296" max="1296" width="5.5703125" style="224" customWidth="1"/>
    <col min="1297" max="1297" width="6.42578125" style="224" customWidth="1"/>
    <col min="1298" max="1298" width="7.85546875" style="224" customWidth="1"/>
    <col min="1299" max="1532" width="9.140625" style="224"/>
    <col min="1533" max="1533" width="2.85546875" style="224" customWidth="1"/>
    <col min="1534" max="1534" width="3.140625" style="224" customWidth="1"/>
    <col min="1535" max="1535" width="2.42578125" style="224" customWidth="1"/>
    <col min="1536" max="1536" width="3.85546875" style="224" customWidth="1"/>
    <col min="1537" max="1537" width="2.5703125" style="224" customWidth="1"/>
    <col min="1538" max="1538" width="3.7109375" style="224" customWidth="1"/>
    <col min="1539" max="1539" width="1" style="224" customWidth="1"/>
    <col min="1540" max="1540" width="1.28515625" style="224" customWidth="1"/>
    <col min="1541" max="1541" width="2.85546875" style="224" customWidth="1"/>
    <col min="1542" max="1542" width="16.42578125" style="224" customWidth="1"/>
    <col min="1543" max="1543" width="7" style="224" customWidth="1"/>
    <col min="1544" max="1544" width="4.85546875" style="224" customWidth="1"/>
    <col min="1545" max="1545" width="2" style="224" customWidth="1"/>
    <col min="1546" max="1546" width="2.5703125" style="224" customWidth="1"/>
    <col min="1547" max="1547" width="7.42578125" style="224" customWidth="1"/>
    <col min="1548" max="1548" width="1.5703125" style="224" customWidth="1"/>
    <col min="1549" max="1549" width="2.42578125" style="224" customWidth="1"/>
    <col min="1550" max="1550" width="8.140625" style="224" customWidth="1"/>
    <col min="1551" max="1551" width="3.42578125" style="224" customWidth="1"/>
    <col min="1552" max="1552" width="5.5703125" style="224" customWidth="1"/>
    <col min="1553" max="1553" width="6.42578125" style="224" customWidth="1"/>
    <col min="1554" max="1554" width="7.85546875" style="224" customWidth="1"/>
    <col min="1555" max="1788" width="9.140625" style="224"/>
    <col min="1789" max="1789" width="2.85546875" style="224" customWidth="1"/>
    <col min="1790" max="1790" width="3.140625" style="224" customWidth="1"/>
    <col min="1791" max="1791" width="2.42578125" style="224" customWidth="1"/>
    <col min="1792" max="1792" width="3.85546875" style="224" customWidth="1"/>
    <col min="1793" max="1793" width="2.5703125" style="224" customWidth="1"/>
    <col min="1794" max="1794" width="3.7109375" style="224" customWidth="1"/>
    <col min="1795" max="1795" width="1" style="224" customWidth="1"/>
    <col min="1796" max="1796" width="1.28515625" style="224" customWidth="1"/>
    <col min="1797" max="1797" width="2.85546875" style="224" customWidth="1"/>
    <col min="1798" max="1798" width="16.42578125" style="224" customWidth="1"/>
    <col min="1799" max="1799" width="7" style="224" customWidth="1"/>
    <col min="1800" max="1800" width="4.85546875" style="224" customWidth="1"/>
    <col min="1801" max="1801" width="2" style="224" customWidth="1"/>
    <col min="1802" max="1802" width="2.5703125" style="224" customWidth="1"/>
    <col min="1803" max="1803" width="7.42578125" style="224" customWidth="1"/>
    <col min="1804" max="1804" width="1.5703125" style="224" customWidth="1"/>
    <col min="1805" max="1805" width="2.42578125" style="224" customWidth="1"/>
    <col min="1806" max="1806" width="8.140625" style="224" customWidth="1"/>
    <col min="1807" max="1807" width="3.42578125" style="224" customWidth="1"/>
    <col min="1808" max="1808" width="5.5703125" style="224" customWidth="1"/>
    <col min="1809" max="1809" width="6.42578125" style="224" customWidth="1"/>
    <col min="1810" max="1810" width="7.85546875" style="224" customWidth="1"/>
    <col min="1811" max="2044" width="9.140625" style="224"/>
    <col min="2045" max="2045" width="2.85546875" style="224" customWidth="1"/>
    <col min="2046" max="2046" width="3.140625" style="224" customWidth="1"/>
    <col min="2047" max="2047" width="2.42578125" style="224" customWidth="1"/>
    <col min="2048" max="2048" width="3.85546875" style="224" customWidth="1"/>
    <col min="2049" max="2049" width="2.5703125" style="224" customWidth="1"/>
    <col min="2050" max="2050" width="3.7109375" style="224" customWidth="1"/>
    <col min="2051" max="2051" width="1" style="224" customWidth="1"/>
    <col min="2052" max="2052" width="1.28515625" style="224" customWidth="1"/>
    <col min="2053" max="2053" width="2.85546875" style="224" customWidth="1"/>
    <col min="2054" max="2054" width="16.42578125" style="224" customWidth="1"/>
    <col min="2055" max="2055" width="7" style="224" customWidth="1"/>
    <col min="2056" max="2056" width="4.85546875" style="224" customWidth="1"/>
    <col min="2057" max="2057" width="2" style="224" customWidth="1"/>
    <col min="2058" max="2058" width="2.5703125" style="224" customWidth="1"/>
    <col min="2059" max="2059" width="7.42578125" style="224" customWidth="1"/>
    <col min="2060" max="2060" width="1.5703125" style="224" customWidth="1"/>
    <col min="2061" max="2061" width="2.42578125" style="224" customWidth="1"/>
    <col min="2062" max="2062" width="8.140625" style="224" customWidth="1"/>
    <col min="2063" max="2063" width="3.42578125" style="224" customWidth="1"/>
    <col min="2064" max="2064" width="5.5703125" style="224" customWidth="1"/>
    <col min="2065" max="2065" width="6.42578125" style="224" customWidth="1"/>
    <col min="2066" max="2066" width="7.85546875" style="224" customWidth="1"/>
    <col min="2067" max="2300" width="9.140625" style="224"/>
    <col min="2301" max="2301" width="2.85546875" style="224" customWidth="1"/>
    <col min="2302" max="2302" width="3.140625" style="224" customWidth="1"/>
    <col min="2303" max="2303" width="2.42578125" style="224" customWidth="1"/>
    <col min="2304" max="2304" width="3.85546875" style="224" customWidth="1"/>
    <col min="2305" max="2305" width="2.5703125" style="224" customWidth="1"/>
    <col min="2306" max="2306" width="3.7109375" style="224" customWidth="1"/>
    <col min="2307" max="2307" width="1" style="224" customWidth="1"/>
    <col min="2308" max="2308" width="1.28515625" style="224" customWidth="1"/>
    <col min="2309" max="2309" width="2.85546875" style="224" customWidth="1"/>
    <col min="2310" max="2310" width="16.42578125" style="224" customWidth="1"/>
    <col min="2311" max="2311" width="7" style="224" customWidth="1"/>
    <col min="2312" max="2312" width="4.85546875" style="224" customWidth="1"/>
    <col min="2313" max="2313" width="2" style="224" customWidth="1"/>
    <col min="2314" max="2314" width="2.5703125" style="224" customWidth="1"/>
    <col min="2315" max="2315" width="7.42578125" style="224" customWidth="1"/>
    <col min="2316" max="2316" width="1.5703125" style="224" customWidth="1"/>
    <col min="2317" max="2317" width="2.42578125" style="224" customWidth="1"/>
    <col min="2318" max="2318" width="8.140625" style="224" customWidth="1"/>
    <col min="2319" max="2319" width="3.42578125" style="224" customWidth="1"/>
    <col min="2320" max="2320" width="5.5703125" style="224" customWidth="1"/>
    <col min="2321" max="2321" width="6.42578125" style="224" customWidth="1"/>
    <col min="2322" max="2322" width="7.85546875" style="224" customWidth="1"/>
    <col min="2323" max="2556" width="9.140625" style="224"/>
    <col min="2557" max="2557" width="2.85546875" style="224" customWidth="1"/>
    <col min="2558" max="2558" width="3.140625" style="224" customWidth="1"/>
    <col min="2559" max="2559" width="2.42578125" style="224" customWidth="1"/>
    <col min="2560" max="2560" width="3.85546875" style="224" customWidth="1"/>
    <col min="2561" max="2561" width="2.5703125" style="224" customWidth="1"/>
    <col min="2562" max="2562" width="3.7109375" style="224" customWidth="1"/>
    <col min="2563" max="2563" width="1" style="224" customWidth="1"/>
    <col min="2564" max="2564" width="1.28515625" style="224" customWidth="1"/>
    <col min="2565" max="2565" width="2.85546875" style="224" customWidth="1"/>
    <col min="2566" max="2566" width="16.42578125" style="224" customWidth="1"/>
    <col min="2567" max="2567" width="7" style="224" customWidth="1"/>
    <col min="2568" max="2568" width="4.85546875" style="224" customWidth="1"/>
    <col min="2569" max="2569" width="2" style="224" customWidth="1"/>
    <col min="2570" max="2570" width="2.5703125" style="224" customWidth="1"/>
    <col min="2571" max="2571" width="7.42578125" style="224" customWidth="1"/>
    <col min="2572" max="2572" width="1.5703125" style="224" customWidth="1"/>
    <col min="2573" max="2573" width="2.42578125" style="224" customWidth="1"/>
    <col min="2574" max="2574" width="8.140625" style="224" customWidth="1"/>
    <col min="2575" max="2575" width="3.42578125" style="224" customWidth="1"/>
    <col min="2576" max="2576" width="5.5703125" style="224" customWidth="1"/>
    <col min="2577" max="2577" width="6.42578125" style="224" customWidth="1"/>
    <col min="2578" max="2578" width="7.85546875" style="224" customWidth="1"/>
    <col min="2579" max="2812" width="9.140625" style="224"/>
    <col min="2813" max="2813" width="2.85546875" style="224" customWidth="1"/>
    <col min="2814" max="2814" width="3.140625" style="224" customWidth="1"/>
    <col min="2815" max="2815" width="2.42578125" style="224" customWidth="1"/>
    <col min="2816" max="2816" width="3.85546875" style="224" customWidth="1"/>
    <col min="2817" max="2817" width="2.5703125" style="224" customWidth="1"/>
    <col min="2818" max="2818" width="3.7109375" style="224" customWidth="1"/>
    <col min="2819" max="2819" width="1" style="224" customWidth="1"/>
    <col min="2820" max="2820" width="1.28515625" style="224" customWidth="1"/>
    <col min="2821" max="2821" width="2.85546875" style="224" customWidth="1"/>
    <col min="2822" max="2822" width="16.42578125" style="224" customWidth="1"/>
    <col min="2823" max="2823" width="7" style="224" customWidth="1"/>
    <col min="2824" max="2824" width="4.85546875" style="224" customWidth="1"/>
    <col min="2825" max="2825" width="2" style="224" customWidth="1"/>
    <col min="2826" max="2826" width="2.5703125" style="224" customWidth="1"/>
    <col min="2827" max="2827" width="7.42578125" style="224" customWidth="1"/>
    <col min="2828" max="2828" width="1.5703125" style="224" customWidth="1"/>
    <col min="2829" max="2829" width="2.42578125" style="224" customWidth="1"/>
    <col min="2830" max="2830" width="8.140625" style="224" customWidth="1"/>
    <col min="2831" max="2831" width="3.42578125" style="224" customWidth="1"/>
    <col min="2832" max="2832" width="5.5703125" style="224" customWidth="1"/>
    <col min="2833" max="2833" width="6.42578125" style="224" customWidth="1"/>
    <col min="2834" max="2834" width="7.85546875" style="224" customWidth="1"/>
    <col min="2835" max="3068" width="9.140625" style="224"/>
    <col min="3069" max="3069" width="2.85546875" style="224" customWidth="1"/>
    <col min="3070" max="3070" width="3.140625" style="224" customWidth="1"/>
    <col min="3071" max="3071" width="2.42578125" style="224" customWidth="1"/>
    <col min="3072" max="3072" width="3.85546875" style="224" customWidth="1"/>
    <col min="3073" max="3073" width="2.5703125" style="224" customWidth="1"/>
    <col min="3074" max="3074" width="3.7109375" style="224" customWidth="1"/>
    <col min="3075" max="3075" width="1" style="224" customWidth="1"/>
    <col min="3076" max="3076" width="1.28515625" style="224" customWidth="1"/>
    <col min="3077" max="3077" width="2.85546875" style="224" customWidth="1"/>
    <col min="3078" max="3078" width="16.42578125" style="224" customWidth="1"/>
    <col min="3079" max="3079" width="7" style="224" customWidth="1"/>
    <col min="3080" max="3080" width="4.85546875" style="224" customWidth="1"/>
    <col min="3081" max="3081" width="2" style="224" customWidth="1"/>
    <col min="3082" max="3082" width="2.5703125" style="224" customWidth="1"/>
    <col min="3083" max="3083" width="7.42578125" style="224" customWidth="1"/>
    <col min="3084" max="3084" width="1.5703125" style="224" customWidth="1"/>
    <col min="3085" max="3085" width="2.42578125" style="224" customWidth="1"/>
    <col min="3086" max="3086" width="8.140625" style="224" customWidth="1"/>
    <col min="3087" max="3087" width="3.42578125" style="224" customWidth="1"/>
    <col min="3088" max="3088" width="5.5703125" style="224" customWidth="1"/>
    <col min="3089" max="3089" width="6.42578125" style="224" customWidth="1"/>
    <col min="3090" max="3090" width="7.85546875" style="224" customWidth="1"/>
    <col min="3091" max="3324" width="9.140625" style="224"/>
    <col min="3325" max="3325" width="2.85546875" style="224" customWidth="1"/>
    <col min="3326" max="3326" width="3.140625" style="224" customWidth="1"/>
    <col min="3327" max="3327" width="2.42578125" style="224" customWidth="1"/>
    <col min="3328" max="3328" width="3.85546875" style="224" customWidth="1"/>
    <col min="3329" max="3329" width="2.5703125" style="224" customWidth="1"/>
    <col min="3330" max="3330" width="3.7109375" style="224" customWidth="1"/>
    <col min="3331" max="3331" width="1" style="224" customWidth="1"/>
    <col min="3332" max="3332" width="1.28515625" style="224" customWidth="1"/>
    <col min="3333" max="3333" width="2.85546875" style="224" customWidth="1"/>
    <col min="3334" max="3334" width="16.42578125" style="224" customWidth="1"/>
    <col min="3335" max="3335" width="7" style="224" customWidth="1"/>
    <col min="3336" max="3336" width="4.85546875" style="224" customWidth="1"/>
    <col min="3337" max="3337" width="2" style="224" customWidth="1"/>
    <col min="3338" max="3338" width="2.5703125" style="224" customWidth="1"/>
    <col min="3339" max="3339" width="7.42578125" style="224" customWidth="1"/>
    <col min="3340" max="3340" width="1.5703125" style="224" customWidth="1"/>
    <col min="3341" max="3341" width="2.42578125" style="224" customWidth="1"/>
    <col min="3342" max="3342" width="8.140625" style="224" customWidth="1"/>
    <col min="3343" max="3343" width="3.42578125" style="224" customWidth="1"/>
    <col min="3344" max="3344" width="5.5703125" style="224" customWidth="1"/>
    <col min="3345" max="3345" width="6.42578125" style="224" customWidth="1"/>
    <col min="3346" max="3346" width="7.85546875" style="224" customWidth="1"/>
    <col min="3347" max="3580" width="9.140625" style="224"/>
    <col min="3581" max="3581" width="2.85546875" style="224" customWidth="1"/>
    <col min="3582" max="3582" width="3.140625" style="224" customWidth="1"/>
    <col min="3583" max="3583" width="2.42578125" style="224" customWidth="1"/>
    <col min="3584" max="3584" width="3.85546875" style="224" customWidth="1"/>
    <col min="3585" max="3585" width="2.5703125" style="224" customWidth="1"/>
    <col min="3586" max="3586" width="3.7109375" style="224" customWidth="1"/>
    <col min="3587" max="3587" width="1" style="224" customWidth="1"/>
    <col min="3588" max="3588" width="1.28515625" style="224" customWidth="1"/>
    <col min="3589" max="3589" width="2.85546875" style="224" customWidth="1"/>
    <col min="3590" max="3590" width="16.42578125" style="224" customWidth="1"/>
    <col min="3591" max="3591" width="7" style="224" customWidth="1"/>
    <col min="3592" max="3592" width="4.85546875" style="224" customWidth="1"/>
    <col min="3593" max="3593" width="2" style="224" customWidth="1"/>
    <col min="3594" max="3594" width="2.5703125" style="224" customWidth="1"/>
    <col min="3595" max="3595" width="7.42578125" style="224" customWidth="1"/>
    <col min="3596" max="3596" width="1.5703125" style="224" customWidth="1"/>
    <col min="3597" max="3597" width="2.42578125" style="224" customWidth="1"/>
    <col min="3598" max="3598" width="8.140625" style="224" customWidth="1"/>
    <col min="3599" max="3599" width="3.42578125" style="224" customWidth="1"/>
    <col min="3600" max="3600" width="5.5703125" style="224" customWidth="1"/>
    <col min="3601" max="3601" width="6.42578125" style="224" customWidth="1"/>
    <col min="3602" max="3602" width="7.85546875" style="224" customWidth="1"/>
    <col min="3603" max="3836" width="9.140625" style="224"/>
    <col min="3837" max="3837" width="2.85546875" style="224" customWidth="1"/>
    <col min="3838" max="3838" width="3.140625" style="224" customWidth="1"/>
    <col min="3839" max="3839" width="2.42578125" style="224" customWidth="1"/>
    <col min="3840" max="3840" width="3.85546875" style="224" customWidth="1"/>
    <col min="3841" max="3841" width="2.5703125" style="224" customWidth="1"/>
    <col min="3842" max="3842" width="3.7109375" style="224" customWidth="1"/>
    <col min="3843" max="3843" width="1" style="224" customWidth="1"/>
    <col min="3844" max="3844" width="1.28515625" style="224" customWidth="1"/>
    <col min="3845" max="3845" width="2.85546875" style="224" customWidth="1"/>
    <col min="3846" max="3846" width="16.42578125" style="224" customWidth="1"/>
    <col min="3847" max="3847" width="7" style="224" customWidth="1"/>
    <col min="3848" max="3848" width="4.85546875" style="224" customWidth="1"/>
    <col min="3849" max="3849" width="2" style="224" customWidth="1"/>
    <col min="3850" max="3850" width="2.5703125" style="224" customWidth="1"/>
    <col min="3851" max="3851" width="7.42578125" style="224" customWidth="1"/>
    <col min="3852" max="3852" width="1.5703125" style="224" customWidth="1"/>
    <col min="3853" max="3853" width="2.42578125" style="224" customWidth="1"/>
    <col min="3854" max="3854" width="8.140625" style="224" customWidth="1"/>
    <col min="3855" max="3855" width="3.42578125" style="224" customWidth="1"/>
    <col min="3856" max="3856" width="5.5703125" style="224" customWidth="1"/>
    <col min="3857" max="3857" width="6.42578125" style="224" customWidth="1"/>
    <col min="3858" max="3858" width="7.85546875" style="224" customWidth="1"/>
    <col min="3859" max="4092" width="9.140625" style="224"/>
    <col min="4093" max="4093" width="2.85546875" style="224" customWidth="1"/>
    <col min="4094" max="4094" width="3.140625" style="224" customWidth="1"/>
    <col min="4095" max="4095" width="2.42578125" style="224" customWidth="1"/>
    <col min="4096" max="4096" width="3.85546875" style="224" customWidth="1"/>
    <col min="4097" max="4097" width="2.5703125" style="224" customWidth="1"/>
    <col min="4098" max="4098" width="3.7109375" style="224" customWidth="1"/>
    <col min="4099" max="4099" width="1" style="224" customWidth="1"/>
    <col min="4100" max="4100" width="1.28515625" style="224" customWidth="1"/>
    <col min="4101" max="4101" width="2.85546875" style="224" customWidth="1"/>
    <col min="4102" max="4102" width="16.42578125" style="224" customWidth="1"/>
    <col min="4103" max="4103" width="7" style="224" customWidth="1"/>
    <col min="4104" max="4104" width="4.85546875" style="224" customWidth="1"/>
    <col min="4105" max="4105" width="2" style="224" customWidth="1"/>
    <col min="4106" max="4106" width="2.5703125" style="224" customWidth="1"/>
    <col min="4107" max="4107" width="7.42578125" style="224" customWidth="1"/>
    <col min="4108" max="4108" width="1.5703125" style="224" customWidth="1"/>
    <col min="4109" max="4109" width="2.42578125" style="224" customWidth="1"/>
    <col min="4110" max="4110" width="8.140625" style="224" customWidth="1"/>
    <col min="4111" max="4111" width="3.42578125" style="224" customWidth="1"/>
    <col min="4112" max="4112" width="5.5703125" style="224" customWidth="1"/>
    <col min="4113" max="4113" width="6.42578125" style="224" customWidth="1"/>
    <col min="4114" max="4114" width="7.85546875" style="224" customWidth="1"/>
    <col min="4115" max="4348" width="9.140625" style="224"/>
    <col min="4349" max="4349" width="2.85546875" style="224" customWidth="1"/>
    <col min="4350" max="4350" width="3.140625" style="224" customWidth="1"/>
    <col min="4351" max="4351" width="2.42578125" style="224" customWidth="1"/>
    <col min="4352" max="4352" width="3.85546875" style="224" customWidth="1"/>
    <col min="4353" max="4353" width="2.5703125" style="224" customWidth="1"/>
    <col min="4354" max="4354" width="3.7109375" style="224" customWidth="1"/>
    <col min="4355" max="4355" width="1" style="224" customWidth="1"/>
    <col min="4356" max="4356" width="1.28515625" style="224" customWidth="1"/>
    <col min="4357" max="4357" width="2.85546875" style="224" customWidth="1"/>
    <col min="4358" max="4358" width="16.42578125" style="224" customWidth="1"/>
    <col min="4359" max="4359" width="7" style="224" customWidth="1"/>
    <col min="4360" max="4360" width="4.85546875" style="224" customWidth="1"/>
    <col min="4361" max="4361" width="2" style="224" customWidth="1"/>
    <col min="4362" max="4362" width="2.5703125" style="224" customWidth="1"/>
    <col min="4363" max="4363" width="7.42578125" style="224" customWidth="1"/>
    <col min="4364" max="4364" width="1.5703125" style="224" customWidth="1"/>
    <col min="4365" max="4365" width="2.42578125" style="224" customWidth="1"/>
    <col min="4366" max="4366" width="8.140625" style="224" customWidth="1"/>
    <col min="4367" max="4367" width="3.42578125" style="224" customWidth="1"/>
    <col min="4368" max="4368" width="5.5703125" style="224" customWidth="1"/>
    <col min="4369" max="4369" width="6.42578125" style="224" customWidth="1"/>
    <col min="4370" max="4370" width="7.85546875" style="224" customWidth="1"/>
    <col min="4371" max="4604" width="9.140625" style="224"/>
    <col min="4605" max="4605" width="2.85546875" style="224" customWidth="1"/>
    <col min="4606" max="4606" width="3.140625" style="224" customWidth="1"/>
    <col min="4607" max="4607" width="2.42578125" style="224" customWidth="1"/>
    <col min="4608" max="4608" width="3.85546875" style="224" customWidth="1"/>
    <col min="4609" max="4609" width="2.5703125" style="224" customWidth="1"/>
    <col min="4610" max="4610" width="3.7109375" style="224" customWidth="1"/>
    <col min="4611" max="4611" width="1" style="224" customWidth="1"/>
    <col min="4612" max="4612" width="1.28515625" style="224" customWidth="1"/>
    <col min="4613" max="4613" width="2.85546875" style="224" customWidth="1"/>
    <col min="4614" max="4614" width="16.42578125" style="224" customWidth="1"/>
    <col min="4615" max="4615" width="7" style="224" customWidth="1"/>
    <col min="4616" max="4616" width="4.85546875" style="224" customWidth="1"/>
    <col min="4617" max="4617" width="2" style="224" customWidth="1"/>
    <col min="4618" max="4618" width="2.5703125" style="224" customWidth="1"/>
    <col min="4619" max="4619" width="7.42578125" style="224" customWidth="1"/>
    <col min="4620" max="4620" width="1.5703125" style="224" customWidth="1"/>
    <col min="4621" max="4621" width="2.42578125" style="224" customWidth="1"/>
    <col min="4622" max="4622" width="8.140625" style="224" customWidth="1"/>
    <col min="4623" max="4623" width="3.42578125" style="224" customWidth="1"/>
    <col min="4624" max="4624" width="5.5703125" style="224" customWidth="1"/>
    <col min="4625" max="4625" width="6.42578125" style="224" customWidth="1"/>
    <col min="4626" max="4626" width="7.85546875" style="224" customWidth="1"/>
    <col min="4627" max="4860" width="9.140625" style="224"/>
    <col min="4861" max="4861" width="2.85546875" style="224" customWidth="1"/>
    <col min="4862" max="4862" width="3.140625" style="224" customWidth="1"/>
    <col min="4863" max="4863" width="2.42578125" style="224" customWidth="1"/>
    <col min="4864" max="4864" width="3.85546875" style="224" customWidth="1"/>
    <col min="4865" max="4865" width="2.5703125" style="224" customWidth="1"/>
    <col min="4866" max="4866" width="3.7109375" style="224" customWidth="1"/>
    <col min="4867" max="4867" width="1" style="224" customWidth="1"/>
    <col min="4868" max="4868" width="1.28515625" style="224" customWidth="1"/>
    <col min="4869" max="4869" width="2.85546875" style="224" customWidth="1"/>
    <col min="4870" max="4870" width="16.42578125" style="224" customWidth="1"/>
    <col min="4871" max="4871" width="7" style="224" customWidth="1"/>
    <col min="4872" max="4872" width="4.85546875" style="224" customWidth="1"/>
    <col min="4873" max="4873" width="2" style="224" customWidth="1"/>
    <col min="4874" max="4874" width="2.5703125" style="224" customWidth="1"/>
    <col min="4875" max="4875" width="7.42578125" style="224" customWidth="1"/>
    <col min="4876" max="4876" width="1.5703125" style="224" customWidth="1"/>
    <col min="4877" max="4877" width="2.42578125" style="224" customWidth="1"/>
    <col min="4878" max="4878" width="8.140625" style="224" customWidth="1"/>
    <col min="4879" max="4879" width="3.42578125" style="224" customWidth="1"/>
    <col min="4880" max="4880" width="5.5703125" style="224" customWidth="1"/>
    <col min="4881" max="4881" width="6.42578125" style="224" customWidth="1"/>
    <col min="4882" max="4882" width="7.85546875" style="224" customWidth="1"/>
    <col min="4883" max="5116" width="9.140625" style="224"/>
    <col min="5117" max="5117" width="2.85546875" style="224" customWidth="1"/>
    <col min="5118" max="5118" width="3.140625" style="224" customWidth="1"/>
    <col min="5119" max="5119" width="2.42578125" style="224" customWidth="1"/>
    <col min="5120" max="5120" width="3.85546875" style="224" customWidth="1"/>
    <col min="5121" max="5121" width="2.5703125" style="224" customWidth="1"/>
    <col min="5122" max="5122" width="3.7109375" style="224" customWidth="1"/>
    <col min="5123" max="5123" width="1" style="224" customWidth="1"/>
    <col min="5124" max="5124" width="1.28515625" style="224" customWidth="1"/>
    <col min="5125" max="5125" width="2.85546875" style="224" customWidth="1"/>
    <col min="5126" max="5126" width="16.42578125" style="224" customWidth="1"/>
    <col min="5127" max="5127" width="7" style="224" customWidth="1"/>
    <col min="5128" max="5128" width="4.85546875" style="224" customWidth="1"/>
    <col min="5129" max="5129" width="2" style="224" customWidth="1"/>
    <col min="5130" max="5130" width="2.5703125" style="224" customWidth="1"/>
    <col min="5131" max="5131" width="7.42578125" style="224" customWidth="1"/>
    <col min="5132" max="5132" width="1.5703125" style="224" customWidth="1"/>
    <col min="5133" max="5133" width="2.42578125" style="224" customWidth="1"/>
    <col min="5134" max="5134" width="8.140625" style="224" customWidth="1"/>
    <col min="5135" max="5135" width="3.42578125" style="224" customWidth="1"/>
    <col min="5136" max="5136" width="5.5703125" style="224" customWidth="1"/>
    <col min="5137" max="5137" width="6.42578125" style="224" customWidth="1"/>
    <col min="5138" max="5138" width="7.85546875" style="224" customWidth="1"/>
    <col min="5139" max="5372" width="9.140625" style="224"/>
    <col min="5373" max="5373" width="2.85546875" style="224" customWidth="1"/>
    <col min="5374" max="5374" width="3.140625" style="224" customWidth="1"/>
    <col min="5375" max="5375" width="2.42578125" style="224" customWidth="1"/>
    <col min="5376" max="5376" width="3.85546875" style="224" customWidth="1"/>
    <col min="5377" max="5377" width="2.5703125" style="224" customWidth="1"/>
    <col min="5378" max="5378" width="3.7109375" style="224" customWidth="1"/>
    <col min="5379" max="5379" width="1" style="224" customWidth="1"/>
    <col min="5380" max="5380" width="1.28515625" style="224" customWidth="1"/>
    <col min="5381" max="5381" width="2.85546875" style="224" customWidth="1"/>
    <col min="5382" max="5382" width="16.42578125" style="224" customWidth="1"/>
    <col min="5383" max="5383" width="7" style="224" customWidth="1"/>
    <col min="5384" max="5384" width="4.85546875" style="224" customWidth="1"/>
    <col min="5385" max="5385" width="2" style="224" customWidth="1"/>
    <col min="5386" max="5386" width="2.5703125" style="224" customWidth="1"/>
    <col min="5387" max="5387" width="7.42578125" style="224" customWidth="1"/>
    <col min="5388" max="5388" width="1.5703125" style="224" customWidth="1"/>
    <col min="5389" max="5389" width="2.42578125" style="224" customWidth="1"/>
    <col min="5390" max="5390" width="8.140625" style="224" customWidth="1"/>
    <col min="5391" max="5391" width="3.42578125" style="224" customWidth="1"/>
    <col min="5392" max="5392" width="5.5703125" style="224" customWidth="1"/>
    <col min="5393" max="5393" width="6.42578125" style="224" customWidth="1"/>
    <col min="5394" max="5394" width="7.85546875" style="224" customWidth="1"/>
    <col min="5395" max="5628" width="9.140625" style="224"/>
    <col min="5629" max="5629" width="2.85546875" style="224" customWidth="1"/>
    <col min="5630" max="5630" width="3.140625" style="224" customWidth="1"/>
    <col min="5631" max="5631" width="2.42578125" style="224" customWidth="1"/>
    <col min="5632" max="5632" width="3.85546875" style="224" customWidth="1"/>
    <col min="5633" max="5633" width="2.5703125" style="224" customWidth="1"/>
    <col min="5634" max="5634" width="3.7109375" style="224" customWidth="1"/>
    <col min="5635" max="5635" width="1" style="224" customWidth="1"/>
    <col min="5636" max="5636" width="1.28515625" style="224" customWidth="1"/>
    <col min="5637" max="5637" width="2.85546875" style="224" customWidth="1"/>
    <col min="5638" max="5638" width="16.42578125" style="224" customWidth="1"/>
    <col min="5639" max="5639" width="7" style="224" customWidth="1"/>
    <col min="5640" max="5640" width="4.85546875" style="224" customWidth="1"/>
    <col min="5641" max="5641" width="2" style="224" customWidth="1"/>
    <col min="5642" max="5642" width="2.5703125" style="224" customWidth="1"/>
    <col min="5643" max="5643" width="7.42578125" style="224" customWidth="1"/>
    <col min="5644" max="5644" width="1.5703125" style="224" customWidth="1"/>
    <col min="5645" max="5645" width="2.42578125" style="224" customWidth="1"/>
    <col min="5646" max="5646" width="8.140625" style="224" customWidth="1"/>
    <col min="5647" max="5647" width="3.42578125" style="224" customWidth="1"/>
    <col min="5648" max="5648" width="5.5703125" style="224" customWidth="1"/>
    <col min="5649" max="5649" width="6.42578125" style="224" customWidth="1"/>
    <col min="5650" max="5650" width="7.85546875" style="224" customWidth="1"/>
    <col min="5651" max="5884" width="9.140625" style="224"/>
    <col min="5885" max="5885" width="2.85546875" style="224" customWidth="1"/>
    <col min="5886" max="5886" width="3.140625" style="224" customWidth="1"/>
    <col min="5887" max="5887" width="2.42578125" style="224" customWidth="1"/>
    <col min="5888" max="5888" width="3.85546875" style="224" customWidth="1"/>
    <col min="5889" max="5889" width="2.5703125" style="224" customWidth="1"/>
    <col min="5890" max="5890" width="3.7109375" style="224" customWidth="1"/>
    <col min="5891" max="5891" width="1" style="224" customWidth="1"/>
    <col min="5892" max="5892" width="1.28515625" style="224" customWidth="1"/>
    <col min="5893" max="5893" width="2.85546875" style="224" customWidth="1"/>
    <col min="5894" max="5894" width="16.42578125" style="224" customWidth="1"/>
    <col min="5895" max="5895" width="7" style="224" customWidth="1"/>
    <col min="5896" max="5896" width="4.85546875" style="224" customWidth="1"/>
    <col min="5897" max="5897" width="2" style="224" customWidth="1"/>
    <col min="5898" max="5898" width="2.5703125" style="224" customWidth="1"/>
    <col min="5899" max="5899" width="7.42578125" style="224" customWidth="1"/>
    <col min="5900" max="5900" width="1.5703125" style="224" customWidth="1"/>
    <col min="5901" max="5901" width="2.42578125" style="224" customWidth="1"/>
    <col min="5902" max="5902" width="8.140625" style="224" customWidth="1"/>
    <col min="5903" max="5903" width="3.42578125" style="224" customWidth="1"/>
    <col min="5904" max="5904" width="5.5703125" style="224" customWidth="1"/>
    <col min="5905" max="5905" width="6.42578125" style="224" customWidth="1"/>
    <col min="5906" max="5906" width="7.85546875" style="224" customWidth="1"/>
    <col min="5907" max="6140" width="9.140625" style="224"/>
    <col min="6141" max="6141" width="2.85546875" style="224" customWidth="1"/>
    <col min="6142" max="6142" width="3.140625" style="224" customWidth="1"/>
    <col min="6143" max="6143" width="2.42578125" style="224" customWidth="1"/>
    <col min="6144" max="6144" width="3.85546875" style="224" customWidth="1"/>
    <col min="6145" max="6145" width="2.5703125" style="224" customWidth="1"/>
    <col min="6146" max="6146" width="3.7109375" style="224" customWidth="1"/>
    <col min="6147" max="6147" width="1" style="224" customWidth="1"/>
    <col min="6148" max="6148" width="1.28515625" style="224" customWidth="1"/>
    <col min="6149" max="6149" width="2.85546875" style="224" customWidth="1"/>
    <col min="6150" max="6150" width="16.42578125" style="224" customWidth="1"/>
    <col min="6151" max="6151" width="7" style="224" customWidth="1"/>
    <col min="6152" max="6152" width="4.85546875" style="224" customWidth="1"/>
    <col min="6153" max="6153" width="2" style="224" customWidth="1"/>
    <col min="6154" max="6154" width="2.5703125" style="224" customWidth="1"/>
    <col min="6155" max="6155" width="7.42578125" style="224" customWidth="1"/>
    <col min="6156" max="6156" width="1.5703125" style="224" customWidth="1"/>
    <col min="6157" max="6157" width="2.42578125" style="224" customWidth="1"/>
    <col min="6158" max="6158" width="8.140625" style="224" customWidth="1"/>
    <col min="6159" max="6159" width="3.42578125" style="224" customWidth="1"/>
    <col min="6160" max="6160" width="5.5703125" style="224" customWidth="1"/>
    <col min="6161" max="6161" width="6.42578125" style="224" customWidth="1"/>
    <col min="6162" max="6162" width="7.85546875" style="224" customWidth="1"/>
    <col min="6163" max="6396" width="9.140625" style="224"/>
    <col min="6397" max="6397" width="2.85546875" style="224" customWidth="1"/>
    <col min="6398" max="6398" width="3.140625" style="224" customWidth="1"/>
    <col min="6399" max="6399" width="2.42578125" style="224" customWidth="1"/>
    <col min="6400" max="6400" width="3.85546875" style="224" customWidth="1"/>
    <col min="6401" max="6401" width="2.5703125" style="224" customWidth="1"/>
    <col min="6402" max="6402" width="3.7109375" style="224" customWidth="1"/>
    <col min="6403" max="6403" width="1" style="224" customWidth="1"/>
    <col min="6404" max="6404" width="1.28515625" style="224" customWidth="1"/>
    <col min="6405" max="6405" width="2.85546875" style="224" customWidth="1"/>
    <col min="6406" max="6406" width="16.42578125" style="224" customWidth="1"/>
    <col min="6407" max="6407" width="7" style="224" customWidth="1"/>
    <col min="6408" max="6408" width="4.85546875" style="224" customWidth="1"/>
    <col min="6409" max="6409" width="2" style="224" customWidth="1"/>
    <col min="6410" max="6410" width="2.5703125" style="224" customWidth="1"/>
    <col min="6411" max="6411" width="7.42578125" style="224" customWidth="1"/>
    <col min="6412" max="6412" width="1.5703125" style="224" customWidth="1"/>
    <col min="6413" max="6413" width="2.42578125" style="224" customWidth="1"/>
    <col min="6414" max="6414" width="8.140625" style="224" customWidth="1"/>
    <col min="6415" max="6415" width="3.42578125" style="224" customWidth="1"/>
    <col min="6416" max="6416" width="5.5703125" style="224" customWidth="1"/>
    <col min="6417" max="6417" width="6.42578125" style="224" customWidth="1"/>
    <col min="6418" max="6418" width="7.85546875" style="224" customWidth="1"/>
    <col min="6419" max="6652" width="9.140625" style="224"/>
    <col min="6653" max="6653" width="2.85546875" style="224" customWidth="1"/>
    <col min="6654" max="6654" width="3.140625" style="224" customWidth="1"/>
    <col min="6655" max="6655" width="2.42578125" style="224" customWidth="1"/>
    <col min="6656" max="6656" width="3.85546875" style="224" customWidth="1"/>
    <col min="6657" max="6657" width="2.5703125" style="224" customWidth="1"/>
    <col min="6658" max="6658" width="3.7109375" style="224" customWidth="1"/>
    <col min="6659" max="6659" width="1" style="224" customWidth="1"/>
    <col min="6660" max="6660" width="1.28515625" style="224" customWidth="1"/>
    <col min="6661" max="6661" width="2.85546875" style="224" customWidth="1"/>
    <col min="6662" max="6662" width="16.42578125" style="224" customWidth="1"/>
    <col min="6663" max="6663" width="7" style="224" customWidth="1"/>
    <col min="6664" max="6664" width="4.85546875" style="224" customWidth="1"/>
    <col min="6665" max="6665" width="2" style="224" customWidth="1"/>
    <col min="6666" max="6666" width="2.5703125" style="224" customWidth="1"/>
    <col min="6667" max="6667" width="7.42578125" style="224" customWidth="1"/>
    <col min="6668" max="6668" width="1.5703125" style="224" customWidth="1"/>
    <col min="6669" max="6669" width="2.42578125" style="224" customWidth="1"/>
    <col min="6670" max="6670" width="8.140625" style="224" customWidth="1"/>
    <col min="6671" max="6671" width="3.42578125" style="224" customWidth="1"/>
    <col min="6672" max="6672" width="5.5703125" style="224" customWidth="1"/>
    <col min="6673" max="6673" width="6.42578125" style="224" customWidth="1"/>
    <col min="6674" max="6674" width="7.85546875" style="224" customWidth="1"/>
    <col min="6675" max="6908" width="9.140625" style="224"/>
    <col min="6909" max="6909" width="2.85546875" style="224" customWidth="1"/>
    <col min="6910" max="6910" width="3.140625" style="224" customWidth="1"/>
    <col min="6911" max="6911" width="2.42578125" style="224" customWidth="1"/>
    <col min="6912" max="6912" width="3.85546875" style="224" customWidth="1"/>
    <col min="6913" max="6913" width="2.5703125" style="224" customWidth="1"/>
    <col min="6914" max="6914" width="3.7109375" style="224" customWidth="1"/>
    <col min="6915" max="6915" width="1" style="224" customWidth="1"/>
    <col min="6916" max="6916" width="1.28515625" style="224" customWidth="1"/>
    <col min="6917" max="6917" width="2.85546875" style="224" customWidth="1"/>
    <col min="6918" max="6918" width="16.42578125" style="224" customWidth="1"/>
    <col min="6919" max="6919" width="7" style="224" customWidth="1"/>
    <col min="6920" max="6920" width="4.85546875" style="224" customWidth="1"/>
    <col min="6921" max="6921" width="2" style="224" customWidth="1"/>
    <col min="6922" max="6922" width="2.5703125" style="224" customWidth="1"/>
    <col min="6923" max="6923" width="7.42578125" style="224" customWidth="1"/>
    <col min="6924" max="6924" width="1.5703125" style="224" customWidth="1"/>
    <col min="6925" max="6925" width="2.42578125" style="224" customWidth="1"/>
    <col min="6926" max="6926" width="8.140625" style="224" customWidth="1"/>
    <col min="6927" max="6927" width="3.42578125" style="224" customWidth="1"/>
    <col min="6928" max="6928" width="5.5703125" style="224" customWidth="1"/>
    <col min="6929" max="6929" width="6.42578125" style="224" customWidth="1"/>
    <col min="6930" max="6930" width="7.85546875" style="224" customWidth="1"/>
    <col min="6931" max="7164" width="9.140625" style="224"/>
    <col min="7165" max="7165" width="2.85546875" style="224" customWidth="1"/>
    <col min="7166" max="7166" width="3.140625" style="224" customWidth="1"/>
    <col min="7167" max="7167" width="2.42578125" style="224" customWidth="1"/>
    <col min="7168" max="7168" width="3.85546875" style="224" customWidth="1"/>
    <col min="7169" max="7169" width="2.5703125" style="224" customWidth="1"/>
    <col min="7170" max="7170" width="3.7109375" style="224" customWidth="1"/>
    <col min="7171" max="7171" width="1" style="224" customWidth="1"/>
    <col min="7172" max="7172" width="1.28515625" style="224" customWidth="1"/>
    <col min="7173" max="7173" width="2.85546875" style="224" customWidth="1"/>
    <col min="7174" max="7174" width="16.42578125" style="224" customWidth="1"/>
    <col min="7175" max="7175" width="7" style="224" customWidth="1"/>
    <col min="7176" max="7176" width="4.85546875" style="224" customWidth="1"/>
    <col min="7177" max="7177" width="2" style="224" customWidth="1"/>
    <col min="7178" max="7178" width="2.5703125" style="224" customWidth="1"/>
    <col min="7179" max="7179" width="7.42578125" style="224" customWidth="1"/>
    <col min="7180" max="7180" width="1.5703125" style="224" customWidth="1"/>
    <col min="7181" max="7181" width="2.42578125" style="224" customWidth="1"/>
    <col min="7182" max="7182" width="8.140625" style="224" customWidth="1"/>
    <col min="7183" max="7183" width="3.42578125" style="224" customWidth="1"/>
    <col min="7184" max="7184" width="5.5703125" style="224" customWidth="1"/>
    <col min="7185" max="7185" width="6.42578125" style="224" customWidth="1"/>
    <col min="7186" max="7186" width="7.85546875" style="224" customWidth="1"/>
    <col min="7187" max="7420" width="9.140625" style="224"/>
    <col min="7421" max="7421" width="2.85546875" style="224" customWidth="1"/>
    <col min="7422" max="7422" width="3.140625" style="224" customWidth="1"/>
    <col min="7423" max="7423" width="2.42578125" style="224" customWidth="1"/>
    <col min="7424" max="7424" width="3.85546875" style="224" customWidth="1"/>
    <col min="7425" max="7425" width="2.5703125" style="224" customWidth="1"/>
    <col min="7426" max="7426" width="3.7109375" style="224" customWidth="1"/>
    <col min="7427" max="7427" width="1" style="224" customWidth="1"/>
    <col min="7428" max="7428" width="1.28515625" style="224" customWidth="1"/>
    <col min="7429" max="7429" width="2.85546875" style="224" customWidth="1"/>
    <col min="7430" max="7430" width="16.42578125" style="224" customWidth="1"/>
    <col min="7431" max="7431" width="7" style="224" customWidth="1"/>
    <col min="7432" max="7432" width="4.85546875" style="224" customWidth="1"/>
    <col min="7433" max="7433" width="2" style="224" customWidth="1"/>
    <col min="7434" max="7434" width="2.5703125" style="224" customWidth="1"/>
    <col min="7435" max="7435" width="7.42578125" style="224" customWidth="1"/>
    <col min="7436" max="7436" width="1.5703125" style="224" customWidth="1"/>
    <col min="7437" max="7437" width="2.42578125" style="224" customWidth="1"/>
    <col min="7438" max="7438" width="8.140625" style="224" customWidth="1"/>
    <col min="7439" max="7439" width="3.42578125" style="224" customWidth="1"/>
    <col min="7440" max="7440" width="5.5703125" style="224" customWidth="1"/>
    <col min="7441" max="7441" width="6.42578125" style="224" customWidth="1"/>
    <col min="7442" max="7442" width="7.85546875" style="224" customWidth="1"/>
    <col min="7443" max="7676" width="9.140625" style="224"/>
    <col min="7677" max="7677" width="2.85546875" style="224" customWidth="1"/>
    <col min="7678" max="7678" width="3.140625" style="224" customWidth="1"/>
    <col min="7679" max="7679" width="2.42578125" style="224" customWidth="1"/>
    <col min="7680" max="7680" width="3.85546875" style="224" customWidth="1"/>
    <col min="7681" max="7681" width="2.5703125" style="224" customWidth="1"/>
    <col min="7682" max="7682" width="3.7109375" style="224" customWidth="1"/>
    <col min="7683" max="7683" width="1" style="224" customWidth="1"/>
    <col min="7684" max="7684" width="1.28515625" style="224" customWidth="1"/>
    <col min="7685" max="7685" width="2.85546875" style="224" customWidth="1"/>
    <col min="7686" max="7686" width="16.42578125" style="224" customWidth="1"/>
    <col min="7687" max="7687" width="7" style="224" customWidth="1"/>
    <col min="7688" max="7688" width="4.85546875" style="224" customWidth="1"/>
    <col min="7689" max="7689" width="2" style="224" customWidth="1"/>
    <col min="7690" max="7690" width="2.5703125" style="224" customWidth="1"/>
    <col min="7691" max="7691" width="7.42578125" style="224" customWidth="1"/>
    <col min="7692" max="7692" width="1.5703125" style="224" customWidth="1"/>
    <col min="7693" max="7693" width="2.42578125" style="224" customWidth="1"/>
    <col min="7694" max="7694" width="8.140625" style="224" customWidth="1"/>
    <col min="7695" max="7695" width="3.42578125" style="224" customWidth="1"/>
    <col min="7696" max="7696" width="5.5703125" style="224" customWidth="1"/>
    <col min="7697" max="7697" width="6.42578125" style="224" customWidth="1"/>
    <col min="7698" max="7698" width="7.85546875" style="224" customWidth="1"/>
    <col min="7699" max="7932" width="9.140625" style="224"/>
    <col min="7933" max="7933" width="2.85546875" style="224" customWidth="1"/>
    <col min="7934" max="7934" width="3.140625" style="224" customWidth="1"/>
    <col min="7935" max="7935" width="2.42578125" style="224" customWidth="1"/>
    <col min="7936" max="7936" width="3.85546875" style="224" customWidth="1"/>
    <col min="7937" max="7937" width="2.5703125" style="224" customWidth="1"/>
    <col min="7938" max="7938" width="3.7109375" style="224" customWidth="1"/>
    <col min="7939" max="7939" width="1" style="224" customWidth="1"/>
    <col min="7940" max="7940" width="1.28515625" style="224" customWidth="1"/>
    <col min="7941" max="7941" width="2.85546875" style="224" customWidth="1"/>
    <col min="7942" max="7942" width="16.42578125" style="224" customWidth="1"/>
    <col min="7943" max="7943" width="7" style="224" customWidth="1"/>
    <col min="7944" max="7944" width="4.85546875" style="224" customWidth="1"/>
    <col min="7945" max="7945" width="2" style="224" customWidth="1"/>
    <col min="7946" max="7946" width="2.5703125" style="224" customWidth="1"/>
    <col min="7947" max="7947" width="7.42578125" style="224" customWidth="1"/>
    <col min="7948" max="7948" width="1.5703125" style="224" customWidth="1"/>
    <col min="7949" max="7949" width="2.42578125" style="224" customWidth="1"/>
    <col min="7950" max="7950" width="8.140625" style="224" customWidth="1"/>
    <col min="7951" max="7951" width="3.42578125" style="224" customWidth="1"/>
    <col min="7952" max="7952" width="5.5703125" style="224" customWidth="1"/>
    <col min="7953" max="7953" width="6.42578125" style="224" customWidth="1"/>
    <col min="7954" max="7954" width="7.85546875" style="224" customWidth="1"/>
    <col min="7955" max="8188" width="9.140625" style="224"/>
    <col min="8189" max="8189" width="2.85546875" style="224" customWidth="1"/>
    <col min="8190" max="8190" width="3.140625" style="224" customWidth="1"/>
    <col min="8191" max="8191" width="2.42578125" style="224" customWidth="1"/>
    <col min="8192" max="8192" width="3.85546875" style="224" customWidth="1"/>
    <col min="8193" max="8193" width="2.5703125" style="224" customWidth="1"/>
    <col min="8194" max="8194" width="3.7109375" style="224" customWidth="1"/>
    <col min="8195" max="8195" width="1" style="224" customWidth="1"/>
    <col min="8196" max="8196" width="1.28515625" style="224" customWidth="1"/>
    <col min="8197" max="8197" width="2.85546875" style="224" customWidth="1"/>
    <col min="8198" max="8198" width="16.42578125" style="224" customWidth="1"/>
    <col min="8199" max="8199" width="7" style="224" customWidth="1"/>
    <col min="8200" max="8200" width="4.85546875" style="224" customWidth="1"/>
    <col min="8201" max="8201" width="2" style="224" customWidth="1"/>
    <col min="8202" max="8202" width="2.5703125" style="224" customWidth="1"/>
    <col min="8203" max="8203" width="7.42578125" style="224" customWidth="1"/>
    <col min="8204" max="8204" width="1.5703125" style="224" customWidth="1"/>
    <col min="8205" max="8205" width="2.42578125" style="224" customWidth="1"/>
    <col min="8206" max="8206" width="8.140625" style="224" customWidth="1"/>
    <col min="8207" max="8207" width="3.42578125" style="224" customWidth="1"/>
    <col min="8208" max="8208" width="5.5703125" style="224" customWidth="1"/>
    <col min="8209" max="8209" width="6.42578125" style="224" customWidth="1"/>
    <col min="8210" max="8210" width="7.85546875" style="224" customWidth="1"/>
    <col min="8211" max="8444" width="9.140625" style="224"/>
    <col min="8445" max="8445" width="2.85546875" style="224" customWidth="1"/>
    <col min="8446" max="8446" width="3.140625" style="224" customWidth="1"/>
    <col min="8447" max="8447" width="2.42578125" style="224" customWidth="1"/>
    <col min="8448" max="8448" width="3.85546875" style="224" customWidth="1"/>
    <col min="8449" max="8449" width="2.5703125" style="224" customWidth="1"/>
    <col min="8450" max="8450" width="3.7109375" style="224" customWidth="1"/>
    <col min="8451" max="8451" width="1" style="224" customWidth="1"/>
    <col min="8452" max="8452" width="1.28515625" style="224" customWidth="1"/>
    <col min="8453" max="8453" width="2.85546875" style="224" customWidth="1"/>
    <col min="8454" max="8454" width="16.42578125" style="224" customWidth="1"/>
    <col min="8455" max="8455" width="7" style="224" customWidth="1"/>
    <col min="8456" max="8456" width="4.85546875" style="224" customWidth="1"/>
    <col min="8457" max="8457" width="2" style="224" customWidth="1"/>
    <col min="8458" max="8458" width="2.5703125" style="224" customWidth="1"/>
    <col min="8459" max="8459" width="7.42578125" style="224" customWidth="1"/>
    <col min="8460" max="8460" width="1.5703125" style="224" customWidth="1"/>
    <col min="8461" max="8461" width="2.42578125" style="224" customWidth="1"/>
    <col min="8462" max="8462" width="8.140625" style="224" customWidth="1"/>
    <col min="8463" max="8463" width="3.42578125" style="224" customWidth="1"/>
    <col min="8464" max="8464" width="5.5703125" style="224" customWidth="1"/>
    <col min="8465" max="8465" width="6.42578125" style="224" customWidth="1"/>
    <col min="8466" max="8466" width="7.85546875" style="224" customWidth="1"/>
    <col min="8467" max="8700" width="9.140625" style="224"/>
    <col min="8701" max="8701" width="2.85546875" style="224" customWidth="1"/>
    <col min="8702" max="8702" width="3.140625" style="224" customWidth="1"/>
    <col min="8703" max="8703" width="2.42578125" style="224" customWidth="1"/>
    <col min="8704" max="8704" width="3.85546875" style="224" customWidth="1"/>
    <col min="8705" max="8705" width="2.5703125" style="224" customWidth="1"/>
    <col min="8706" max="8706" width="3.7109375" style="224" customWidth="1"/>
    <col min="8707" max="8707" width="1" style="224" customWidth="1"/>
    <col min="8708" max="8708" width="1.28515625" style="224" customWidth="1"/>
    <col min="8709" max="8709" width="2.85546875" style="224" customWidth="1"/>
    <col min="8710" max="8710" width="16.42578125" style="224" customWidth="1"/>
    <col min="8711" max="8711" width="7" style="224" customWidth="1"/>
    <col min="8712" max="8712" width="4.85546875" style="224" customWidth="1"/>
    <col min="8713" max="8713" width="2" style="224" customWidth="1"/>
    <col min="8714" max="8714" width="2.5703125" style="224" customWidth="1"/>
    <col min="8715" max="8715" width="7.42578125" style="224" customWidth="1"/>
    <col min="8716" max="8716" width="1.5703125" style="224" customWidth="1"/>
    <col min="8717" max="8717" width="2.42578125" style="224" customWidth="1"/>
    <col min="8718" max="8718" width="8.140625" style="224" customWidth="1"/>
    <col min="8719" max="8719" width="3.42578125" style="224" customWidth="1"/>
    <col min="8720" max="8720" width="5.5703125" style="224" customWidth="1"/>
    <col min="8721" max="8721" width="6.42578125" style="224" customWidth="1"/>
    <col min="8722" max="8722" width="7.85546875" style="224" customWidth="1"/>
    <col min="8723" max="8956" width="9.140625" style="224"/>
    <col min="8957" max="8957" width="2.85546875" style="224" customWidth="1"/>
    <col min="8958" max="8958" width="3.140625" style="224" customWidth="1"/>
    <col min="8959" max="8959" width="2.42578125" style="224" customWidth="1"/>
    <col min="8960" max="8960" width="3.85546875" style="224" customWidth="1"/>
    <col min="8961" max="8961" width="2.5703125" style="224" customWidth="1"/>
    <col min="8962" max="8962" width="3.7109375" style="224" customWidth="1"/>
    <col min="8963" max="8963" width="1" style="224" customWidth="1"/>
    <col min="8964" max="8964" width="1.28515625" style="224" customWidth="1"/>
    <col min="8965" max="8965" width="2.85546875" style="224" customWidth="1"/>
    <col min="8966" max="8966" width="16.42578125" style="224" customWidth="1"/>
    <col min="8967" max="8967" width="7" style="224" customWidth="1"/>
    <col min="8968" max="8968" width="4.85546875" style="224" customWidth="1"/>
    <col min="8969" max="8969" width="2" style="224" customWidth="1"/>
    <col min="8970" max="8970" width="2.5703125" style="224" customWidth="1"/>
    <col min="8971" max="8971" width="7.42578125" style="224" customWidth="1"/>
    <col min="8972" max="8972" width="1.5703125" style="224" customWidth="1"/>
    <col min="8973" max="8973" width="2.42578125" style="224" customWidth="1"/>
    <col min="8974" max="8974" width="8.140625" style="224" customWidth="1"/>
    <col min="8975" max="8975" width="3.42578125" style="224" customWidth="1"/>
    <col min="8976" max="8976" width="5.5703125" style="224" customWidth="1"/>
    <col min="8977" max="8977" width="6.42578125" style="224" customWidth="1"/>
    <col min="8978" max="8978" width="7.85546875" style="224" customWidth="1"/>
    <col min="8979" max="9212" width="9.140625" style="224"/>
    <col min="9213" max="9213" width="2.85546875" style="224" customWidth="1"/>
    <col min="9214" max="9214" width="3.140625" style="224" customWidth="1"/>
    <col min="9215" max="9215" width="2.42578125" style="224" customWidth="1"/>
    <col min="9216" max="9216" width="3.85546875" style="224" customWidth="1"/>
    <col min="9217" max="9217" width="2.5703125" style="224" customWidth="1"/>
    <col min="9218" max="9218" width="3.7109375" style="224" customWidth="1"/>
    <col min="9219" max="9219" width="1" style="224" customWidth="1"/>
    <col min="9220" max="9220" width="1.28515625" style="224" customWidth="1"/>
    <col min="9221" max="9221" width="2.85546875" style="224" customWidth="1"/>
    <col min="9222" max="9222" width="16.42578125" style="224" customWidth="1"/>
    <col min="9223" max="9223" width="7" style="224" customWidth="1"/>
    <col min="9224" max="9224" width="4.85546875" style="224" customWidth="1"/>
    <col min="9225" max="9225" width="2" style="224" customWidth="1"/>
    <col min="9226" max="9226" width="2.5703125" style="224" customWidth="1"/>
    <col min="9227" max="9227" width="7.42578125" style="224" customWidth="1"/>
    <col min="9228" max="9228" width="1.5703125" style="224" customWidth="1"/>
    <col min="9229" max="9229" width="2.42578125" style="224" customWidth="1"/>
    <col min="9230" max="9230" width="8.140625" style="224" customWidth="1"/>
    <col min="9231" max="9231" width="3.42578125" style="224" customWidth="1"/>
    <col min="9232" max="9232" width="5.5703125" style="224" customWidth="1"/>
    <col min="9233" max="9233" width="6.42578125" style="224" customWidth="1"/>
    <col min="9234" max="9234" width="7.85546875" style="224" customWidth="1"/>
    <col min="9235" max="9468" width="9.140625" style="224"/>
    <col min="9469" max="9469" width="2.85546875" style="224" customWidth="1"/>
    <col min="9470" max="9470" width="3.140625" style="224" customWidth="1"/>
    <col min="9471" max="9471" width="2.42578125" style="224" customWidth="1"/>
    <col min="9472" max="9472" width="3.85546875" style="224" customWidth="1"/>
    <col min="9473" max="9473" width="2.5703125" style="224" customWidth="1"/>
    <col min="9474" max="9474" width="3.7109375" style="224" customWidth="1"/>
    <col min="9475" max="9475" width="1" style="224" customWidth="1"/>
    <col min="9476" max="9476" width="1.28515625" style="224" customWidth="1"/>
    <col min="9477" max="9477" width="2.85546875" style="224" customWidth="1"/>
    <col min="9478" max="9478" width="16.42578125" style="224" customWidth="1"/>
    <col min="9479" max="9479" width="7" style="224" customWidth="1"/>
    <col min="9480" max="9480" width="4.85546875" style="224" customWidth="1"/>
    <col min="9481" max="9481" width="2" style="224" customWidth="1"/>
    <col min="9482" max="9482" width="2.5703125" style="224" customWidth="1"/>
    <col min="9483" max="9483" width="7.42578125" style="224" customWidth="1"/>
    <col min="9484" max="9484" width="1.5703125" style="224" customWidth="1"/>
    <col min="9485" max="9485" width="2.42578125" style="224" customWidth="1"/>
    <col min="9486" max="9486" width="8.140625" style="224" customWidth="1"/>
    <col min="9487" max="9487" width="3.42578125" style="224" customWidth="1"/>
    <col min="9488" max="9488" width="5.5703125" style="224" customWidth="1"/>
    <col min="9489" max="9489" width="6.42578125" style="224" customWidth="1"/>
    <col min="9490" max="9490" width="7.85546875" style="224" customWidth="1"/>
    <col min="9491" max="9724" width="9.140625" style="224"/>
    <col min="9725" max="9725" width="2.85546875" style="224" customWidth="1"/>
    <col min="9726" max="9726" width="3.140625" style="224" customWidth="1"/>
    <col min="9727" max="9727" width="2.42578125" style="224" customWidth="1"/>
    <col min="9728" max="9728" width="3.85546875" style="224" customWidth="1"/>
    <col min="9729" max="9729" width="2.5703125" style="224" customWidth="1"/>
    <col min="9730" max="9730" width="3.7109375" style="224" customWidth="1"/>
    <col min="9731" max="9731" width="1" style="224" customWidth="1"/>
    <col min="9732" max="9732" width="1.28515625" style="224" customWidth="1"/>
    <col min="9733" max="9733" width="2.85546875" style="224" customWidth="1"/>
    <col min="9734" max="9734" width="16.42578125" style="224" customWidth="1"/>
    <col min="9735" max="9735" width="7" style="224" customWidth="1"/>
    <col min="9736" max="9736" width="4.85546875" style="224" customWidth="1"/>
    <col min="9737" max="9737" width="2" style="224" customWidth="1"/>
    <col min="9738" max="9738" width="2.5703125" style="224" customWidth="1"/>
    <col min="9739" max="9739" width="7.42578125" style="224" customWidth="1"/>
    <col min="9740" max="9740" width="1.5703125" style="224" customWidth="1"/>
    <col min="9741" max="9741" width="2.42578125" style="224" customWidth="1"/>
    <col min="9742" max="9742" width="8.140625" style="224" customWidth="1"/>
    <col min="9743" max="9743" width="3.42578125" style="224" customWidth="1"/>
    <col min="9744" max="9744" width="5.5703125" style="224" customWidth="1"/>
    <col min="9745" max="9745" width="6.42578125" style="224" customWidth="1"/>
    <col min="9746" max="9746" width="7.85546875" style="224" customWidth="1"/>
    <col min="9747" max="9980" width="9.140625" style="224"/>
    <col min="9981" max="9981" width="2.85546875" style="224" customWidth="1"/>
    <col min="9982" max="9982" width="3.140625" style="224" customWidth="1"/>
    <col min="9983" max="9983" width="2.42578125" style="224" customWidth="1"/>
    <col min="9984" max="9984" width="3.85546875" style="224" customWidth="1"/>
    <col min="9985" max="9985" width="2.5703125" style="224" customWidth="1"/>
    <col min="9986" max="9986" width="3.7109375" style="224" customWidth="1"/>
    <col min="9987" max="9987" width="1" style="224" customWidth="1"/>
    <col min="9988" max="9988" width="1.28515625" style="224" customWidth="1"/>
    <col min="9989" max="9989" width="2.85546875" style="224" customWidth="1"/>
    <col min="9990" max="9990" width="16.42578125" style="224" customWidth="1"/>
    <col min="9991" max="9991" width="7" style="224" customWidth="1"/>
    <col min="9992" max="9992" width="4.85546875" style="224" customWidth="1"/>
    <col min="9993" max="9993" width="2" style="224" customWidth="1"/>
    <col min="9994" max="9994" width="2.5703125" style="224" customWidth="1"/>
    <col min="9995" max="9995" width="7.42578125" style="224" customWidth="1"/>
    <col min="9996" max="9996" width="1.5703125" style="224" customWidth="1"/>
    <col min="9997" max="9997" width="2.42578125" style="224" customWidth="1"/>
    <col min="9998" max="9998" width="8.140625" style="224" customWidth="1"/>
    <col min="9999" max="9999" width="3.42578125" style="224" customWidth="1"/>
    <col min="10000" max="10000" width="5.5703125" style="224" customWidth="1"/>
    <col min="10001" max="10001" width="6.42578125" style="224" customWidth="1"/>
    <col min="10002" max="10002" width="7.85546875" style="224" customWidth="1"/>
    <col min="10003" max="10236" width="9.140625" style="224"/>
    <col min="10237" max="10237" width="2.85546875" style="224" customWidth="1"/>
    <col min="10238" max="10238" width="3.140625" style="224" customWidth="1"/>
    <col min="10239" max="10239" width="2.42578125" style="224" customWidth="1"/>
    <col min="10240" max="10240" width="3.85546875" style="224" customWidth="1"/>
    <col min="10241" max="10241" width="2.5703125" style="224" customWidth="1"/>
    <col min="10242" max="10242" width="3.7109375" style="224" customWidth="1"/>
    <col min="10243" max="10243" width="1" style="224" customWidth="1"/>
    <col min="10244" max="10244" width="1.28515625" style="224" customWidth="1"/>
    <col min="10245" max="10245" width="2.85546875" style="224" customWidth="1"/>
    <col min="10246" max="10246" width="16.42578125" style="224" customWidth="1"/>
    <col min="10247" max="10247" width="7" style="224" customWidth="1"/>
    <col min="10248" max="10248" width="4.85546875" style="224" customWidth="1"/>
    <col min="10249" max="10249" width="2" style="224" customWidth="1"/>
    <col min="10250" max="10250" width="2.5703125" style="224" customWidth="1"/>
    <col min="10251" max="10251" width="7.42578125" style="224" customWidth="1"/>
    <col min="10252" max="10252" width="1.5703125" style="224" customWidth="1"/>
    <col min="10253" max="10253" width="2.42578125" style="224" customWidth="1"/>
    <col min="10254" max="10254" width="8.140625" style="224" customWidth="1"/>
    <col min="10255" max="10255" width="3.42578125" style="224" customWidth="1"/>
    <col min="10256" max="10256" width="5.5703125" style="224" customWidth="1"/>
    <col min="10257" max="10257" width="6.42578125" style="224" customWidth="1"/>
    <col min="10258" max="10258" width="7.85546875" style="224" customWidth="1"/>
    <col min="10259" max="10492" width="9.140625" style="224"/>
    <col min="10493" max="10493" width="2.85546875" style="224" customWidth="1"/>
    <col min="10494" max="10494" width="3.140625" style="224" customWidth="1"/>
    <col min="10495" max="10495" width="2.42578125" style="224" customWidth="1"/>
    <col min="10496" max="10496" width="3.85546875" style="224" customWidth="1"/>
    <col min="10497" max="10497" width="2.5703125" style="224" customWidth="1"/>
    <col min="10498" max="10498" width="3.7109375" style="224" customWidth="1"/>
    <col min="10499" max="10499" width="1" style="224" customWidth="1"/>
    <col min="10500" max="10500" width="1.28515625" style="224" customWidth="1"/>
    <col min="10501" max="10501" width="2.85546875" style="224" customWidth="1"/>
    <col min="10502" max="10502" width="16.42578125" style="224" customWidth="1"/>
    <col min="10503" max="10503" width="7" style="224" customWidth="1"/>
    <col min="10504" max="10504" width="4.85546875" style="224" customWidth="1"/>
    <col min="10505" max="10505" width="2" style="224" customWidth="1"/>
    <col min="10506" max="10506" width="2.5703125" style="224" customWidth="1"/>
    <col min="10507" max="10507" width="7.42578125" style="224" customWidth="1"/>
    <col min="10508" max="10508" width="1.5703125" style="224" customWidth="1"/>
    <col min="10509" max="10509" width="2.42578125" style="224" customWidth="1"/>
    <col min="10510" max="10510" width="8.140625" style="224" customWidth="1"/>
    <col min="10511" max="10511" width="3.42578125" style="224" customWidth="1"/>
    <col min="10512" max="10512" width="5.5703125" style="224" customWidth="1"/>
    <col min="10513" max="10513" width="6.42578125" style="224" customWidth="1"/>
    <col min="10514" max="10514" width="7.85546875" style="224" customWidth="1"/>
    <col min="10515" max="10748" width="9.140625" style="224"/>
    <col min="10749" max="10749" width="2.85546875" style="224" customWidth="1"/>
    <col min="10750" max="10750" width="3.140625" style="224" customWidth="1"/>
    <col min="10751" max="10751" width="2.42578125" style="224" customWidth="1"/>
    <col min="10752" max="10752" width="3.85546875" style="224" customWidth="1"/>
    <col min="10753" max="10753" width="2.5703125" style="224" customWidth="1"/>
    <col min="10754" max="10754" width="3.7109375" style="224" customWidth="1"/>
    <col min="10755" max="10755" width="1" style="224" customWidth="1"/>
    <col min="10756" max="10756" width="1.28515625" style="224" customWidth="1"/>
    <col min="10757" max="10757" width="2.85546875" style="224" customWidth="1"/>
    <col min="10758" max="10758" width="16.42578125" style="224" customWidth="1"/>
    <col min="10759" max="10759" width="7" style="224" customWidth="1"/>
    <col min="10760" max="10760" width="4.85546875" style="224" customWidth="1"/>
    <col min="10761" max="10761" width="2" style="224" customWidth="1"/>
    <col min="10762" max="10762" width="2.5703125" style="224" customWidth="1"/>
    <col min="10763" max="10763" width="7.42578125" style="224" customWidth="1"/>
    <col min="10764" max="10764" width="1.5703125" style="224" customWidth="1"/>
    <col min="10765" max="10765" width="2.42578125" style="224" customWidth="1"/>
    <col min="10766" max="10766" width="8.140625" style="224" customWidth="1"/>
    <col min="10767" max="10767" width="3.42578125" style="224" customWidth="1"/>
    <col min="10768" max="10768" width="5.5703125" style="224" customWidth="1"/>
    <col min="10769" max="10769" width="6.42578125" style="224" customWidth="1"/>
    <col min="10770" max="10770" width="7.85546875" style="224" customWidth="1"/>
    <col min="10771" max="11004" width="9.140625" style="224"/>
    <col min="11005" max="11005" width="2.85546875" style="224" customWidth="1"/>
    <col min="11006" max="11006" width="3.140625" style="224" customWidth="1"/>
    <col min="11007" max="11007" width="2.42578125" style="224" customWidth="1"/>
    <col min="11008" max="11008" width="3.85546875" style="224" customWidth="1"/>
    <col min="11009" max="11009" width="2.5703125" style="224" customWidth="1"/>
    <col min="11010" max="11010" width="3.7109375" style="224" customWidth="1"/>
    <col min="11011" max="11011" width="1" style="224" customWidth="1"/>
    <col min="11012" max="11012" width="1.28515625" style="224" customWidth="1"/>
    <col min="11013" max="11013" width="2.85546875" style="224" customWidth="1"/>
    <col min="11014" max="11014" width="16.42578125" style="224" customWidth="1"/>
    <col min="11015" max="11015" width="7" style="224" customWidth="1"/>
    <col min="11016" max="11016" width="4.85546875" style="224" customWidth="1"/>
    <col min="11017" max="11017" width="2" style="224" customWidth="1"/>
    <col min="11018" max="11018" width="2.5703125" style="224" customWidth="1"/>
    <col min="11019" max="11019" width="7.42578125" style="224" customWidth="1"/>
    <col min="11020" max="11020" width="1.5703125" style="224" customWidth="1"/>
    <col min="11021" max="11021" width="2.42578125" style="224" customWidth="1"/>
    <col min="11022" max="11022" width="8.140625" style="224" customWidth="1"/>
    <col min="11023" max="11023" width="3.42578125" style="224" customWidth="1"/>
    <col min="11024" max="11024" width="5.5703125" style="224" customWidth="1"/>
    <col min="11025" max="11025" width="6.42578125" style="224" customWidth="1"/>
    <col min="11026" max="11026" width="7.85546875" style="224" customWidth="1"/>
    <col min="11027" max="11260" width="9.140625" style="224"/>
    <col min="11261" max="11261" width="2.85546875" style="224" customWidth="1"/>
    <col min="11262" max="11262" width="3.140625" style="224" customWidth="1"/>
    <col min="11263" max="11263" width="2.42578125" style="224" customWidth="1"/>
    <col min="11264" max="11264" width="3.85546875" style="224" customWidth="1"/>
    <col min="11265" max="11265" width="2.5703125" style="224" customWidth="1"/>
    <col min="11266" max="11266" width="3.7109375" style="224" customWidth="1"/>
    <col min="11267" max="11267" width="1" style="224" customWidth="1"/>
    <col min="11268" max="11268" width="1.28515625" style="224" customWidth="1"/>
    <col min="11269" max="11269" width="2.85546875" style="224" customWidth="1"/>
    <col min="11270" max="11270" width="16.42578125" style="224" customWidth="1"/>
    <col min="11271" max="11271" width="7" style="224" customWidth="1"/>
    <col min="11272" max="11272" width="4.85546875" style="224" customWidth="1"/>
    <col min="11273" max="11273" width="2" style="224" customWidth="1"/>
    <col min="11274" max="11274" width="2.5703125" style="224" customWidth="1"/>
    <col min="11275" max="11275" width="7.42578125" style="224" customWidth="1"/>
    <col min="11276" max="11276" width="1.5703125" style="224" customWidth="1"/>
    <col min="11277" max="11277" width="2.42578125" style="224" customWidth="1"/>
    <col min="11278" max="11278" width="8.140625" style="224" customWidth="1"/>
    <col min="11279" max="11279" width="3.42578125" style="224" customWidth="1"/>
    <col min="11280" max="11280" width="5.5703125" style="224" customWidth="1"/>
    <col min="11281" max="11281" width="6.42578125" style="224" customWidth="1"/>
    <col min="11282" max="11282" width="7.85546875" style="224" customWidth="1"/>
    <col min="11283" max="11516" width="9.140625" style="224"/>
    <col min="11517" max="11517" width="2.85546875" style="224" customWidth="1"/>
    <col min="11518" max="11518" width="3.140625" style="224" customWidth="1"/>
    <col min="11519" max="11519" width="2.42578125" style="224" customWidth="1"/>
    <col min="11520" max="11520" width="3.85546875" style="224" customWidth="1"/>
    <col min="11521" max="11521" width="2.5703125" style="224" customWidth="1"/>
    <col min="11522" max="11522" width="3.7109375" style="224" customWidth="1"/>
    <col min="11523" max="11523" width="1" style="224" customWidth="1"/>
    <col min="11524" max="11524" width="1.28515625" style="224" customWidth="1"/>
    <col min="11525" max="11525" width="2.85546875" style="224" customWidth="1"/>
    <col min="11526" max="11526" width="16.42578125" style="224" customWidth="1"/>
    <col min="11527" max="11527" width="7" style="224" customWidth="1"/>
    <col min="11528" max="11528" width="4.85546875" style="224" customWidth="1"/>
    <col min="11529" max="11529" width="2" style="224" customWidth="1"/>
    <col min="11530" max="11530" width="2.5703125" style="224" customWidth="1"/>
    <col min="11531" max="11531" width="7.42578125" style="224" customWidth="1"/>
    <col min="11532" max="11532" width="1.5703125" style="224" customWidth="1"/>
    <col min="11533" max="11533" width="2.42578125" style="224" customWidth="1"/>
    <col min="11534" max="11534" width="8.140625" style="224" customWidth="1"/>
    <col min="11535" max="11535" width="3.42578125" style="224" customWidth="1"/>
    <col min="11536" max="11536" width="5.5703125" style="224" customWidth="1"/>
    <col min="11537" max="11537" width="6.42578125" style="224" customWidth="1"/>
    <col min="11538" max="11538" width="7.85546875" style="224" customWidth="1"/>
    <col min="11539" max="11772" width="9.140625" style="224"/>
    <col min="11773" max="11773" width="2.85546875" style="224" customWidth="1"/>
    <col min="11774" max="11774" width="3.140625" style="224" customWidth="1"/>
    <col min="11775" max="11775" width="2.42578125" style="224" customWidth="1"/>
    <col min="11776" max="11776" width="3.85546875" style="224" customWidth="1"/>
    <col min="11777" max="11777" width="2.5703125" style="224" customWidth="1"/>
    <col min="11778" max="11778" width="3.7109375" style="224" customWidth="1"/>
    <col min="11779" max="11779" width="1" style="224" customWidth="1"/>
    <col min="11780" max="11780" width="1.28515625" style="224" customWidth="1"/>
    <col min="11781" max="11781" width="2.85546875" style="224" customWidth="1"/>
    <col min="11782" max="11782" width="16.42578125" style="224" customWidth="1"/>
    <col min="11783" max="11783" width="7" style="224" customWidth="1"/>
    <col min="11784" max="11784" width="4.85546875" style="224" customWidth="1"/>
    <col min="11785" max="11785" width="2" style="224" customWidth="1"/>
    <col min="11786" max="11786" width="2.5703125" style="224" customWidth="1"/>
    <col min="11787" max="11787" width="7.42578125" style="224" customWidth="1"/>
    <col min="11788" max="11788" width="1.5703125" style="224" customWidth="1"/>
    <col min="11789" max="11789" width="2.42578125" style="224" customWidth="1"/>
    <col min="11790" max="11790" width="8.140625" style="224" customWidth="1"/>
    <col min="11791" max="11791" width="3.42578125" style="224" customWidth="1"/>
    <col min="11792" max="11792" width="5.5703125" style="224" customWidth="1"/>
    <col min="11793" max="11793" width="6.42578125" style="224" customWidth="1"/>
    <col min="11794" max="11794" width="7.85546875" style="224" customWidth="1"/>
    <col min="11795" max="12028" width="9.140625" style="224"/>
    <col min="12029" max="12029" width="2.85546875" style="224" customWidth="1"/>
    <col min="12030" max="12030" width="3.140625" style="224" customWidth="1"/>
    <col min="12031" max="12031" width="2.42578125" style="224" customWidth="1"/>
    <col min="12032" max="12032" width="3.85546875" style="224" customWidth="1"/>
    <col min="12033" max="12033" width="2.5703125" style="224" customWidth="1"/>
    <col min="12034" max="12034" width="3.7109375" style="224" customWidth="1"/>
    <col min="12035" max="12035" width="1" style="224" customWidth="1"/>
    <col min="12036" max="12036" width="1.28515625" style="224" customWidth="1"/>
    <col min="12037" max="12037" width="2.85546875" style="224" customWidth="1"/>
    <col min="12038" max="12038" width="16.42578125" style="224" customWidth="1"/>
    <col min="12039" max="12039" width="7" style="224" customWidth="1"/>
    <col min="12040" max="12040" width="4.85546875" style="224" customWidth="1"/>
    <col min="12041" max="12041" width="2" style="224" customWidth="1"/>
    <col min="12042" max="12042" width="2.5703125" style="224" customWidth="1"/>
    <col min="12043" max="12043" width="7.42578125" style="224" customWidth="1"/>
    <col min="12044" max="12044" width="1.5703125" style="224" customWidth="1"/>
    <col min="12045" max="12045" width="2.42578125" style="224" customWidth="1"/>
    <col min="12046" max="12046" width="8.140625" style="224" customWidth="1"/>
    <col min="12047" max="12047" width="3.42578125" style="224" customWidth="1"/>
    <col min="12048" max="12048" width="5.5703125" style="224" customWidth="1"/>
    <col min="12049" max="12049" width="6.42578125" style="224" customWidth="1"/>
    <col min="12050" max="12050" width="7.85546875" style="224" customWidth="1"/>
    <col min="12051" max="12284" width="9.140625" style="224"/>
    <col min="12285" max="12285" width="2.85546875" style="224" customWidth="1"/>
    <col min="12286" max="12286" width="3.140625" style="224" customWidth="1"/>
    <col min="12287" max="12287" width="2.42578125" style="224" customWidth="1"/>
    <col min="12288" max="12288" width="3.85546875" style="224" customWidth="1"/>
    <col min="12289" max="12289" width="2.5703125" style="224" customWidth="1"/>
    <col min="12290" max="12290" width="3.7109375" style="224" customWidth="1"/>
    <col min="12291" max="12291" width="1" style="224" customWidth="1"/>
    <col min="12292" max="12292" width="1.28515625" style="224" customWidth="1"/>
    <col min="12293" max="12293" width="2.85546875" style="224" customWidth="1"/>
    <col min="12294" max="12294" width="16.42578125" style="224" customWidth="1"/>
    <col min="12295" max="12295" width="7" style="224" customWidth="1"/>
    <col min="12296" max="12296" width="4.85546875" style="224" customWidth="1"/>
    <col min="12297" max="12297" width="2" style="224" customWidth="1"/>
    <col min="12298" max="12298" width="2.5703125" style="224" customWidth="1"/>
    <col min="12299" max="12299" width="7.42578125" style="224" customWidth="1"/>
    <col min="12300" max="12300" width="1.5703125" style="224" customWidth="1"/>
    <col min="12301" max="12301" width="2.42578125" style="224" customWidth="1"/>
    <col min="12302" max="12302" width="8.140625" style="224" customWidth="1"/>
    <col min="12303" max="12303" width="3.42578125" style="224" customWidth="1"/>
    <col min="12304" max="12304" width="5.5703125" style="224" customWidth="1"/>
    <col min="12305" max="12305" width="6.42578125" style="224" customWidth="1"/>
    <col min="12306" max="12306" width="7.85546875" style="224" customWidth="1"/>
    <col min="12307" max="12540" width="9.140625" style="224"/>
    <col min="12541" max="12541" width="2.85546875" style="224" customWidth="1"/>
    <col min="12542" max="12542" width="3.140625" style="224" customWidth="1"/>
    <col min="12543" max="12543" width="2.42578125" style="224" customWidth="1"/>
    <col min="12544" max="12544" width="3.85546875" style="224" customWidth="1"/>
    <col min="12545" max="12545" width="2.5703125" style="224" customWidth="1"/>
    <col min="12546" max="12546" width="3.7109375" style="224" customWidth="1"/>
    <col min="12547" max="12547" width="1" style="224" customWidth="1"/>
    <col min="12548" max="12548" width="1.28515625" style="224" customWidth="1"/>
    <col min="12549" max="12549" width="2.85546875" style="224" customWidth="1"/>
    <col min="12550" max="12550" width="16.42578125" style="224" customWidth="1"/>
    <col min="12551" max="12551" width="7" style="224" customWidth="1"/>
    <col min="12552" max="12552" width="4.85546875" style="224" customWidth="1"/>
    <col min="12553" max="12553" width="2" style="224" customWidth="1"/>
    <col min="12554" max="12554" width="2.5703125" style="224" customWidth="1"/>
    <col min="12555" max="12555" width="7.42578125" style="224" customWidth="1"/>
    <col min="12556" max="12556" width="1.5703125" style="224" customWidth="1"/>
    <col min="12557" max="12557" width="2.42578125" style="224" customWidth="1"/>
    <col min="12558" max="12558" width="8.140625" style="224" customWidth="1"/>
    <col min="12559" max="12559" width="3.42578125" style="224" customWidth="1"/>
    <col min="12560" max="12560" width="5.5703125" style="224" customWidth="1"/>
    <col min="12561" max="12561" width="6.42578125" style="224" customWidth="1"/>
    <col min="12562" max="12562" width="7.85546875" style="224" customWidth="1"/>
    <col min="12563" max="12796" width="9.140625" style="224"/>
    <col min="12797" max="12797" width="2.85546875" style="224" customWidth="1"/>
    <col min="12798" max="12798" width="3.140625" style="224" customWidth="1"/>
    <col min="12799" max="12799" width="2.42578125" style="224" customWidth="1"/>
    <col min="12800" max="12800" width="3.85546875" style="224" customWidth="1"/>
    <col min="12801" max="12801" width="2.5703125" style="224" customWidth="1"/>
    <col min="12802" max="12802" width="3.7109375" style="224" customWidth="1"/>
    <col min="12803" max="12803" width="1" style="224" customWidth="1"/>
    <col min="12804" max="12804" width="1.28515625" style="224" customWidth="1"/>
    <col min="12805" max="12805" width="2.85546875" style="224" customWidth="1"/>
    <col min="12806" max="12806" width="16.42578125" style="224" customWidth="1"/>
    <col min="12807" max="12807" width="7" style="224" customWidth="1"/>
    <col min="12808" max="12808" width="4.85546875" style="224" customWidth="1"/>
    <col min="12809" max="12809" width="2" style="224" customWidth="1"/>
    <col min="12810" max="12810" width="2.5703125" style="224" customWidth="1"/>
    <col min="12811" max="12811" width="7.42578125" style="224" customWidth="1"/>
    <col min="12812" max="12812" width="1.5703125" style="224" customWidth="1"/>
    <col min="12813" max="12813" width="2.42578125" style="224" customWidth="1"/>
    <col min="12814" max="12814" width="8.140625" style="224" customWidth="1"/>
    <col min="12815" max="12815" width="3.42578125" style="224" customWidth="1"/>
    <col min="12816" max="12816" width="5.5703125" style="224" customWidth="1"/>
    <col min="12817" max="12817" width="6.42578125" style="224" customWidth="1"/>
    <col min="12818" max="12818" width="7.85546875" style="224" customWidth="1"/>
    <col min="12819" max="13052" width="9.140625" style="224"/>
    <col min="13053" max="13053" width="2.85546875" style="224" customWidth="1"/>
    <col min="13054" max="13054" width="3.140625" style="224" customWidth="1"/>
    <col min="13055" max="13055" width="2.42578125" style="224" customWidth="1"/>
    <col min="13056" max="13056" width="3.85546875" style="224" customWidth="1"/>
    <col min="13057" max="13057" width="2.5703125" style="224" customWidth="1"/>
    <col min="13058" max="13058" width="3.7109375" style="224" customWidth="1"/>
    <col min="13059" max="13059" width="1" style="224" customWidth="1"/>
    <col min="13060" max="13060" width="1.28515625" style="224" customWidth="1"/>
    <col min="13061" max="13061" width="2.85546875" style="224" customWidth="1"/>
    <col min="13062" max="13062" width="16.42578125" style="224" customWidth="1"/>
    <col min="13063" max="13063" width="7" style="224" customWidth="1"/>
    <col min="13064" max="13064" width="4.85546875" style="224" customWidth="1"/>
    <col min="13065" max="13065" width="2" style="224" customWidth="1"/>
    <col min="13066" max="13066" width="2.5703125" style="224" customWidth="1"/>
    <col min="13067" max="13067" width="7.42578125" style="224" customWidth="1"/>
    <col min="13068" max="13068" width="1.5703125" style="224" customWidth="1"/>
    <col min="13069" max="13069" width="2.42578125" style="224" customWidth="1"/>
    <col min="13070" max="13070" width="8.140625" style="224" customWidth="1"/>
    <col min="13071" max="13071" width="3.42578125" style="224" customWidth="1"/>
    <col min="13072" max="13072" width="5.5703125" style="224" customWidth="1"/>
    <col min="13073" max="13073" width="6.42578125" style="224" customWidth="1"/>
    <col min="13074" max="13074" width="7.85546875" style="224" customWidth="1"/>
    <col min="13075" max="13308" width="9.140625" style="224"/>
    <col min="13309" max="13309" width="2.85546875" style="224" customWidth="1"/>
    <col min="13310" max="13310" width="3.140625" style="224" customWidth="1"/>
    <col min="13311" max="13311" width="2.42578125" style="224" customWidth="1"/>
    <col min="13312" max="13312" width="3.85546875" style="224" customWidth="1"/>
    <col min="13313" max="13313" width="2.5703125" style="224" customWidth="1"/>
    <col min="13314" max="13314" width="3.7109375" style="224" customWidth="1"/>
    <col min="13315" max="13315" width="1" style="224" customWidth="1"/>
    <col min="13316" max="13316" width="1.28515625" style="224" customWidth="1"/>
    <col min="13317" max="13317" width="2.85546875" style="224" customWidth="1"/>
    <col min="13318" max="13318" width="16.42578125" style="224" customWidth="1"/>
    <col min="13319" max="13319" width="7" style="224" customWidth="1"/>
    <col min="13320" max="13320" width="4.85546875" style="224" customWidth="1"/>
    <col min="13321" max="13321" width="2" style="224" customWidth="1"/>
    <col min="13322" max="13322" width="2.5703125" style="224" customWidth="1"/>
    <col min="13323" max="13323" width="7.42578125" style="224" customWidth="1"/>
    <col min="13324" max="13324" width="1.5703125" style="224" customWidth="1"/>
    <col min="13325" max="13325" width="2.42578125" style="224" customWidth="1"/>
    <col min="13326" max="13326" width="8.140625" style="224" customWidth="1"/>
    <col min="13327" max="13327" width="3.42578125" style="224" customWidth="1"/>
    <col min="13328" max="13328" width="5.5703125" style="224" customWidth="1"/>
    <col min="13329" max="13329" width="6.42578125" style="224" customWidth="1"/>
    <col min="13330" max="13330" width="7.85546875" style="224" customWidth="1"/>
    <col min="13331" max="13564" width="9.140625" style="224"/>
    <col min="13565" max="13565" width="2.85546875" style="224" customWidth="1"/>
    <col min="13566" max="13566" width="3.140625" style="224" customWidth="1"/>
    <col min="13567" max="13567" width="2.42578125" style="224" customWidth="1"/>
    <col min="13568" max="13568" width="3.85546875" style="224" customWidth="1"/>
    <col min="13569" max="13569" width="2.5703125" style="224" customWidth="1"/>
    <col min="13570" max="13570" width="3.7109375" style="224" customWidth="1"/>
    <col min="13571" max="13571" width="1" style="224" customWidth="1"/>
    <col min="13572" max="13572" width="1.28515625" style="224" customWidth="1"/>
    <col min="13573" max="13573" width="2.85546875" style="224" customWidth="1"/>
    <col min="13574" max="13574" width="16.42578125" style="224" customWidth="1"/>
    <col min="13575" max="13575" width="7" style="224" customWidth="1"/>
    <col min="13576" max="13576" width="4.85546875" style="224" customWidth="1"/>
    <col min="13577" max="13577" width="2" style="224" customWidth="1"/>
    <col min="13578" max="13578" width="2.5703125" style="224" customWidth="1"/>
    <col min="13579" max="13579" width="7.42578125" style="224" customWidth="1"/>
    <col min="13580" max="13580" width="1.5703125" style="224" customWidth="1"/>
    <col min="13581" max="13581" width="2.42578125" style="224" customWidth="1"/>
    <col min="13582" max="13582" width="8.140625" style="224" customWidth="1"/>
    <col min="13583" max="13583" width="3.42578125" style="224" customWidth="1"/>
    <col min="13584" max="13584" width="5.5703125" style="224" customWidth="1"/>
    <col min="13585" max="13585" width="6.42578125" style="224" customWidth="1"/>
    <col min="13586" max="13586" width="7.85546875" style="224" customWidth="1"/>
    <col min="13587" max="13820" width="9.140625" style="224"/>
    <col min="13821" max="13821" width="2.85546875" style="224" customWidth="1"/>
    <col min="13822" max="13822" width="3.140625" style="224" customWidth="1"/>
    <col min="13823" max="13823" width="2.42578125" style="224" customWidth="1"/>
    <col min="13824" max="13824" width="3.85546875" style="224" customWidth="1"/>
    <col min="13825" max="13825" width="2.5703125" style="224" customWidth="1"/>
    <col min="13826" max="13826" width="3.7109375" style="224" customWidth="1"/>
    <col min="13827" max="13827" width="1" style="224" customWidth="1"/>
    <col min="13828" max="13828" width="1.28515625" style="224" customWidth="1"/>
    <col min="13829" max="13829" width="2.85546875" style="224" customWidth="1"/>
    <col min="13830" max="13830" width="16.42578125" style="224" customWidth="1"/>
    <col min="13831" max="13831" width="7" style="224" customWidth="1"/>
    <col min="13832" max="13832" width="4.85546875" style="224" customWidth="1"/>
    <col min="13833" max="13833" width="2" style="224" customWidth="1"/>
    <col min="13834" max="13834" width="2.5703125" style="224" customWidth="1"/>
    <col min="13835" max="13835" width="7.42578125" style="224" customWidth="1"/>
    <col min="13836" max="13836" width="1.5703125" style="224" customWidth="1"/>
    <col min="13837" max="13837" width="2.42578125" style="224" customWidth="1"/>
    <col min="13838" max="13838" width="8.140625" style="224" customWidth="1"/>
    <col min="13839" max="13839" width="3.42578125" style="224" customWidth="1"/>
    <col min="13840" max="13840" width="5.5703125" style="224" customWidth="1"/>
    <col min="13841" max="13841" width="6.42578125" style="224" customWidth="1"/>
    <col min="13842" max="13842" width="7.85546875" style="224" customWidth="1"/>
    <col min="13843" max="14076" width="9.140625" style="224"/>
    <col min="14077" max="14077" width="2.85546875" style="224" customWidth="1"/>
    <col min="14078" max="14078" width="3.140625" style="224" customWidth="1"/>
    <col min="14079" max="14079" width="2.42578125" style="224" customWidth="1"/>
    <col min="14080" max="14080" width="3.85546875" style="224" customWidth="1"/>
    <col min="14081" max="14081" width="2.5703125" style="224" customWidth="1"/>
    <col min="14082" max="14082" width="3.7109375" style="224" customWidth="1"/>
    <col min="14083" max="14083" width="1" style="224" customWidth="1"/>
    <col min="14084" max="14084" width="1.28515625" style="224" customWidth="1"/>
    <col min="14085" max="14085" width="2.85546875" style="224" customWidth="1"/>
    <col min="14086" max="14086" width="16.42578125" style="224" customWidth="1"/>
    <col min="14087" max="14087" width="7" style="224" customWidth="1"/>
    <col min="14088" max="14088" width="4.85546875" style="224" customWidth="1"/>
    <col min="14089" max="14089" width="2" style="224" customWidth="1"/>
    <col min="14090" max="14090" width="2.5703125" style="224" customWidth="1"/>
    <col min="14091" max="14091" width="7.42578125" style="224" customWidth="1"/>
    <col min="14092" max="14092" width="1.5703125" style="224" customWidth="1"/>
    <col min="14093" max="14093" width="2.42578125" style="224" customWidth="1"/>
    <col min="14094" max="14094" width="8.140625" style="224" customWidth="1"/>
    <col min="14095" max="14095" width="3.42578125" style="224" customWidth="1"/>
    <col min="14096" max="14096" width="5.5703125" style="224" customWidth="1"/>
    <col min="14097" max="14097" width="6.42578125" style="224" customWidth="1"/>
    <col min="14098" max="14098" width="7.85546875" style="224" customWidth="1"/>
    <col min="14099" max="14332" width="9.140625" style="224"/>
    <col min="14333" max="14333" width="2.85546875" style="224" customWidth="1"/>
    <col min="14334" max="14334" width="3.140625" style="224" customWidth="1"/>
    <col min="14335" max="14335" width="2.42578125" style="224" customWidth="1"/>
    <col min="14336" max="14336" width="3.85546875" style="224" customWidth="1"/>
    <col min="14337" max="14337" width="2.5703125" style="224" customWidth="1"/>
    <col min="14338" max="14338" width="3.7109375" style="224" customWidth="1"/>
    <col min="14339" max="14339" width="1" style="224" customWidth="1"/>
    <col min="14340" max="14340" width="1.28515625" style="224" customWidth="1"/>
    <col min="14341" max="14341" width="2.85546875" style="224" customWidth="1"/>
    <col min="14342" max="14342" width="16.42578125" style="224" customWidth="1"/>
    <col min="14343" max="14343" width="7" style="224" customWidth="1"/>
    <col min="14344" max="14344" width="4.85546875" style="224" customWidth="1"/>
    <col min="14345" max="14345" width="2" style="224" customWidth="1"/>
    <col min="14346" max="14346" width="2.5703125" style="224" customWidth="1"/>
    <col min="14347" max="14347" width="7.42578125" style="224" customWidth="1"/>
    <col min="14348" max="14348" width="1.5703125" style="224" customWidth="1"/>
    <col min="14349" max="14349" width="2.42578125" style="224" customWidth="1"/>
    <col min="14350" max="14350" width="8.140625" style="224" customWidth="1"/>
    <col min="14351" max="14351" width="3.42578125" style="224" customWidth="1"/>
    <col min="14352" max="14352" width="5.5703125" style="224" customWidth="1"/>
    <col min="14353" max="14353" width="6.42578125" style="224" customWidth="1"/>
    <col min="14354" max="14354" width="7.85546875" style="224" customWidth="1"/>
    <col min="14355" max="14588" width="9.140625" style="224"/>
    <col min="14589" max="14589" width="2.85546875" style="224" customWidth="1"/>
    <col min="14590" max="14590" width="3.140625" style="224" customWidth="1"/>
    <col min="14591" max="14591" width="2.42578125" style="224" customWidth="1"/>
    <col min="14592" max="14592" width="3.85546875" style="224" customWidth="1"/>
    <col min="14593" max="14593" width="2.5703125" style="224" customWidth="1"/>
    <col min="14594" max="14594" width="3.7109375" style="224" customWidth="1"/>
    <col min="14595" max="14595" width="1" style="224" customWidth="1"/>
    <col min="14596" max="14596" width="1.28515625" style="224" customWidth="1"/>
    <col min="14597" max="14597" width="2.85546875" style="224" customWidth="1"/>
    <col min="14598" max="14598" width="16.42578125" style="224" customWidth="1"/>
    <col min="14599" max="14599" width="7" style="224" customWidth="1"/>
    <col min="14600" max="14600" width="4.85546875" style="224" customWidth="1"/>
    <col min="14601" max="14601" width="2" style="224" customWidth="1"/>
    <col min="14602" max="14602" width="2.5703125" style="224" customWidth="1"/>
    <col min="14603" max="14603" width="7.42578125" style="224" customWidth="1"/>
    <col min="14604" max="14604" width="1.5703125" style="224" customWidth="1"/>
    <col min="14605" max="14605" width="2.42578125" style="224" customWidth="1"/>
    <col min="14606" max="14606" width="8.140625" style="224" customWidth="1"/>
    <col min="14607" max="14607" width="3.42578125" style="224" customWidth="1"/>
    <col min="14608" max="14608" width="5.5703125" style="224" customWidth="1"/>
    <col min="14609" max="14609" width="6.42578125" style="224" customWidth="1"/>
    <col min="14610" max="14610" width="7.85546875" style="224" customWidth="1"/>
    <col min="14611" max="14844" width="9.140625" style="224"/>
    <col min="14845" max="14845" width="2.85546875" style="224" customWidth="1"/>
    <col min="14846" max="14846" width="3.140625" style="224" customWidth="1"/>
    <col min="14847" max="14847" width="2.42578125" style="224" customWidth="1"/>
    <col min="14848" max="14848" width="3.85546875" style="224" customWidth="1"/>
    <col min="14849" max="14849" width="2.5703125" style="224" customWidth="1"/>
    <col min="14850" max="14850" width="3.7109375" style="224" customWidth="1"/>
    <col min="14851" max="14851" width="1" style="224" customWidth="1"/>
    <col min="14852" max="14852" width="1.28515625" style="224" customWidth="1"/>
    <col min="14853" max="14853" width="2.85546875" style="224" customWidth="1"/>
    <col min="14854" max="14854" width="16.42578125" style="224" customWidth="1"/>
    <col min="14855" max="14855" width="7" style="224" customWidth="1"/>
    <col min="14856" max="14856" width="4.85546875" style="224" customWidth="1"/>
    <col min="14857" max="14857" width="2" style="224" customWidth="1"/>
    <col min="14858" max="14858" width="2.5703125" style="224" customWidth="1"/>
    <col min="14859" max="14859" width="7.42578125" style="224" customWidth="1"/>
    <col min="14860" max="14860" width="1.5703125" style="224" customWidth="1"/>
    <col min="14861" max="14861" width="2.42578125" style="224" customWidth="1"/>
    <col min="14862" max="14862" width="8.140625" style="224" customWidth="1"/>
    <col min="14863" max="14863" width="3.42578125" style="224" customWidth="1"/>
    <col min="14864" max="14864" width="5.5703125" style="224" customWidth="1"/>
    <col min="14865" max="14865" width="6.42578125" style="224" customWidth="1"/>
    <col min="14866" max="14866" width="7.85546875" style="224" customWidth="1"/>
    <col min="14867" max="15100" width="9.140625" style="224"/>
    <col min="15101" max="15101" width="2.85546875" style="224" customWidth="1"/>
    <col min="15102" max="15102" width="3.140625" style="224" customWidth="1"/>
    <col min="15103" max="15103" width="2.42578125" style="224" customWidth="1"/>
    <col min="15104" max="15104" width="3.85546875" style="224" customWidth="1"/>
    <col min="15105" max="15105" width="2.5703125" style="224" customWidth="1"/>
    <col min="15106" max="15106" width="3.7109375" style="224" customWidth="1"/>
    <col min="15107" max="15107" width="1" style="224" customWidth="1"/>
    <col min="15108" max="15108" width="1.28515625" style="224" customWidth="1"/>
    <col min="15109" max="15109" width="2.85546875" style="224" customWidth="1"/>
    <col min="15110" max="15110" width="16.42578125" style="224" customWidth="1"/>
    <col min="15111" max="15111" width="7" style="224" customWidth="1"/>
    <col min="15112" max="15112" width="4.85546875" style="224" customWidth="1"/>
    <col min="15113" max="15113" width="2" style="224" customWidth="1"/>
    <col min="15114" max="15114" width="2.5703125" style="224" customWidth="1"/>
    <col min="15115" max="15115" width="7.42578125" style="224" customWidth="1"/>
    <col min="15116" max="15116" width="1.5703125" style="224" customWidth="1"/>
    <col min="15117" max="15117" width="2.42578125" style="224" customWidth="1"/>
    <col min="15118" max="15118" width="8.140625" style="224" customWidth="1"/>
    <col min="15119" max="15119" width="3.42578125" style="224" customWidth="1"/>
    <col min="15120" max="15120" width="5.5703125" style="224" customWidth="1"/>
    <col min="15121" max="15121" width="6.42578125" style="224" customWidth="1"/>
    <col min="15122" max="15122" width="7.85546875" style="224" customWidth="1"/>
    <col min="15123" max="15356" width="9.140625" style="224"/>
    <col min="15357" max="15357" width="2.85546875" style="224" customWidth="1"/>
    <col min="15358" max="15358" width="3.140625" style="224" customWidth="1"/>
    <col min="15359" max="15359" width="2.42578125" style="224" customWidth="1"/>
    <col min="15360" max="15360" width="3.85546875" style="224" customWidth="1"/>
    <col min="15361" max="15361" width="2.5703125" style="224" customWidth="1"/>
    <col min="15362" max="15362" width="3.7109375" style="224" customWidth="1"/>
    <col min="15363" max="15363" width="1" style="224" customWidth="1"/>
    <col min="15364" max="15364" width="1.28515625" style="224" customWidth="1"/>
    <col min="15365" max="15365" width="2.85546875" style="224" customWidth="1"/>
    <col min="15366" max="15366" width="16.42578125" style="224" customWidth="1"/>
    <col min="15367" max="15367" width="7" style="224" customWidth="1"/>
    <col min="15368" max="15368" width="4.85546875" style="224" customWidth="1"/>
    <col min="15369" max="15369" width="2" style="224" customWidth="1"/>
    <col min="15370" max="15370" width="2.5703125" style="224" customWidth="1"/>
    <col min="15371" max="15371" width="7.42578125" style="224" customWidth="1"/>
    <col min="15372" max="15372" width="1.5703125" style="224" customWidth="1"/>
    <col min="15373" max="15373" width="2.42578125" style="224" customWidth="1"/>
    <col min="15374" max="15374" width="8.140625" style="224" customWidth="1"/>
    <col min="15375" max="15375" width="3.42578125" style="224" customWidth="1"/>
    <col min="15376" max="15376" width="5.5703125" style="224" customWidth="1"/>
    <col min="15377" max="15377" width="6.42578125" style="224" customWidth="1"/>
    <col min="15378" max="15378" width="7.85546875" style="224" customWidth="1"/>
    <col min="15379" max="15612" width="9.140625" style="224"/>
    <col min="15613" max="15613" width="2.85546875" style="224" customWidth="1"/>
    <col min="15614" max="15614" width="3.140625" style="224" customWidth="1"/>
    <col min="15615" max="15615" width="2.42578125" style="224" customWidth="1"/>
    <col min="15616" max="15616" width="3.85546875" style="224" customWidth="1"/>
    <col min="15617" max="15617" width="2.5703125" style="224" customWidth="1"/>
    <col min="15618" max="15618" width="3.7109375" style="224" customWidth="1"/>
    <col min="15619" max="15619" width="1" style="224" customWidth="1"/>
    <col min="15620" max="15620" width="1.28515625" style="224" customWidth="1"/>
    <col min="15621" max="15621" width="2.85546875" style="224" customWidth="1"/>
    <col min="15622" max="15622" width="16.42578125" style="224" customWidth="1"/>
    <col min="15623" max="15623" width="7" style="224" customWidth="1"/>
    <col min="15624" max="15624" width="4.85546875" style="224" customWidth="1"/>
    <col min="15625" max="15625" width="2" style="224" customWidth="1"/>
    <col min="15626" max="15626" width="2.5703125" style="224" customWidth="1"/>
    <col min="15627" max="15627" width="7.42578125" style="224" customWidth="1"/>
    <col min="15628" max="15628" width="1.5703125" style="224" customWidth="1"/>
    <col min="15629" max="15629" width="2.42578125" style="224" customWidth="1"/>
    <col min="15630" max="15630" width="8.140625" style="224" customWidth="1"/>
    <col min="15631" max="15631" width="3.42578125" style="224" customWidth="1"/>
    <col min="15632" max="15632" width="5.5703125" style="224" customWidth="1"/>
    <col min="15633" max="15633" width="6.42578125" style="224" customWidth="1"/>
    <col min="15634" max="15634" width="7.85546875" style="224" customWidth="1"/>
    <col min="15635" max="15868" width="9.140625" style="224"/>
    <col min="15869" max="15869" width="2.85546875" style="224" customWidth="1"/>
    <col min="15870" max="15870" width="3.140625" style="224" customWidth="1"/>
    <col min="15871" max="15871" width="2.42578125" style="224" customWidth="1"/>
    <col min="15872" max="15872" width="3.85546875" style="224" customWidth="1"/>
    <col min="15873" max="15873" width="2.5703125" style="224" customWidth="1"/>
    <col min="15874" max="15874" width="3.7109375" style="224" customWidth="1"/>
    <col min="15875" max="15875" width="1" style="224" customWidth="1"/>
    <col min="15876" max="15876" width="1.28515625" style="224" customWidth="1"/>
    <col min="15877" max="15877" width="2.85546875" style="224" customWidth="1"/>
    <col min="15878" max="15878" width="16.42578125" style="224" customWidth="1"/>
    <col min="15879" max="15879" width="7" style="224" customWidth="1"/>
    <col min="15880" max="15880" width="4.85546875" style="224" customWidth="1"/>
    <col min="15881" max="15881" width="2" style="224" customWidth="1"/>
    <col min="15882" max="15882" width="2.5703125" style="224" customWidth="1"/>
    <col min="15883" max="15883" width="7.42578125" style="224" customWidth="1"/>
    <col min="15884" max="15884" width="1.5703125" style="224" customWidth="1"/>
    <col min="15885" max="15885" width="2.42578125" style="224" customWidth="1"/>
    <col min="15886" max="15886" width="8.140625" style="224" customWidth="1"/>
    <col min="15887" max="15887" width="3.42578125" style="224" customWidth="1"/>
    <col min="15888" max="15888" width="5.5703125" style="224" customWidth="1"/>
    <col min="15889" max="15889" width="6.42578125" style="224" customWidth="1"/>
    <col min="15890" max="15890" width="7.85546875" style="224" customWidth="1"/>
    <col min="15891" max="16124" width="9.140625" style="224"/>
    <col min="16125" max="16125" width="2.85546875" style="224" customWidth="1"/>
    <col min="16126" max="16126" width="3.140625" style="224" customWidth="1"/>
    <col min="16127" max="16127" width="2.42578125" style="224" customWidth="1"/>
    <col min="16128" max="16128" width="3.85546875" style="224" customWidth="1"/>
    <col min="16129" max="16129" width="2.5703125" style="224" customWidth="1"/>
    <col min="16130" max="16130" width="3.7109375" style="224" customWidth="1"/>
    <col min="16131" max="16131" width="1" style="224" customWidth="1"/>
    <col min="16132" max="16132" width="1.28515625" style="224" customWidth="1"/>
    <col min="16133" max="16133" width="2.85546875" style="224" customWidth="1"/>
    <col min="16134" max="16134" width="16.42578125" style="224" customWidth="1"/>
    <col min="16135" max="16135" width="7" style="224" customWidth="1"/>
    <col min="16136" max="16136" width="4.85546875" style="224" customWidth="1"/>
    <col min="16137" max="16137" width="2" style="224" customWidth="1"/>
    <col min="16138" max="16138" width="2.5703125" style="224" customWidth="1"/>
    <col min="16139" max="16139" width="7.42578125" style="224" customWidth="1"/>
    <col min="16140" max="16140" width="1.5703125" style="224" customWidth="1"/>
    <col min="16141" max="16141" width="2.42578125" style="224" customWidth="1"/>
    <col min="16142" max="16142" width="8.140625" style="224" customWidth="1"/>
    <col min="16143" max="16143" width="3.42578125" style="224" customWidth="1"/>
    <col min="16144" max="16144" width="5.5703125" style="224" customWidth="1"/>
    <col min="16145" max="16145" width="6.42578125" style="224" customWidth="1"/>
    <col min="16146" max="16146" width="7.85546875" style="224" customWidth="1"/>
    <col min="16147" max="16384" width="9.140625" style="224"/>
  </cols>
  <sheetData>
    <row r="1" spans="1:22" ht="28.5" customHeight="1" x14ac:dyDescent="0.2">
      <c r="O1" s="1574" t="s">
        <v>917</v>
      </c>
      <c r="P1" s="1574"/>
      <c r="Q1" s="1574"/>
      <c r="R1" s="1574"/>
      <c r="S1" s="1574"/>
      <c r="T1" s="1574"/>
      <c r="U1" s="1574"/>
      <c r="V1" s="1574"/>
    </row>
    <row r="2" spans="1:22" ht="36" customHeight="1" x14ac:dyDescent="0.35">
      <c r="A2" s="1575" t="s">
        <v>868</v>
      </c>
      <c r="B2" s="1575"/>
      <c r="C2" s="1575"/>
      <c r="D2" s="1575"/>
      <c r="E2" s="1575"/>
      <c r="F2" s="1575"/>
      <c r="G2" s="1575"/>
      <c r="H2" s="1575"/>
      <c r="I2" s="1575"/>
      <c r="J2" s="1575"/>
      <c r="K2" s="1575"/>
      <c r="L2" s="1575"/>
      <c r="M2" s="1575"/>
      <c r="N2" s="1575"/>
      <c r="O2" s="1575"/>
      <c r="P2" s="1575"/>
      <c r="Q2" s="1575"/>
      <c r="R2" s="1575"/>
      <c r="S2" s="1575"/>
      <c r="T2" s="1575"/>
      <c r="U2" s="1575"/>
      <c r="V2" s="1575"/>
    </row>
    <row r="3" spans="1:22" s="227" customFormat="1" ht="15" x14ac:dyDescent="0.25">
      <c r="A3" s="1576" t="s">
        <v>869</v>
      </c>
      <c r="B3" s="1576"/>
      <c r="C3" s="1576"/>
      <c r="D3" s="1576"/>
      <c r="E3" s="1576"/>
      <c r="F3" s="1576"/>
      <c r="G3" s="1576"/>
      <c r="H3" s="1576"/>
      <c r="I3" s="1576"/>
      <c r="J3" s="1576"/>
      <c r="K3" s="1576"/>
      <c r="L3" s="1576"/>
      <c r="M3" s="1576"/>
      <c r="N3" s="1576"/>
      <c r="O3" s="1576"/>
      <c r="P3" s="1576"/>
      <c r="Q3" s="1576"/>
      <c r="R3" s="1576"/>
      <c r="S3" s="1576"/>
      <c r="T3" s="1576"/>
      <c r="U3" s="1576"/>
      <c r="V3" s="225"/>
    </row>
    <row r="4" spans="1:22" s="227" customFormat="1" ht="22.5" customHeight="1" x14ac:dyDescent="0.25">
      <c r="A4" s="228" t="s">
        <v>870</v>
      </c>
      <c r="B4" s="228"/>
      <c r="C4" s="228"/>
      <c r="D4" s="228"/>
      <c r="E4" s="228"/>
      <c r="F4" s="228"/>
      <c r="G4" s="228"/>
      <c r="V4" s="225"/>
    </row>
    <row r="5" spans="1:22" s="232" customFormat="1" ht="19.5" customHeight="1" x14ac:dyDescent="0.2">
      <c r="A5" s="229" t="s">
        <v>871</v>
      </c>
      <c r="B5" s="229"/>
      <c r="C5" s="229"/>
      <c r="D5" s="230"/>
      <c r="E5" s="230"/>
      <c r="F5" s="230"/>
      <c r="G5" s="230"/>
      <c r="H5" s="230"/>
      <c r="I5" s="230"/>
      <c r="J5" s="230"/>
      <c r="K5" s="230"/>
      <c r="L5" s="229" t="s">
        <v>872</v>
      </c>
      <c r="M5" s="231"/>
      <c r="N5" s="231"/>
      <c r="O5" s="229" t="s">
        <v>873</v>
      </c>
      <c r="P5" s="230"/>
      <c r="Q5" s="230"/>
      <c r="R5" s="230"/>
      <c r="S5" s="230"/>
      <c r="T5" s="230"/>
      <c r="U5" s="230"/>
      <c r="V5" s="230"/>
    </row>
    <row r="6" spans="1:22" s="232" customFormat="1" ht="19.5" customHeight="1" x14ac:dyDescent="0.2">
      <c r="A6" s="229" t="s">
        <v>874</v>
      </c>
      <c r="B6" s="229"/>
      <c r="C6" s="229"/>
      <c r="D6" s="229"/>
      <c r="E6" s="229"/>
      <c r="F6" s="229"/>
      <c r="H6" s="1577" t="s">
        <v>875</v>
      </c>
      <c r="I6" s="1577"/>
      <c r="J6" s="1577"/>
      <c r="K6" s="1577"/>
      <c r="L6" s="233" t="s">
        <v>876</v>
      </c>
      <c r="M6" s="229"/>
      <c r="N6" s="233"/>
      <c r="O6" s="1578" t="s">
        <v>877</v>
      </c>
      <c r="P6" s="1578"/>
      <c r="Q6" s="1578"/>
      <c r="R6" s="1578"/>
      <c r="S6" s="1578"/>
    </row>
    <row r="7" spans="1:22" s="232" customFormat="1" ht="19.5" customHeight="1" x14ac:dyDescent="0.2">
      <c r="A7" s="1579" t="s">
        <v>878</v>
      </c>
      <c r="B7" s="1579"/>
      <c r="C7" s="1579"/>
      <c r="D7" s="231"/>
      <c r="E7" s="231"/>
      <c r="F7" s="232" t="s">
        <v>879</v>
      </c>
      <c r="I7" s="231"/>
      <c r="J7" s="231"/>
      <c r="K7" s="231"/>
      <c r="L7" s="231"/>
      <c r="M7" s="231"/>
      <c r="N7" s="231"/>
      <c r="O7" s="231"/>
      <c r="P7" s="231"/>
      <c r="Q7" s="231"/>
      <c r="R7" s="231"/>
      <c r="S7" s="231"/>
      <c r="T7" s="232" t="s">
        <v>880</v>
      </c>
      <c r="U7" s="231"/>
      <c r="V7" s="231"/>
    </row>
    <row r="8" spans="1:22" s="232" customFormat="1" ht="19.5" customHeight="1" x14ac:dyDescent="0.2">
      <c r="A8" s="232" t="s">
        <v>881</v>
      </c>
      <c r="D8" s="231"/>
      <c r="E8" s="231"/>
      <c r="F8" s="229" t="s">
        <v>882</v>
      </c>
      <c r="G8" s="231"/>
      <c r="H8" s="231"/>
      <c r="I8" s="231"/>
      <c r="J8" s="231"/>
      <c r="K8" s="231"/>
      <c r="L8" s="1581" t="s">
        <v>883</v>
      </c>
      <c r="M8" s="1581"/>
      <c r="N8" s="231"/>
      <c r="O8" s="231"/>
      <c r="P8" s="231"/>
      <c r="Q8" s="231"/>
      <c r="R8" s="229" t="s">
        <v>884</v>
      </c>
      <c r="S8" s="231"/>
      <c r="T8" s="231"/>
      <c r="U8" s="231"/>
      <c r="V8" s="231"/>
    </row>
    <row r="9" spans="1:22" s="232" customFormat="1" ht="19.5" customHeight="1" x14ac:dyDescent="0.2">
      <c r="C9" s="231"/>
      <c r="D9" s="231"/>
      <c r="E9" s="231"/>
      <c r="F9" s="231"/>
      <c r="G9" s="231"/>
      <c r="H9" s="231"/>
      <c r="I9" s="231"/>
      <c r="J9" s="231"/>
      <c r="K9" s="231"/>
      <c r="N9" s="231"/>
      <c r="O9" s="231"/>
      <c r="P9" s="231"/>
      <c r="Q9" s="231"/>
      <c r="R9" s="231"/>
      <c r="S9" s="231"/>
      <c r="T9" s="231"/>
      <c r="U9" s="231"/>
      <c r="V9" s="231"/>
    </row>
    <row r="10" spans="1:22" s="232" customFormat="1" ht="19.5" customHeight="1" x14ac:dyDescent="0.2">
      <c r="D10" s="231"/>
      <c r="E10" s="231"/>
      <c r="F10" s="231"/>
      <c r="G10" s="231"/>
      <c r="H10" s="231"/>
      <c r="I10" s="231"/>
      <c r="J10" s="231"/>
      <c r="K10" s="231"/>
      <c r="L10" s="1579" t="s">
        <v>885</v>
      </c>
      <c r="M10" s="1579"/>
      <c r="N10" s="1579"/>
      <c r="O10" s="1579"/>
    </row>
    <row r="11" spans="1:22" s="232" customFormat="1" ht="18" customHeight="1" x14ac:dyDescent="0.2">
      <c r="A11" s="232" t="s">
        <v>886</v>
      </c>
    </row>
    <row r="12" spans="1:22" ht="21" customHeight="1" x14ac:dyDescent="0.25">
      <c r="A12" s="234" t="s">
        <v>887</v>
      </c>
      <c r="B12" s="234"/>
      <c r="C12" s="234"/>
      <c r="D12" s="234"/>
      <c r="E12" s="234"/>
      <c r="F12" s="234"/>
      <c r="G12" s="234"/>
    </row>
    <row r="13" spans="1:22" s="232" customFormat="1" ht="18.75" customHeight="1" x14ac:dyDescent="0.2">
      <c r="A13" s="1581" t="s">
        <v>888</v>
      </c>
      <c r="B13" s="1581"/>
      <c r="C13" s="1581"/>
      <c r="D13" s="230"/>
      <c r="E13" s="230"/>
      <c r="F13" s="230"/>
      <c r="G13" s="230"/>
      <c r="H13" s="230"/>
      <c r="I13" s="230"/>
      <c r="J13" s="230"/>
      <c r="K13" s="230"/>
      <c r="L13" s="229" t="s">
        <v>872</v>
      </c>
      <c r="M13" s="231"/>
      <c r="N13" s="231"/>
      <c r="O13" s="229" t="s">
        <v>873</v>
      </c>
      <c r="P13" s="230"/>
      <c r="Q13" s="230"/>
      <c r="R13" s="230"/>
      <c r="S13" s="230"/>
      <c r="T13" s="230"/>
      <c r="U13" s="230"/>
      <c r="V13" s="230"/>
    </row>
    <row r="14" spans="1:22" s="232" customFormat="1" ht="18.75" customHeight="1" x14ac:dyDescent="0.2">
      <c r="A14" s="229" t="s">
        <v>889</v>
      </c>
      <c r="B14" s="229"/>
      <c r="C14" s="229"/>
      <c r="D14" s="229"/>
      <c r="E14" s="229"/>
      <c r="F14" s="229"/>
      <c r="G14" s="1577" t="s">
        <v>890</v>
      </c>
      <c r="H14" s="1577"/>
      <c r="I14" s="1577"/>
      <c r="J14" s="1577"/>
      <c r="K14" s="1577"/>
      <c r="L14" s="1581" t="s">
        <v>876</v>
      </c>
      <c r="M14" s="1581"/>
      <c r="N14" s="1581"/>
      <c r="O14" s="1578" t="s">
        <v>877</v>
      </c>
      <c r="P14" s="1578"/>
      <c r="Q14" s="1578"/>
      <c r="R14" s="1578"/>
      <c r="S14" s="1578"/>
    </row>
    <row r="15" spans="1:22" s="232" customFormat="1" ht="18" customHeight="1" x14ac:dyDescent="0.2">
      <c r="C15" s="231"/>
      <c r="D15" s="231"/>
      <c r="E15" s="231"/>
      <c r="F15" s="231"/>
      <c r="G15" s="231"/>
      <c r="H15" s="231"/>
      <c r="I15" s="231"/>
      <c r="J15" s="231"/>
      <c r="K15" s="231"/>
      <c r="N15" s="231"/>
      <c r="O15" s="231"/>
      <c r="P15" s="231"/>
      <c r="Q15" s="231"/>
      <c r="R15" s="231"/>
      <c r="S15" s="231"/>
      <c r="T15" s="231"/>
      <c r="U15" s="231"/>
      <c r="V15" s="231"/>
    </row>
    <row r="16" spans="1:22" s="232" customFormat="1" ht="18" customHeight="1" x14ac:dyDescent="0.2">
      <c r="A16" s="229" t="s">
        <v>891</v>
      </c>
      <c r="B16" s="229"/>
      <c r="C16" s="229"/>
      <c r="D16" s="225"/>
      <c r="E16" s="225"/>
      <c r="F16" s="225"/>
      <c r="G16" s="225"/>
      <c r="H16" s="225"/>
      <c r="I16" s="225"/>
      <c r="J16" s="225"/>
      <c r="K16" s="225"/>
      <c r="L16" s="235" t="s">
        <v>892</v>
      </c>
      <c r="O16" s="1582" t="s">
        <v>608</v>
      </c>
      <c r="P16" s="1582"/>
      <c r="Q16" s="236"/>
      <c r="R16" s="237"/>
      <c r="S16" s="225"/>
      <c r="T16" s="225"/>
      <c r="U16" s="225"/>
      <c r="V16" s="225"/>
    </row>
    <row r="17" spans="1:22" s="232" customFormat="1" ht="21.75" customHeight="1" x14ac:dyDescent="0.25">
      <c r="A17" s="232" t="s">
        <v>893</v>
      </c>
      <c r="V17" s="238"/>
    </row>
    <row r="18" spans="1:22" s="232" customFormat="1" ht="11.25" x14ac:dyDescent="0.2">
      <c r="A18" s="232" t="s">
        <v>894</v>
      </c>
      <c r="J18" s="232" t="s">
        <v>895</v>
      </c>
      <c r="L18" s="1580" t="s">
        <v>896</v>
      </c>
      <c r="M18" s="1580"/>
      <c r="N18" s="1580"/>
      <c r="O18" s="1580" t="s">
        <v>897</v>
      </c>
      <c r="P18" s="1580"/>
      <c r="Q18" s="1580" t="s">
        <v>87</v>
      </c>
      <c r="R18" s="1580"/>
      <c r="S18" s="1583" t="s">
        <v>898</v>
      </c>
      <c r="T18" s="1583"/>
      <c r="U18" s="1580" t="s">
        <v>899</v>
      </c>
      <c r="V18" s="1580"/>
    </row>
    <row r="19" spans="1:22" s="232" customFormat="1" ht="18.75" customHeight="1" x14ac:dyDescent="0.2">
      <c r="A19" s="1586"/>
      <c r="B19" s="1586"/>
      <c r="C19" s="1586"/>
      <c r="D19" s="1586"/>
      <c r="E19" s="1586"/>
      <c r="F19" s="1586"/>
      <c r="G19" s="1586"/>
      <c r="H19" s="1586"/>
      <c r="I19" s="1586"/>
      <c r="J19" s="1586"/>
      <c r="K19" s="1586"/>
      <c r="L19" s="1587" t="s">
        <v>900</v>
      </c>
      <c r="M19" s="1587"/>
      <c r="N19" s="1587"/>
      <c r="O19" s="1586"/>
      <c r="P19" s="1586"/>
      <c r="Q19" s="1588"/>
      <c r="R19" s="1588"/>
      <c r="S19" s="1589"/>
      <c r="T19" s="1590"/>
      <c r="U19" s="1584"/>
      <c r="V19" s="1585"/>
    </row>
    <row r="20" spans="1:22" s="232" customFormat="1" ht="18.75" customHeight="1" x14ac:dyDescent="0.2">
      <c r="A20" s="1586"/>
      <c r="B20" s="1586"/>
      <c r="C20" s="1586"/>
      <c r="D20" s="1586"/>
      <c r="E20" s="1586"/>
      <c r="F20" s="1586"/>
      <c r="G20" s="1586"/>
      <c r="H20" s="1586"/>
      <c r="I20" s="1586"/>
      <c r="J20" s="1586"/>
      <c r="K20" s="1586"/>
      <c r="L20" s="1587" t="s">
        <v>900</v>
      </c>
      <c r="M20" s="1587"/>
      <c r="N20" s="1587"/>
      <c r="O20" s="1586"/>
      <c r="P20" s="1586"/>
      <c r="Q20" s="1588"/>
      <c r="R20" s="1588"/>
      <c r="S20" s="1589"/>
      <c r="T20" s="1590"/>
      <c r="U20" s="1584"/>
      <c r="V20" s="1585"/>
    </row>
    <row r="21" spans="1:22" s="232" customFormat="1" ht="18.75" customHeight="1" x14ac:dyDescent="0.2">
      <c r="A21" s="1586"/>
      <c r="B21" s="1586"/>
      <c r="C21" s="1586"/>
      <c r="D21" s="1586"/>
      <c r="E21" s="1586"/>
      <c r="F21" s="1586"/>
      <c r="G21" s="1586"/>
      <c r="H21" s="1586"/>
      <c r="I21" s="1586"/>
      <c r="J21" s="1586"/>
      <c r="K21" s="1586"/>
      <c r="L21" s="1587" t="s">
        <v>900</v>
      </c>
      <c r="M21" s="1587"/>
      <c r="N21" s="1587"/>
      <c r="O21" s="1586"/>
      <c r="P21" s="1586"/>
      <c r="Q21" s="1588"/>
      <c r="R21" s="1588"/>
      <c r="S21" s="1589"/>
      <c r="T21" s="1590"/>
      <c r="U21" s="1584"/>
      <c r="V21" s="1585"/>
    </row>
    <row r="22" spans="1:22" s="232" customFormat="1" ht="18.75" customHeight="1" x14ac:dyDescent="0.2">
      <c r="A22" s="1586"/>
      <c r="B22" s="1586"/>
      <c r="C22" s="1586"/>
      <c r="D22" s="1586"/>
      <c r="E22" s="1586"/>
      <c r="F22" s="1586"/>
      <c r="G22" s="1586"/>
      <c r="H22" s="1586"/>
      <c r="I22" s="1586"/>
      <c r="J22" s="1586"/>
      <c r="K22" s="1586"/>
      <c r="L22" s="1587" t="s">
        <v>900</v>
      </c>
      <c r="M22" s="1587"/>
      <c r="N22" s="1587"/>
      <c r="O22" s="1586"/>
      <c r="P22" s="1586"/>
      <c r="Q22" s="1588"/>
      <c r="R22" s="1588"/>
      <c r="S22" s="1589"/>
      <c r="T22" s="1590"/>
      <c r="U22" s="1584"/>
      <c r="V22" s="1585"/>
    </row>
    <row r="23" spans="1:22" s="232" customFormat="1" ht="18.75" customHeight="1" x14ac:dyDescent="0.2">
      <c r="A23" s="1586"/>
      <c r="B23" s="1586"/>
      <c r="C23" s="1586"/>
      <c r="D23" s="1586"/>
      <c r="E23" s="1586"/>
      <c r="F23" s="1586"/>
      <c r="G23" s="1586"/>
      <c r="H23" s="1586"/>
      <c r="I23" s="1586"/>
      <c r="J23" s="1586"/>
      <c r="K23" s="1586"/>
      <c r="L23" s="1587" t="s">
        <v>900</v>
      </c>
      <c r="M23" s="1587"/>
      <c r="N23" s="1587"/>
      <c r="O23" s="1586"/>
      <c r="P23" s="1586"/>
      <c r="Q23" s="1588"/>
      <c r="R23" s="1588"/>
      <c r="S23" s="1589"/>
      <c r="T23" s="1590"/>
      <c r="U23" s="1584"/>
      <c r="V23" s="1585"/>
    </row>
    <row r="24" spans="1:22" ht="12.75" x14ac:dyDescent="0.2">
      <c r="A24" s="232" t="s">
        <v>901</v>
      </c>
      <c r="L24" s="225"/>
      <c r="M24" s="225"/>
      <c r="N24" s="225"/>
      <c r="R24" s="232"/>
      <c r="S24" s="1591" t="s">
        <v>902</v>
      </c>
      <c r="T24" s="1591"/>
      <c r="U24" s="1591"/>
      <c r="V24" s="1591"/>
    </row>
    <row r="25" spans="1:22" ht="12.75" x14ac:dyDescent="0.2">
      <c r="A25" s="232"/>
      <c r="L25" s="225"/>
      <c r="M25" s="225"/>
      <c r="N25" s="225"/>
      <c r="O25" s="239"/>
      <c r="P25" s="239"/>
      <c r="Q25" s="239"/>
      <c r="R25" s="239"/>
      <c r="S25" s="239"/>
      <c r="T25" s="239"/>
      <c r="U25" s="239"/>
    </row>
    <row r="26" spans="1:22" s="232" customFormat="1" ht="15" customHeight="1" x14ac:dyDescent="0.2">
      <c r="A26" s="240">
        <v>1</v>
      </c>
      <c r="B26" s="241" t="s">
        <v>957</v>
      </c>
      <c r="C26" s="241"/>
      <c r="D26" s="241"/>
      <c r="E26" s="241"/>
      <c r="F26" s="241"/>
      <c r="G26" s="241"/>
      <c r="H26" s="241"/>
      <c r="I26" s="241"/>
      <c r="J26" s="241"/>
      <c r="K26" s="242"/>
      <c r="L26" s="242"/>
      <c r="M26" s="242"/>
      <c r="N26" s="242"/>
      <c r="O26" s="242"/>
      <c r="Q26" s="242"/>
      <c r="R26" s="243"/>
      <c r="S26" s="242"/>
      <c r="T26" s="242"/>
      <c r="U26" s="242"/>
      <c r="V26" s="242"/>
    </row>
    <row r="27" spans="1:22" s="232" customFormat="1" ht="15" customHeight="1" x14ac:dyDescent="0.2">
      <c r="A27" s="244"/>
      <c r="B27" s="245" t="s">
        <v>903</v>
      </c>
      <c r="C27" s="245"/>
      <c r="D27" s="245"/>
      <c r="E27" s="245"/>
      <c r="F27" s="245"/>
      <c r="G27" s="245"/>
      <c r="H27" s="245"/>
      <c r="I27" s="245"/>
      <c r="K27" s="245"/>
    </row>
    <row r="28" spans="1:22" s="232" customFormat="1" ht="15" customHeight="1" x14ac:dyDescent="0.2">
      <c r="A28" s="244"/>
      <c r="B28" s="245" t="s">
        <v>904</v>
      </c>
      <c r="C28" s="245"/>
      <c r="D28" s="245"/>
      <c r="E28" s="245"/>
      <c r="F28" s="245"/>
      <c r="G28" s="245"/>
      <c r="H28" s="245"/>
      <c r="I28" s="245"/>
      <c r="K28" s="245"/>
    </row>
    <row r="29" spans="1:22" s="232" customFormat="1" ht="15" customHeight="1" x14ac:dyDescent="0.2">
      <c r="A29" s="246">
        <v>2</v>
      </c>
      <c r="B29" s="247" t="s">
        <v>905</v>
      </c>
      <c r="C29" s="248"/>
      <c r="D29" s="248"/>
      <c r="E29" s="248"/>
      <c r="F29" s="248"/>
      <c r="G29" s="248"/>
      <c r="H29" s="247"/>
      <c r="I29" s="247"/>
      <c r="J29" s="247"/>
      <c r="K29" s="247"/>
      <c r="L29" s="249"/>
      <c r="M29" s="249"/>
      <c r="N29" s="249"/>
      <c r="O29" s="249"/>
      <c r="P29" s="249"/>
      <c r="Q29" s="249"/>
      <c r="R29" s="249"/>
      <c r="S29" s="249"/>
      <c r="T29" s="249"/>
      <c r="U29" s="249"/>
      <c r="V29" s="249"/>
    </row>
    <row r="30" spans="1:22" s="232" customFormat="1" ht="15" customHeight="1" x14ac:dyDescent="0.2">
      <c r="A30" s="246">
        <v>3</v>
      </c>
      <c r="B30" s="247" t="s">
        <v>906</v>
      </c>
      <c r="C30" s="247"/>
      <c r="D30" s="247"/>
      <c r="E30" s="247"/>
      <c r="F30" s="247"/>
      <c r="G30" s="250"/>
      <c r="H30" s="247"/>
      <c r="I30" s="247"/>
      <c r="J30" s="247"/>
      <c r="K30" s="247"/>
      <c r="L30" s="249"/>
      <c r="M30" s="249"/>
      <c r="N30" s="249"/>
      <c r="O30" s="249"/>
      <c r="P30" s="249"/>
      <c r="Q30" s="249"/>
      <c r="R30" s="249"/>
      <c r="S30" s="249"/>
      <c r="T30" s="249"/>
      <c r="U30" s="249"/>
      <c r="V30" s="249"/>
    </row>
    <row r="31" spans="1:22" s="232" customFormat="1" ht="15" customHeight="1" x14ac:dyDescent="0.2">
      <c r="A31" s="246">
        <v>4</v>
      </c>
      <c r="B31" s="247" t="s">
        <v>907</v>
      </c>
      <c r="C31" s="247"/>
      <c r="D31" s="247"/>
      <c r="E31" s="247"/>
      <c r="F31" s="247"/>
      <c r="G31" s="250"/>
      <c r="H31" s="247"/>
      <c r="I31" s="247"/>
      <c r="J31" s="247"/>
      <c r="K31" s="247"/>
      <c r="L31" s="249"/>
      <c r="M31" s="249"/>
      <c r="N31" s="249"/>
      <c r="O31" s="249"/>
      <c r="P31" s="249"/>
      <c r="Q31" s="249"/>
      <c r="R31" s="249"/>
      <c r="S31" s="249"/>
      <c r="T31" s="249"/>
      <c r="U31" s="249"/>
      <c r="V31" s="249"/>
    </row>
    <row r="32" spans="1:22" s="232" customFormat="1" ht="15" customHeight="1" x14ac:dyDescent="0.2">
      <c r="A32" s="246">
        <v>5</v>
      </c>
      <c r="B32" s="247" t="s">
        <v>908</v>
      </c>
      <c r="C32" s="250"/>
      <c r="D32" s="250"/>
      <c r="E32" s="250"/>
      <c r="F32" s="250"/>
      <c r="G32" s="250"/>
      <c r="H32" s="247"/>
      <c r="I32" s="247"/>
      <c r="J32" s="247"/>
      <c r="K32" s="247"/>
      <c r="L32" s="249"/>
      <c r="M32" s="249"/>
      <c r="N32" s="249"/>
      <c r="O32" s="249"/>
      <c r="P32" s="249"/>
      <c r="Q32" s="249"/>
      <c r="R32" s="249"/>
      <c r="S32" s="249"/>
      <c r="T32" s="249"/>
      <c r="U32" s="249"/>
      <c r="V32" s="249"/>
    </row>
    <row r="33" spans="1:22" s="232" customFormat="1" ht="15" customHeight="1" x14ac:dyDescent="0.2">
      <c r="A33" s="246">
        <v>6</v>
      </c>
      <c r="B33" s="247" t="s">
        <v>909</v>
      </c>
      <c r="C33" s="250"/>
      <c r="D33" s="250"/>
      <c r="E33" s="250"/>
      <c r="F33" s="250"/>
      <c r="G33" s="250"/>
      <c r="H33" s="247"/>
      <c r="I33" s="247"/>
      <c r="J33" s="247"/>
      <c r="K33" s="247"/>
      <c r="L33" s="249"/>
      <c r="M33" s="249"/>
      <c r="N33" s="249"/>
      <c r="O33" s="249"/>
      <c r="P33" s="249"/>
      <c r="Q33" s="249"/>
      <c r="R33" s="249"/>
      <c r="S33" s="249"/>
      <c r="T33" s="249"/>
      <c r="U33" s="249"/>
      <c r="V33" s="249"/>
    </row>
    <row r="34" spans="1:22" s="232" customFormat="1" ht="15" customHeight="1" x14ac:dyDescent="0.2">
      <c r="A34" s="246">
        <v>7</v>
      </c>
      <c r="B34" s="247" t="s">
        <v>910</v>
      </c>
      <c r="C34" s="250"/>
      <c r="D34" s="250"/>
      <c r="E34" s="250"/>
      <c r="F34" s="250"/>
      <c r="G34" s="250"/>
      <c r="H34" s="247"/>
      <c r="I34" s="247"/>
      <c r="J34" s="247"/>
      <c r="K34" s="247"/>
      <c r="L34" s="249"/>
      <c r="M34" s="249"/>
      <c r="N34" s="249"/>
      <c r="O34" s="249"/>
      <c r="P34" s="249"/>
      <c r="Q34" s="249"/>
      <c r="R34" s="249"/>
      <c r="S34" s="249"/>
      <c r="T34" s="249"/>
      <c r="U34" s="249"/>
      <c r="V34" s="249"/>
    </row>
    <row r="35" spans="1:22" s="232" customFormat="1" ht="15" customHeight="1" x14ac:dyDescent="0.2">
      <c r="A35" s="246">
        <v>8</v>
      </c>
      <c r="B35" s="247" t="s">
        <v>911</v>
      </c>
      <c r="C35" s="250"/>
      <c r="D35" s="250"/>
      <c r="E35" s="250"/>
      <c r="F35" s="250"/>
      <c r="G35" s="250"/>
      <c r="H35" s="247"/>
      <c r="I35" s="247"/>
      <c r="J35" s="247"/>
      <c r="K35" s="247"/>
      <c r="L35" s="249"/>
      <c r="M35" s="249"/>
      <c r="N35" s="249"/>
      <c r="O35" s="249"/>
      <c r="P35" s="249"/>
      <c r="Q35" s="249"/>
      <c r="R35" s="249"/>
      <c r="S35" s="249"/>
      <c r="T35" s="249"/>
      <c r="U35" s="249"/>
      <c r="V35" s="249"/>
    </row>
    <row r="36" spans="1:22" s="232" customFormat="1" ht="15" customHeight="1" x14ac:dyDescent="0.2">
      <c r="A36" s="246">
        <v>9</v>
      </c>
      <c r="B36" s="247" t="s">
        <v>912</v>
      </c>
      <c r="C36" s="250"/>
      <c r="D36" s="250"/>
      <c r="E36" s="250"/>
      <c r="F36" s="250"/>
      <c r="G36" s="250"/>
      <c r="H36" s="247"/>
      <c r="I36" s="247"/>
      <c r="J36" s="247"/>
      <c r="K36" s="247"/>
      <c r="L36" s="249"/>
      <c r="M36" s="249"/>
      <c r="N36" s="249"/>
      <c r="O36" s="249"/>
      <c r="P36" s="249"/>
      <c r="Q36" s="247"/>
      <c r="R36" s="251"/>
      <c r="S36" s="247"/>
      <c r="T36" s="247"/>
      <c r="U36" s="247"/>
      <c r="V36" s="247"/>
    </row>
    <row r="37" spans="1:22" s="232" customFormat="1" ht="15" customHeight="1" x14ac:dyDescent="0.2">
      <c r="A37" s="246">
        <v>10</v>
      </c>
      <c r="B37" s="247" t="s">
        <v>913</v>
      </c>
      <c r="C37" s="250"/>
      <c r="D37" s="250"/>
      <c r="E37" s="250"/>
      <c r="F37" s="250"/>
      <c r="G37" s="250"/>
      <c r="H37" s="247"/>
      <c r="I37" s="247"/>
      <c r="J37" s="247"/>
      <c r="K37" s="247"/>
      <c r="L37" s="249"/>
      <c r="M37" s="249"/>
      <c r="N37" s="249"/>
      <c r="O37" s="249"/>
      <c r="P37" s="249"/>
      <c r="Q37" s="249"/>
      <c r="R37" s="251"/>
      <c r="S37" s="249"/>
      <c r="T37" s="249"/>
      <c r="U37" s="249"/>
      <c r="V37" s="249"/>
    </row>
    <row r="38" spans="1:22" s="232" customFormat="1" ht="15" hidden="1" customHeight="1" x14ac:dyDescent="0.2">
      <c r="A38" s="270">
        <v>11</v>
      </c>
      <c r="B38" s="271" t="s">
        <v>926</v>
      </c>
      <c r="C38" s="272"/>
      <c r="D38" s="272"/>
      <c r="E38" s="272"/>
      <c r="F38" s="272"/>
      <c r="G38" s="272"/>
      <c r="H38" s="271"/>
      <c r="I38" s="271"/>
      <c r="J38" s="271"/>
      <c r="K38" s="271"/>
      <c r="L38" s="273"/>
      <c r="M38" s="273"/>
      <c r="N38" s="273"/>
      <c r="O38" s="273"/>
      <c r="P38" s="273"/>
      <c r="Q38" s="273"/>
      <c r="R38" s="274"/>
      <c r="S38" s="273"/>
      <c r="T38" s="273"/>
      <c r="U38" s="273"/>
      <c r="V38" s="273"/>
    </row>
    <row r="39" spans="1:22" s="232" customFormat="1" ht="19.5" customHeight="1" x14ac:dyDescent="0.2">
      <c r="A39" s="232" t="s">
        <v>914</v>
      </c>
      <c r="K39" s="249"/>
      <c r="L39" s="249"/>
      <c r="M39" s="249"/>
      <c r="N39" s="249"/>
      <c r="O39" s="249"/>
      <c r="P39" s="249"/>
      <c r="Q39" s="249"/>
      <c r="R39" s="249"/>
      <c r="S39" s="249"/>
      <c r="T39" s="249"/>
      <c r="U39" s="249"/>
      <c r="V39" s="249"/>
    </row>
    <row r="40" spans="1:22" s="232" customFormat="1" ht="22.5" customHeight="1" x14ac:dyDescent="0.25">
      <c r="A40" s="226" t="s">
        <v>915</v>
      </c>
      <c r="G40" s="231"/>
      <c r="H40" s="231"/>
      <c r="I40" s="231"/>
      <c r="J40" s="231"/>
      <c r="K40" s="231"/>
      <c r="L40" s="231"/>
      <c r="M40" s="231"/>
      <c r="N40" s="231"/>
      <c r="O40" s="231"/>
      <c r="P40" s="231"/>
      <c r="Q40" s="231"/>
      <c r="R40" s="231"/>
      <c r="S40" s="231"/>
      <c r="T40" s="231"/>
      <c r="U40" s="231"/>
      <c r="V40" s="231"/>
    </row>
    <row r="41" spans="1:22" s="232" customFormat="1" ht="3" customHeight="1" x14ac:dyDescent="0.25">
      <c r="A41" s="226"/>
    </row>
    <row r="42" spans="1:22" ht="21" x14ac:dyDescent="0.35">
      <c r="A42" s="252" t="s">
        <v>916</v>
      </c>
      <c r="B42" s="253"/>
      <c r="C42" s="253"/>
      <c r="D42" s="253"/>
      <c r="E42" s="253"/>
      <c r="F42" s="253"/>
      <c r="K42" s="237"/>
      <c r="L42" s="237"/>
      <c r="M42" s="237"/>
      <c r="N42" s="237"/>
      <c r="O42" s="237"/>
      <c r="P42" s="237"/>
      <c r="Q42" s="237"/>
      <c r="R42" s="237"/>
      <c r="S42" s="237"/>
      <c r="T42" s="237"/>
      <c r="U42" s="237"/>
      <c r="V42" s="237"/>
    </row>
    <row r="43" spans="1:22" ht="15" x14ac:dyDescent="0.25">
      <c r="A43" s="265" t="s">
        <v>893</v>
      </c>
      <c r="B43" s="266"/>
      <c r="C43" s="266"/>
      <c r="D43" s="266"/>
      <c r="E43" s="266"/>
      <c r="F43" s="266"/>
      <c r="G43" s="266"/>
      <c r="H43" s="266"/>
      <c r="I43" s="266"/>
      <c r="J43" s="266"/>
      <c r="K43" s="266"/>
      <c r="L43" s="266"/>
      <c r="M43" s="266"/>
      <c r="N43" s="266"/>
      <c r="O43" s="266"/>
      <c r="P43" s="266"/>
      <c r="Q43" s="266"/>
      <c r="R43" s="266"/>
      <c r="S43" s="263"/>
      <c r="T43" s="263"/>
    </row>
    <row r="44" spans="1:22" x14ac:dyDescent="0.2">
      <c r="A44" s="265" t="s">
        <v>894</v>
      </c>
      <c r="B44" s="265"/>
      <c r="C44" s="265"/>
      <c r="D44" s="265"/>
      <c r="E44" s="265"/>
      <c r="F44" s="265"/>
      <c r="G44" s="265"/>
      <c r="H44" s="266"/>
      <c r="I44" s="265"/>
      <c r="J44" s="265" t="s">
        <v>895</v>
      </c>
      <c r="K44" s="265"/>
      <c r="L44" s="1593" t="s">
        <v>896</v>
      </c>
      <c r="M44" s="1593"/>
      <c r="N44" s="1593"/>
      <c r="O44" s="1593" t="s">
        <v>897</v>
      </c>
      <c r="P44" s="1593"/>
      <c r="Q44" s="1593" t="s">
        <v>87</v>
      </c>
      <c r="R44" s="1593"/>
      <c r="S44" s="1594" t="s">
        <v>898</v>
      </c>
      <c r="T44" s="1594"/>
      <c r="U44" s="1593" t="s">
        <v>899</v>
      </c>
      <c r="V44" s="1593"/>
    </row>
    <row r="45" spans="1:22" ht="17.25" customHeight="1" x14ac:dyDescent="0.2">
      <c r="A45" s="1565"/>
      <c r="B45" s="1565"/>
      <c r="C45" s="1565"/>
      <c r="D45" s="1565"/>
      <c r="E45" s="1565"/>
      <c r="F45" s="1565"/>
      <c r="G45" s="1565"/>
      <c r="H45" s="1565"/>
      <c r="I45" s="1565"/>
      <c r="J45" s="1565"/>
      <c r="K45" s="1565"/>
      <c r="L45" s="1566" t="s">
        <v>900</v>
      </c>
      <c r="M45" s="1566"/>
      <c r="N45" s="1566"/>
      <c r="O45" s="1565"/>
      <c r="P45" s="1565"/>
      <c r="Q45" s="1567"/>
      <c r="R45" s="1567"/>
      <c r="S45" s="1561"/>
      <c r="T45" s="1562"/>
      <c r="U45" s="1563"/>
      <c r="V45" s="1564"/>
    </row>
    <row r="46" spans="1:22" ht="17.25" customHeight="1" x14ac:dyDescent="0.2">
      <c r="A46" s="1565"/>
      <c r="B46" s="1565"/>
      <c r="C46" s="1565"/>
      <c r="D46" s="1565"/>
      <c r="E46" s="1565"/>
      <c r="F46" s="1565"/>
      <c r="G46" s="1565"/>
      <c r="H46" s="1565"/>
      <c r="I46" s="1565"/>
      <c r="J46" s="1565"/>
      <c r="K46" s="1565"/>
      <c r="L46" s="1566" t="s">
        <v>900</v>
      </c>
      <c r="M46" s="1566"/>
      <c r="N46" s="1566"/>
      <c r="O46" s="1565"/>
      <c r="P46" s="1565"/>
      <c r="Q46" s="1567"/>
      <c r="R46" s="1567"/>
      <c r="S46" s="1561"/>
      <c r="T46" s="1562"/>
      <c r="U46" s="1563"/>
      <c r="V46" s="1564"/>
    </row>
    <row r="47" spans="1:22" ht="17.25" customHeight="1" x14ac:dyDescent="0.2">
      <c r="A47" s="1565"/>
      <c r="B47" s="1565"/>
      <c r="C47" s="1565"/>
      <c r="D47" s="1565"/>
      <c r="E47" s="1565"/>
      <c r="F47" s="1565"/>
      <c r="G47" s="1565"/>
      <c r="H47" s="1565"/>
      <c r="I47" s="1565"/>
      <c r="J47" s="1565"/>
      <c r="K47" s="1565"/>
      <c r="L47" s="1566" t="s">
        <v>900</v>
      </c>
      <c r="M47" s="1566"/>
      <c r="N47" s="1566"/>
      <c r="O47" s="1565"/>
      <c r="P47" s="1565"/>
      <c r="Q47" s="1567"/>
      <c r="R47" s="1567"/>
      <c r="S47" s="1561"/>
      <c r="T47" s="1562"/>
      <c r="U47" s="1563"/>
      <c r="V47" s="1564"/>
    </row>
    <row r="48" spans="1:22" ht="17.25" customHeight="1" x14ac:dyDescent="0.2">
      <c r="A48" s="1565"/>
      <c r="B48" s="1565"/>
      <c r="C48" s="1565"/>
      <c r="D48" s="1565"/>
      <c r="E48" s="1565"/>
      <c r="F48" s="1565"/>
      <c r="G48" s="1565"/>
      <c r="H48" s="1565"/>
      <c r="I48" s="1565"/>
      <c r="J48" s="1565"/>
      <c r="K48" s="1565"/>
      <c r="L48" s="1566" t="s">
        <v>900</v>
      </c>
      <c r="M48" s="1566"/>
      <c r="N48" s="1566"/>
      <c r="O48" s="1565"/>
      <c r="P48" s="1565"/>
      <c r="Q48" s="1567"/>
      <c r="R48" s="1567"/>
      <c r="S48" s="1561"/>
      <c r="T48" s="1562"/>
      <c r="U48" s="1563"/>
      <c r="V48" s="1564"/>
    </row>
    <row r="49" spans="1:22" ht="17.25" customHeight="1" x14ac:dyDescent="0.2">
      <c r="A49" s="1565"/>
      <c r="B49" s="1565"/>
      <c r="C49" s="1565"/>
      <c r="D49" s="1565"/>
      <c r="E49" s="1565"/>
      <c r="F49" s="1565"/>
      <c r="G49" s="1565"/>
      <c r="H49" s="1565"/>
      <c r="I49" s="1565"/>
      <c r="J49" s="1565"/>
      <c r="K49" s="1565"/>
      <c r="L49" s="1566" t="s">
        <v>900</v>
      </c>
      <c r="M49" s="1566"/>
      <c r="N49" s="1566"/>
      <c r="O49" s="1565"/>
      <c r="P49" s="1565"/>
      <c r="Q49" s="1567"/>
      <c r="R49" s="1567"/>
      <c r="S49" s="1561"/>
      <c r="T49" s="1562"/>
      <c r="U49" s="1563"/>
      <c r="V49" s="1564"/>
    </row>
    <row r="50" spans="1:22" ht="17.25" customHeight="1" x14ac:dyDescent="0.2">
      <c r="A50" s="1565"/>
      <c r="B50" s="1565"/>
      <c r="C50" s="1565"/>
      <c r="D50" s="1565"/>
      <c r="E50" s="1565"/>
      <c r="F50" s="1565"/>
      <c r="G50" s="1565"/>
      <c r="H50" s="1565"/>
      <c r="I50" s="1565"/>
      <c r="J50" s="1565"/>
      <c r="K50" s="1565"/>
      <c r="L50" s="1566" t="s">
        <v>900</v>
      </c>
      <c r="M50" s="1566"/>
      <c r="N50" s="1566"/>
      <c r="O50" s="1565"/>
      <c r="P50" s="1565"/>
      <c r="Q50" s="1567"/>
      <c r="R50" s="1567"/>
      <c r="S50" s="1561"/>
      <c r="T50" s="1562"/>
      <c r="U50" s="1563"/>
      <c r="V50" s="1564"/>
    </row>
    <row r="51" spans="1:22" ht="17.25" customHeight="1" x14ac:dyDescent="0.2">
      <c r="A51" s="1565"/>
      <c r="B51" s="1565"/>
      <c r="C51" s="1565"/>
      <c r="D51" s="1565"/>
      <c r="E51" s="1565"/>
      <c r="F51" s="1565"/>
      <c r="G51" s="1565"/>
      <c r="H51" s="1565"/>
      <c r="I51" s="1565"/>
      <c r="J51" s="1565"/>
      <c r="K51" s="1565"/>
      <c r="L51" s="1566" t="s">
        <v>900</v>
      </c>
      <c r="M51" s="1566"/>
      <c r="N51" s="1566"/>
      <c r="O51" s="1565"/>
      <c r="P51" s="1565"/>
      <c r="Q51" s="1567"/>
      <c r="R51" s="1567"/>
      <c r="S51" s="1561"/>
      <c r="T51" s="1562"/>
      <c r="U51" s="1563"/>
      <c r="V51" s="1564"/>
    </row>
    <row r="52" spans="1:22" ht="17.25" customHeight="1" x14ac:dyDescent="0.2">
      <c r="A52" s="1565"/>
      <c r="B52" s="1565"/>
      <c r="C52" s="1565"/>
      <c r="D52" s="1565"/>
      <c r="E52" s="1565"/>
      <c r="F52" s="1565"/>
      <c r="G52" s="1565"/>
      <c r="H52" s="1565"/>
      <c r="I52" s="1565"/>
      <c r="J52" s="1565"/>
      <c r="K52" s="1565"/>
      <c r="L52" s="1566" t="s">
        <v>900</v>
      </c>
      <c r="M52" s="1566"/>
      <c r="N52" s="1566"/>
      <c r="O52" s="1565"/>
      <c r="P52" s="1565"/>
      <c r="Q52" s="1567"/>
      <c r="R52" s="1567"/>
      <c r="S52" s="1561"/>
      <c r="T52" s="1562"/>
      <c r="U52" s="1563"/>
      <c r="V52" s="1564"/>
    </row>
    <row r="53" spans="1:22" ht="17.25" customHeight="1" x14ac:dyDescent="0.2">
      <c r="A53" s="1565"/>
      <c r="B53" s="1565"/>
      <c r="C53" s="1565"/>
      <c r="D53" s="1565"/>
      <c r="E53" s="1565"/>
      <c r="F53" s="1565"/>
      <c r="G53" s="1565"/>
      <c r="H53" s="1565"/>
      <c r="I53" s="1565"/>
      <c r="J53" s="1565"/>
      <c r="K53" s="1565"/>
      <c r="L53" s="1566" t="s">
        <v>900</v>
      </c>
      <c r="M53" s="1566"/>
      <c r="N53" s="1566"/>
      <c r="O53" s="1565"/>
      <c r="P53" s="1565"/>
      <c r="Q53" s="1567"/>
      <c r="R53" s="1567"/>
      <c r="S53" s="1561"/>
      <c r="T53" s="1562"/>
      <c r="U53" s="1563"/>
      <c r="V53" s="1564"/>
    </row>
    <row r="54" spans="1:22" ht="17.25" customHeight="1" x14ac:dyDescent="0.2">
      <c r="A54" s="1565"/>
      <c r="B54" s="1565"/>
      <c r="C54" s="1565"/>
      <c r="D54" s="1565"/>
      <c r="E54" s="1565"/>
      <c r="F54" s="1565"/>
      <c r="G54" s="1565"/>
      <c r="H54" s="1565"/>
      <c r="I54" s="1565"/>
      <c r="J54" s="1565"/>
      <c r="K54" s="1565"/>
      <c r="L54" s="1566" t="s">
        <v>900</v>
      </c>
      <c r="M54" s="1566"/>
      <c r="N54" s="1566"/>
      <c r="O54" s="1565"/>
      <c r="P54" s="1565"/>
      <c r="Q54" s="1567"/>
      <c r="R54" s="1567"/>
      <c r="S54" s="1561"/>
      <c r="T54" s="1562"/>
      <c r="U54" s="1563"/>
      <c r="V54" s="1564"/>
    </row>
    <row r="55" spans="1:22" x14ac:dyDescent="0.2">
      <c r="A55" s="275" t="s">
        <v>901</v>
      </c>
      <c r="B55" s="265"/>
      <c r="C55" s="265"/>
      <c r="D55" s="265"/>
      <c r="E55" s="265"/>
      <c r="F55" s="265"/>
      <c r="G55" s="265"/>
      <c r="H55" s="265"/>
      <c r="I55" s="265"/>
      <c r="J55" s="265"/>
      <c r="K55" s="265"/>
      <c r="L55" s="267"/>
      <c r="M55" s="267"/>
      <c r="N55" s="267"/>
      <c r="O55" s="268"/>
      <c r="P55" s="268"/>
      <c r="Q55" s="269"/>
      <c r="R55" s="269"/>
      <c r="S55" s="269"/>
      <c r="T55" s="269"/>
      <c r="U55" s="268"/>
      <c r="V55" s="268"/>
    </row>
    <row r="56" spans="1:22" ht="15" x14ac:dyDescent="0.25">
      <c r="A56" s="1569" t="s">
        <v>928</v>
      </c>
      <c r="B56" s="1569"/>
      <c r="C56" s="1569"/>
      <c r="D56" s="1569"/>
      <c r="E56" s="1569"/>
      <c r="F56" s="1569"/>
      <c r="G56" s="1569"/>
      <c r="H56" s="1569"/>
      <c r="I56" s="1569"/>
      <c r="J56" s="1569"/>
      <c r="K56" s="1569"/>
      <c r="L56" s="1592" t="s">
        <v>929</v>
      </c>
      <c r="M56" s="1569"/>
      <c r="N56" s="1569"/>
      <c r="O56" s="1569"/>
      <c r="P56" s="1569"/>
      <c r="Q56" s="1569"/>
      <c r="R56" s="1569"/>
      <c r="S56" s="1569"/>
      <c r="T56" s="1569"/>
      <c r="U56" s="1569"/>
      <c r="V56" s="1569"/>
    </row>
    <row r="57" spans="1:22" ht="15" customHeight="1" x14ac:dyDescent="0.2">
      <c r="A57" s="224" t="s">
        <v>927</v>
      </c>
      <c r="L57" s="387" t="s">
        <v>956</v>
      </c>
      <c r="M57" s="388"/>
      <c r="N57" s="388"/>
      <c r="O57" s="388"/>
      <c r="P57" s="388"/>
      <c r="Q57" s="388"/>
      <c r="R57" s="388"/>
      <c r="S57" s="388"/>
      <c r="T57" s="388"/>
      <c r="U57" s="388"/>
      <c r="V57" s="388"/>
    </row>
    <row r="58" spans="1:22" ht="15" customHeight="1" x14ac:dyDescent="0.2">
      <c r="A58" s="255" t="s">
        <v>941</v>
      </c>
      <c r="H58" s="1568" t="s">
        <v>875</v>
      </c>
      <c r="I58" s="1568"/>
      <c r="J58" s="1568"/>
      <c r="K58" s="1568"/>
      <c r="L58" s="387" t="s">
        <v>920</v>
      </c>
      <c r="M58" s="388"/>
      <c r="N58" s="388"/>
      <c r="O58" s="388"/>
      <c r="P58" s="388"/>
      <c r="Q58" s="388"/>
      <c r="R58" s="388"/>
      <c r="S58" s="388"/>
      <c r="T58" s="388"/>
      <c r="U58" s="388"/>
      <c r="V58" s="388"/>
    </row>
    <row r="59" spans="1:22" ht="15" customHeight="1" x14ac:dyDescent="0.25">
      <c r="A59" s="237" t="s">
        <v>930</v>
      </c>
      <c r="B59" s="237"/>
      <c r="C59" s="237"/>
      <c r="D59" s="237"/>
      <c r="E59" s="237"/>
      <c r="F59" s="237"/>
      <c r="G59" s="237"/>
      <c r="H59" s="254"/>
      <c r="I59" s="254"/>
      <c r="J59" s="254"/>
      <c r="K59" s="254"/>
      <c r="M59" s="224" t="s">
        <v>1176</v>
      </c>
      <c r="U59" s="1570" t="s">
        <v>1178</v>
      </c>
      <c r="V59" s="1570"/>
    </row>
    <row r="60" spans="1:22" ht="15" customHeight="1" x14ac:dyDescent="0.2">
      <c r="A60" s="237" t="s">
        <v>937</v>
      </c>
      <c r="B60" s="237"/>
      <c r="C60" s="237"/>
      <c r="D60" s="237"/>
      <c r="E60" s="237"/>
      <c r="F60" s="237"/>
      <c r="G60" s="237"/>
      <c r="H60" s="237"/>
      <c r="I60" s="237"/>
      <c r="J60" s="237"/>
      <c r="K60" s="237"/>
      <c r="L60" s="387"/>
      <c r="M60" s="388" t="s">
        <v>918</v>
      </c>
      <c r="N60" s="388"/>
      <c r="O60" s="388"/>
      <c r="P60" s="388"/>
      <c r="Q60" s="388"/>
      <c r="R60" s="388"/>
      <c r="S60" s="388"/>
      <c r="T60" s="388"/>
      <c r="U60" s="388" t="s">
        <v>608</v>
      </c>
      <c r="V60" s="388"/>
    </row>
    <row r="61" spans="1:22" ht="15" customHeight="1" x14ac:dyDescent="0.2">
      <c r="B61" s="260" t="s">
        <v>925</v>
      </c>
      <c r="C61" s="260"/>
      <c r="D61" s="260"/>
      <c r="E61" s="260"/>
      <c r="F61" s="260"/>
      <c r="G61" s="260"/>
      <c r="H61" s="260"/>
      <c r="I61" s="260"/>
      <c r="J61" s="261" t="s">
        <v>931</v>
      </c>
      <c r="K61" s="237"/>
      <c r="M61" s="388" t="s">
        <v>1180</v>
      </c>
      <c r="N61" s="388"/>
      <c r="O61" s="388"/>
      <c r="P61" s="388"/>
      <c r="Q61" s="388"/>
      <c r="R61" s="388"/>
      <c r="S61" s="388"/>
      <c r="T61" s="388"/>
      <c r="U61" s="388" t="s">
        <v>608</v>
      </c>
      <c r="V61" s="388"/>
    </row>
    <row r="62" spans="1:22" ht="15" customHeight="1" x14ac:dyDescent="0.25">
      <c r="B62" s="254" t="s">
        <v>943</v>
      </c>
      <c r="C62" s="256"/>
      <c r="D62" s="256"/>
      <c r="E62" s="256"/>
      <c r="F62" s="256"/>
      <c r="G62" s="256"/>
      <c r="H62" s="258" t="s">
        <v>942</v>
      </c>
      <c r="I62" s="259" t="s">
        <v>977</v>
      </c>
      <c r="J62" s="254"/>
      <c r="K62" s="258" t="s">
        <v>942</v>
      </c>
      <c r="L62" s="387" t="s">
        <v>978</v>
      </c>
      <c r="M62" s="388"/>
      <c r="N62" s="388"/>
      <c r="O62" s="388"/>
      <c r="P62" s="388"/>
      <c r="Q62" s="388"/>
      <c r="R62" s="388"/>
      <c r="S62" s="388"/>
      <c r="T62" s="388"/>
      <c r="U62" s="388"/>
      <c r="V62" s="388"/>
    </row>
    <row r="63" spans="1:22" ht="15" customHeight="1" x14ac:dyDescent="0.25">
      <c r="B63" s="237" t="s">
        <v>944</v>
      </c>
      <c r="C63" s="257"/>
      <c r="D63" s="257"/>
      <c r="E63" s="257"/>
      <c r="F63" s="257"/>
      <c r="G63" s="257"/>
      <c r="H63" s="258" t="s">
        <v>942</v>
      </c>
      <c r="I63" s="236" t="s">
        <v>1177</v>
      </c>
      <c r="J63" s="257"/>
      <c r="K63" s="258" t="s">
        <v>942</v>
      </c>
      <c r="L63" s="387" t="s">
        <v>919</v>
      </c>
      <c r="M63" s="388"/>
      <c r="N63" s="388"/>
      <c r="O63" s="388"/>
      <c r="P63" s="388"/>
      <c r="Q63" s="388"/>
      <c r="R63" s="388"/>
      <c r="S63" s="388"/>
      <c r="T63" s="388"/>
      <c r="U63" s="388"/>
      <c r="V63" s="388"/>
    </row>
    <row r="64" spans="1:22" ht="15" customHeight="1" x14ac:dyDescent="0.25">
      <c r="A64" s="262" t="s">
        <v>945</v>
      </c>
      <c r="L64" s="389"/>
      <c r="M64" s="224" t="s">
        <v>1179</v>
      </c>
      <c r="U64" s="1570" t="s">
        <v>1178</v>
      </c>
      <c r="V64" s="1570"/>
    </row>
    <row r="65" spans="1:22" ht="15" customHeight="1" x14ac:dyDescent="0.2">
      <c r="A65" s="255" t="s">
        <v>941</v>
      </c>
      <c r="H65" s="1568" t="s">
        <v>875</v>
      </c>
      <c r="I65" s="1568"/>
      <c r="J65" s="1568"/>
      <c r="K65" s="1568"/>
      <c r="L65" s="389"/>
      <c r="M65" s="388" t="s">
        <v>1181</v>
      </c>
      <c r="N65" s="388"/>
      <c r="O65" s="388"/>
      <c r="P65" s="388"/>
      <c r="Q65" s="388"/>
      <c r="R65" s="388"/>
      <c r="S65" s="388"/>
      <c r="T65" s="388"/>
      <c r="U65" s="388" t="s">
        <v>608</v>
      </c>
      <c r="V65" s="388"/>
    </row>
    <row r="66" spans="1:22" ht="15" customHeight="1" x14ac:dyDescent="0.2">
      <c r="A66" s="237" t="s">
        <v>955</v>
      </c>
      <c r="B66" s="237"/>
      <c r="C66" s="237"/>
      <c r="D66" s="237"/>
      <c r="E66" s="237"/>
      <c r="F66" s="237"/>
      <c r="G66" s="237"/>
      <c r="H66" s="237"/>
      <c r="I66" s="237"/>
      <c r="J66" s="237"/>
      <c r="K66" s="237"/>
      <c r="L66" s="389" t="s">
        <v>979</v>
      </c>
    </row>
    <row r="67" spans="1:22" ht="15" customHeight="1" x14ac:dyDescent="0.2">
      <c r="A67" s="254" t="s">
        <v>939</v>
      </c>
      <c r="B67" s="254"/>
      <c r="C67" s="254"/>
      <c r="D67" s="254"/>
      <c r="E67" s="254"/>
      <c r="F67" s="254"/>
      <c r="G67" s="254"/>
      <c r="H67" s="254"/>
      <c r="I67" s="254"/>
      <c r="J67" s="254"/>
      <c r="K67" s="254"/>
      <c r="L67" s="1559" t="s">
        <v>984</v>
      </c>
      <c r="M67" s="388" t="s">
        <v>983</v>
      </c>
      <c r="N67" s="388"/>
      <c r="O67" s="388"/>
      <c r="P67" s="388"/>
      <c r="Q67" s="388"/>
      <c r="R67" s="388"/>
      <c r="S67" s="388"/>
      <c r="T67" s="388"/>
      <c r="U67" s="388"/>
      <c r="V67" s="388"/>
    </row>
    <row r="68" spans="1:22" ht="15" customHeight="1" x14ac:dyDescent="0.2">
      <c r="A68" s="254" t="s">
        <v>940</v>
      </c>
      <c r="B68" s="254"/>
      <c r="C68" s="254"/>
      <c r="D68" s="254"/>
      <c r="E68" s="254"/>
      <c r="F68" s="254"/>
      <c r="G68" s="254"/>
      <c r="H68" s="254"/>
      <c r="I68" s="254"/>
      <c r="J68" s="254"/>
      <c r="K68" s="254"/>
      <c r="L68" s="1559"/>
      <c r="M68" s="388" t="s">
        <v>221</v>
      </c>
      <c r="N68" s="388"/>
      <c r="O68" s="388"/>
      <c r="P68" s="388"/>
      <c r="Q68" s="388"/>
      <c r="R68" s="388"/>
      <c r="S68" s="388"/>
      <c r="T68" s="388"/>
      <c r="U68" s="388"/>
      <c r="V68" s="388"/>
    </row>
    <row r="69" spans="1:22" ht="15" customHeight="1" x14ac:dyDescent="0.2">
      <c r="A69" s="254" t="s">
        <v>938</v>
      </c>
      <c r="B69" s="254"/>
      <c r="C69" s="254"/>
      <c r="D69" s="254"/>
      <c r="E69" s="254"/>
      <c r="F69" s="254"/>
      <c r="G69" s="254"/>
      <c r="H69" s="254"/>
      <c r="I69" s="254"/>
      <c r="J69" s="254"/>
      <c r="K69" s="254"/>
      <c r="L69" s="1559"/>
      <c r="M69" s="388" t="s">
        <v>958</v>
      </c>
      <c r="N69" s="388"/>
      <c r="O69" s="388"/>
      <c r="P69" s="388"/>
      <c r="Q69" s="388"/>
      <c r="R69" s="388"/>
      <c r="S69" s="388"/>
      <c r="T69" s="388"/>
      <c r="U69" s="388"/>
      <c r="V69" s="388"/>
    </row>
    <row r="70" spans="1:22" ht="15" customHeight="1" x14ac:dyDescent="0.2">
      <c r="B70" s="260" t="s">
        <v>925</v>
      </c>
      <c r="C70" s="237"/>
      <c r="D70" s="237"/>
      <c r="E70" s="237"/>
      <c r="F70" s="237"/>
      <c r="G70" s="237"/>
      <c r="H70" s="237"/>
      <c r="I70" s="237"/>
      <c r="J70" s="261" t="s">
        <v>931</v>
      </c>
      <c r="K70" s="237"/>
      <c r="L70" s="1559" t="s">
        <v>985</v>
      </c>
      <c r="M70" s="388" t="s">
        <v>959</v>
      </c>
      <c r="N70" s="388"/>
      <c r="O70" s="388"/>
      <c r="P70" s="388"/>
      <c r="Q70" s="388"/>
      <c r="R70" s="388"/>
      <c r="S70" s="388"/>
      <c r="T70" s="388"/>
      <c r="U70" s="388"/>
      <c r="V70" s="388"/>
    </row>
    <row r="71" spans="1:22" ht="15" customHeight="1" x14ac:dyDescent="0.25">
      <c r="B71" s="254" t="s">
        <v>943</v>
      </c>
      <c r="C71" s="256"/>
      <c r="D71" s="256"/>
      <c r="E71" s="256"/>
      <c r="F71" s="256"/>
      <c r="G71" s="256"/>
      <c r="H71" s="258" t="s">
        <v>942</v>
      </c>
      <c r="I71" s="259" t="s">
        <v>977</v>
      </c>
      <c r="J71" s="254"/>
      <c r="K71" s="258" t="s">
        <v>942</v>
      </c>
      <c r="L71" s="1559"/>
      <c r="M71" s="390" t="s">
        <v>960</v>
      </c>
      <c r="N71" s="388"/>
      <c r="O71" s="388"/>
      <c r="P71" s="388"/>
      <c r="Q71" s="388"/>
      <c r="R71" s="388"/>
      <c r="S71" s="388"/>
      <c r="T71" s="388"/>
      <c r="U71" s="388"/>
      <c r="V71" s="388"/>
    </row>
    <row r="72" spans="1:22" ht="15" customHeight="1" x14ac:dyDescent="0.25">
      <c r="A72" s="237"/>
      <c r="B72" s="237" t="s">
        <v>944</v>
      </c>
      <c r="C72" s="257"/>
      <c r="D72" s="257"/>
      <c r="E72" s="257"/>
      <c r="F72" s="257"/>
      <c r="G72" s="257"/>
      <c r="H72" s="258" t="s">
        <v>942</v>
      </c>
      <c r="I72" s="236" t="s">
        <v>976</v>
      </c>
      <c r="J72" s="257"/>
      <c r="K72" s="258" t="s">
        <v>942</v>
      </c>
      <c r="L72" s="1559"/>
      <c r="M72" s="390" t="s">
        <v>961</v>
      </c>
      <c r="N72" s="388"/>
      <c r="O72" s="388"/>
      <c r="P72" s="388"/>
      <c r="Q72" s="388"/>
      <c r="R72" s="388"/>
      <c r="S72" s="388"/>
      <c r="T72" s="388"/>
      <c r="U72" s="388"/>
      <c r="V72" s="388"/>
    </row>
    <row r="73" spans="1:22" ht="15" customHeight="1" x14ac:dyDescent="0.2">
      <c r="A73" s="224" t="s">
        <v>951</v>
      </c>
      <c r="L73" s="1560" t="s">
        <v>986</v>
      </c>
      <c r="M73" s="388" t="s">
        <v>962</v>
      </c>
      <c r="N73" s="391"/>
      <c r="O73" s="388"/>
      <c r="P73" s="388"/>
      <c r="Q73" s="388"/>
      <c r="R73" s="388"/>
      <c r="S73" s="388"/>
      <c r="T73" s="388"/>
      <c r="U73" s="388"/>
      <c r="V73" s="388"/>
    </row>
    <row r="74" spans="1:22" ht="15" customHeight="1" x14ac:dyDescent="0.2">
      <c r="A74" s="224" t="s">
        <v>946</v>
      </c>
      <c r="L74" s="1560"/>
      <c r="M74" s="388" t="s">
        <v>963</v>
      </c>
      <c r="N74" s="391"/>
      <c r="O74" s="388"/>
      <c r="P74" s="388"/>
      <c r="Q74" s="388"/>
      <c r="R74" s="388"/>
      <c r="S74" s="388"/>
      <c r="T74" s="388"/>
      <c r="U74" s="388"/>
      <c r="V74" s="388"/>
    </row>
    <row r="75" spans="1:22" ht="15" customHeight="1" x14ac:dyDescent="0.2">
      <c r="A75" s="264" t="s">
        <v>947</v>
      </c>
      <c r="I75" s="1568" t="s">
        <v>875</v>
      </c>
      <c r="J75" s="1568"/>
      <c r="K75" s="1568"/>
      <c r="L75" s="1560"/>
      <c r="M75" s="388" t="s">
        <v>980</v>
      </c>
      <c r="N75" s="388"/>
      <c r="O75" s="388"/>
      <c r="P75" s="388"/>
      <c r="Q75" s="388"/>
      <c r="R75" s="388"/>
      <c r="S75" s="388"/>
      <c r="T75" s="388"/>
      <c r="U75" s="388"/>
      <c r="V75" s="388"/>
    </row>
    <row r="76" spans="1:22" ht="15" customHeight="1" x14ac:dyDescent="0.2">
      <c r="A76" s="264" t="s">
        <v>948</v>
      </c>
      <c r="I76" s="1568" t="s">
        <v>875</v>
      </c>
      <c r="J76" s="1568"/>
      <c r="K76" s="1568"/>
      <c r="L76" s="1560"/>
      <c r="M76" s="388" t="s">
        <v>964</v>
      </c>
      <c r="N76" s="388"/>
      <c r="O76" s="388"/>
      <c r="P76" s="388"/>
      <c r="Q76" s="388"/>
      <c r="R76" s="388"/>
      <c r="S76" s="388"/>
      <c r="T76" s="388"/>
      <c r="U76" s="388"/>
      <c r="V76" s="388"/>
    </row>
    <row r="77" spans="1:22" ht="15" customHeight="1" x14ac:dyDescent="0.2">
      <c r="A77" s="264" t="s">
        <v>949</v>
      </c>
      <c r="I77" s="1568" t="s">
        <v>875</v>
      </c>
      <c r="J77" s="1568"/>
      <c r="K77" s="1568"/>
      <c r="L77" s="1560"/>
      <c r="M77" s="388" t="s">
        <v>92</v>
      </c>
      <c r="N77" s="388"/>
      <c r="O77" s="388"/>
      <c r="P77" s="388"/>
      <c r="Q77" s="388"/>
      <c r="R77" s="388"/>
      <c r="S77" s="388"/>
      <c r="T77" s="388"/>
      <c r="U77" s="388"/>
      <c r="V77" s="388"/>
    </row>
    <row r="78" spans="1:22" ht="15" customHeight="1" x14ac:dyDescent="0.2">
      <c r="A78" s="264" t="s">
        <v>950</v>
      </c>
      <c r="I78" s="1568" t="s">
        <v>875</v>
      </c>
      <c r="J78" s="1568"/>
      <c r="K78" s="1568"/>
      <c r="L78" s="1560"/>
      <c r="M78" s="388" t="s">
        <v>965</v>
      </c>
      <c r="N78" s="388"/>
      <c r="O78" s="388"/>
      <c r="P78" s="388"/>
      <c r="Q78" s="388"/>
      <c r="R78" s="388"/>
      <c r="S78" s="388"/>
      <c r="T78" s="388"/>
      <c r="U78" s="388"/>
      <c r="V78" s="388"/>
    </row>
    <row r="79" spans="1:22" ht="15" customHeight="1" x14ac:dyDescent="0.2">
      <c r="A79" s="264" t="s">
        <v>953</v>
      </c>
      <c r="I79" s="1568" t="s">
        <v>875</v>
      </c>
      <c r="J79" s="1568"/>
      <c r="K79" s="1568"/>
      <c r="L79" s="1560"/>
      <c r="M79" s="388" t="s">
        <v>981</v>
      </c>
      <c r="N79" s="388"/>
      <c r="O79" s="388"/>
      <c r="P79" s="388"/>
      <c r="Q79" s="388"/>
      <c r="R79" s="388"/>
      <c r="S79" s="388"/>
      <c r="T79" s="388"/>
      <c r="U79" s="388"/>
      <c r="V79" s="388"/>
    </row>
    <row r="80" spans="1:22" ht="15" customHeight="1" x14ac:dyDescent="0.25">
      <c r="A80" s="1569" t="s">
        <v>932</v>
      </c>
      <c r="B80" s="1569"/>
      <c r="C80" s="1569"/>
      <c r="D80" s="1569"/>
      <c r="E80" s="1569"/>
      <c r="F80" s="1569"/>
      <c r="G80" s="1569"/>
      <c r="H80" s="1569"/>
      <c r="I80" s="1569"/>
      <c r="J80" s="1569"/>
      <c r="K80" s="1569"/>
      <c r="L80" s="1559" t="s">
        <v>987</v>
      </c>
      <c r="M80" s="388" t="s">
        <v>966</v>
      </c>
      <c r="N80" s="388"/>
      <c r="O80" s="388"/>
      <c r="P80" s="388"/>
      <c r="Q80" s="388"/>
      <c r="R80" s="388"/>
      <c r="S80" s="388"/>
      <c r="T80" s="388"/>
      <c r="U80" s="388"/>
      <c r="V80" s="388"/>
    </row>
    <row r="81" spans="1:22" ht="15" customHeight="1" x14ac:dyDescent="0.2">
      <c r="A81" s="254" t="s">
        <v>934</v>
      </c>
      <c r="B81" s="254"/>
      <c r="C81" s="254"/>
      <c r="D81" s="254"/>
      <c r="E81" s="254"/>
      <c r="F81" s="254"/>
      <c r="G81" s="254"/>
      <c r="H81" s="254"/>
      <c r="I81" s="254"/>
      <c r="J81" s="254"/>
      <c r="K81" s="254"/>
      <c r="L81" s="1559"/>
      <c r="M81" s="388" t="s">
        <v>967</v>
      </c>
      <c r="N81" s="388"/>
      <c r="O81" s="388"/>
      <c r="P81" s="388"/>
      <c r="Q81" s="388"/>
      <c r="R81" s="388"/>
      <c r="S81" s="388"/>
      <c r="T81" s="388"/>
      <c r="U81" s="388"/>
      <c r="V81" s="388"/>
    </row>
    <row r="82" spans="1:22" ht="15" customHeight="1" x14ac:dyDescent="0.2">
      <c r="A82" s="254" t="s">
        <v>935</v>
      </c>
      <c r="B82" s="254"/>
      <c r="C82" s="254"/>
      <c r="D82" s="254"/>
      <c r="E82" s="254"/>
      <c r="F82" s="254"/>
      <c r="G82" s="254"/>
      <c r="H82" s="254"/>
      <c r="I82" s="254"/>
      <c r="J82" s="254"/>
      <c r="K82" s="254"/>
      <c r="L82" s="1559"/>
      <c r="M82" s="388" t="s">
        <v>968</v>
      </c>
      <c r="N82" s="388"/>
      <c r="O82" s="388"/>
      <c r="P82" s="388"/>
      <c r="Q82" s="388"/>
      <c r="R82" s="388"/>
      <c r="S82" s="388"/>
      <c r="T82" s="388"/>
      <c r="U82" s="388"/>
      <c r="V82" s="388"/>
    </row>
    <row r="83" spans="1:22" ht="15" customHeight="1" x14ac:dyDescent="0.2">
      <c r="A83" s="254" t="s">
        <v>954</v>
      </c>
      <c r="B83" s="254"/>
      <c r="C83" s="254"/>
      <c r="D83" s="254"/>
      <c r="E83" s="254"/>
      <c r="F83" s="254"/>
      <c r="G83" s="254"/>
      <c r="H83" s="254"/>
      <c r="I83" s="254"/>
      <c r="J83" s="254"/>
      <c r="K83" s="254"/>
      <c r="L83" s="1559"/>
      <c r="M83" s="388" t="s">
        <v>969</v>
      </c>
      <c r="N83" s="388"/>
      <c r="O83" s="388"/>
      <c r="P83" s="388"/>
      <c r="Q83" s="388"/>
      <c r="R83" s="388"/>
      <c r="S83" s="388"/>
      <c r="T83" s="388"/>
      <c r="U83" s="388"/>
      <c r="V83" s="388"/>
    </row>
    <row r="84" spans="1:22" ht="15" customHeight="1" x14ac:dyDescent="0.2">
      <c r="A84" s="254"/>
      <c r="B84" s="254" t="s">
        <v>936</v>
      </c>
      <c r="C84" s="254"/>
      <c r="D84" s="254"/>
      <c r="E84" s="254"/>
      <c r="F84" s="254"/>
      <c r="G84" s="254"/>
      <c r="H84" s="254"/>
      <c r="I84" s="254"/>
      <c r="J84" s="254"/>
      <c r="K84" s="254"/>
      <c r="L84" s="1559" t="s">
        <v>988</v>
      </c>
      <c r="M84" s="388" t="s">
        <v>989</v>
      </c>
      <c r="N84" s="388"/>
      <c r="O84" s="388"/>
      <c r="P84" s="388"/>
      <c r="Q84" s="388"/>
      <c r="R84" s="388"/>
      <c r="S84" s="388"/>
      <c r="T84" s="388"/>
      <c r="U84" s="388"/>
      <c r="V84" s="388"/>
    </row>
    <row r="85" spans="1:22" ht="15" customHeight="1" x14ac:dyDescent="0.2">
      <c r="A85" s="254" t="s">
        <v>921</v>
      </c>
      <c r="B85" s="254"/>
      <c r="C85" s="254"/>
      <c r="D85" s="254"/>
      <c r="E85" s="254"/>
      <c r="F85" s="254"/>
      <c r="G85" s="254"/>
      <c r="H85" s="254"/>
      <c r="I85" s="254"/>
      <c r="J85" s="254"/>
      <c r="K85" s="254"/>
      <c r="L85" s="1559"/>
      <c r="M85" s="388" t="s">
        <v>982</v>
      </c>
      <c r="N85" s="388"/>
      <c r="O85" s="388"/>
      <c r="P85" s="388"/>
      <c r="Q85" s="388"/>
      <c r="R85" s="388"/>
      <c r="S85" s="388"/>
      <c r="T85" s="388"/>
      <c r="U85" s="388"/>
      <c r="V85" s="388"/>
    </row>
    <row r="86" spans="1:22" ht="15" customHeight="1" x14ac:dyDescent="0.2">
      <c r="A86" s="254" t="s">
        <v>933</v>
      </c>
      <c r="B86" s="254"/>
      <c r="C86" s="254"/>
      <c r="D86" s="254"/>
      <c r="E86" s="254"/>
      <c r="F86" s="254"/>
      <c r="G86" s="254"/>
      <c r="H86" s="254"/>
      <c r="I86" s="254"/>
      <c r="J86" s="254"/>
      <c r="K86" s="254"/>
      <c r="L86" s="1559"/>
      <c r="M86" s="388" t="s">
        <v>970</v>
      </c>
      <c r="N86" s="388"/>
      <c r="O86" s="388"/>
      <c r="P86" s="388"/>
      <c r="Q86" s="388"/>
      <c r="R86" s="388"/>
      <c r="S86" s="388"/>
      <c r="T86" s="388"/>
      <c r="U86" s="388"/>
      <c r="V86" s="388"/>
    </row>
    <row r="87" spans="1:22" ht="15" customHeight="1" x14ac:dyDescent="0.2">
      <c r="A87" s="254" t="s">
        <v>922</v>
      </c>
      <c r="B87" s="254"/>
      <c r="C87" s="254"/>
      <c r="D87" s="254"/>
      <c r="E87" s="254"/>
      <c r="F87" s="254"/>
      <c r="G87" s="254"/>
      <c r="H87" s="254"/>
      <c r="I87" s="254"/>
      <c r="J87" s="254"/>
      <c r="K87" s="254"/>
      <c r="L87" s="1559"/>
      <c r="M87" s="388" t="s">
        <v>971</v>
      </c>
      <c r="N87" s="388"/>
      <c r="O87" s="388"/>
      <c r="P87" s="388"/>
      <c r="Q87" s="388"/>
      <c r="R87" s="388"/>
      <c r="S87" s="388"/>
      <c r="T87" s="388"/>
      <c r="U87" s="388"/>
      <c r="V87" s="388"/>
    </row>
    <row r="88" spans="1:22" ht="15" customHeight="1" x14ac:dyDescent="0.2">
      <c r="A88" s="254" t="s">
        <v>923</v>
      </c>
      <c r="B88" s="254"/>
      <c r="C88" s="254"/>
      <c r="D88" s="254"/>
      <c r="E88" s="254"/>
      <c r="F88" s="254"/>
      <c r="G88" s="254"/>
      <c r="H88" s="254"/>
      <c r="I88" s="254"/>
      <c r="J88" s="254"/>
      <c r="K88" s="254"/>
      <c r="L88" s="1559"/>
      <c r="M88" s="388" t="s">
        <v>972</v>
      </c>
      <c r="N88" s="388"/>
      <c r="O88" s="388"/>
      <c r="P88" s="388"/>
      <c r="Q88" s="388"/>
      <c r="R88" s="388"/>
      <c r="S88" s="388"/>
      <c r="T88" s="388"/>
      <c r="U88" s="388"/>
      <c r="V88" s="388"/>
    </row>
    <row r="89" spans="1:22" ht="15" customHeight="1" x14ac:dyDescent="0.2">
      <c r="A89" s="1572" t="s">
        <v>952</v>
      </c>
      <c r="B89" s="1572"/>
      <c r="C89" s="1572"/>
      <c r="D89" s="1572"/>
      <c r="E89" s="1572"/>
      <c r="F89" s="1572"/>
      <c r="G89" s="1572"/>
      <c r="H89" s="1572"/>
      <c r="I89" s="1572"/>
      <c r="J89" s="1572"/>
      <c r="K89" s="1572"/>
      <c r="L89" s="1559"/>
      <c r="M89" s="388" t="s">
        <v>973</v>
      </c>
      <c r="N89" s="388"/>
      <c r="O89" s="388"/>
      <c r="P89" s="388"/>
      <c r="Q89" s="388"/>
      <c r="R89" s="388"/>
      <c r="S89" s="388"/>
      <c r="T89" s="388"/>
      <c r="U89" s="388"/>
      <c r="V89" s="388"/>
    </row>
    <row r="90" spans="1:22" ht="15" customHeight="1" x14ac:dyDescent="0.2">
      <c r="A90" s="1573"/>
      <c r="B90" s="1573"/>
      <c r="C90" s="1573"/>
      <c r="D90" s="1573"/>
      <c r="E90" s="1573"/>
      <c r="F90" s="1573"/>
      <c r="G90" s="1573"/>
      <c r="H90" s="1573"/>
      <c r="I90" s="1573"/>
      <c r="J90" s="1573"/>
      <c r="K90" s="1573"/>
      <c r="L90" s="1559"/>
      <c r="M90" s="388" t="s">
        <v>974</v>
      </c>
      <c r="N90" s="388"/>
      <c r="O90" s="388"/>
      <c r="P90" s="388"/>
      <c r="Q90" s="388"/>
      <c r="R90" s="388"/>
      <c r="S90" s="388"/>
      <c r="T90" s="388"/>
      <c r="U90" s="388"/>
      <c r="V90" s="388"/>
    </row>
    <row r="91" spans="1:22" ht="15" customHeight="1" x14ac:dyDescent="0.2">
      <c r="A91" s="1571" t="s">
        <v>1175</v>
      </c>
      <c r="B91" s="1571"/>
      <c r="C91" s="1571"/>
      <c r="D91" s="1571"/>
      <c r="E91" s="1571"/>
      <c r="F91" s="1571"/>
      <c r="G91" s="1571"/>
      <c r="H91" s="1571"/>
      <c r="I91" s="1571"/>
      <c r="J91" s="1571"/>
      <c r="K91" s="1571"/>
      <c r="L91" s="1559"/>
      <c r="M91" s="388" t="s">
        <v>975</v>
      </c>
      <c r="N91" s="388"/>
      <c r="O91" s="388"/>
      <c r="P91" s="388"/>
      <c r="Q91" s="388"/>
      <c r="R91" s="388"/>
      <c r="S91" s="388"/>
      <c r="T91" s="388"/>
      <c r="U91" s="388"/>
      <c r="V91" s="388"/>
    </row>
  </sheetData>
  <mergeCells count="148">
    <mergeCell ref="U23:V23"/>
    <mergeCell ref="S24:V24"/>
    <mergeCell ref="A23:I23"/>
    <mergeCell ref="J23:K23"/>
    <mergeCell ref="L23:N23"/>
    <mergeCell ref="O23:P23"/>
    <mergeCell ref="Q23:R23"/>
    <mergeCell ref="S23:T23"/>
    <mergeCell ref="L56:V56"/>
    <mergeCell ref="A56:K56"/>
    <mergeCell ref="L44:N44"/>
    <mergeCell ref="O44:P44"/>
    <mergeCell ref="Q44:R44"/>
    <mergeCell ref="S44:T44"/>
    <mergeCell ref="U44:V44"/>
    <mergeCell ref="U48:V48"/>
    <mergeCell ref="A47:I47"/>
    <mergeCell ref="J47:K47"/>
    <mergeCell ref="L47:N47"/>
    <mergeCell ref="O47:P47"/>
    <mergeCell ref="Q47:R47"/>
    <mergeCell ref="S49:T49"/>
    <mergeCell ref="U49:V49"/>
    <mergeCell ref="A50:I50"/>
    <mergeCell ref="U21:V21"/>
    <mergeCell ref="A22:I22"/>
    <mergeCell ref="J22:K22"/>
    <mergeCell ref="L22:N22"/>
    <mergeCell ref="O22:P22"/>
    <mergeCell ref="Q22:R22"/>
    <mergeCell ref="S22:T22"/>
    <mergeCell ref="U22:V22"/>
    <mergeCell ref="A21:I21"/>
    <mergeCell ref="J21:K21"/>
    <mergeCell ref="L21:N21"/>
    <mergeCell ref="O21:P21"/>
    <mergeCell ref="Q21:R21"/>
    <mergeCell ref="S21:T21"/>
    <mergeCell ref="U19:V19"/>
    <mergeCell ref="A20:I20"/>
    <mergeCell ref="J20:K20"/>
    <mergeCell ref="L20:N20"/>
    <mergeCell ref="O20:P20"/>
    <mergeCell ref="Q20:R20"/>
    <mergeCell ref="S20:T20"/>
    <mergeCell ref="U20:V20"/>
    <mergeCell ref="A19:I19"/>
    <mergeCell ref="J19:K19"/>
    <mergeCell ref="L19:N19"/>
    <mergeCell ref="O19:P19"/>
    <mergeCell ref="Q19:R19"/>
    <mergeCell ref="S19:T19"/>
    <mergeCell ref="O1:V1"/>
    <mergeCell ref="A2:V2"/>
    <mergeCell ref="A3:U3"/>
    <mergeCell ref="H6:K6"/>
    <mergeCell ref="O6:S6"/>
    <mergeCell ref="A7:C7"/>
    <mergeCell ref="U18:V18"/>
    <mergeCell ref="L8:M8"/>
    <mergeCell ref="L10:O10"/>
    <mergeCell ref="A13:C13"/>
    <mergeCell ref="G14:K14"/>
    <mergeCell ref="L14:N14"/>
    <mergeCell ref="O14:S14"/>
    <mergeCell ref="O16:P16"/>
    <mergeCell ref="L18:N18"/>
    <mergeCell ref="O18:P18"/>
    <mergeCell ref="Q18:R18"/>
    <mergeCell ref="S18:T18"/>
    <mergeCell ref="S47:T47"/>
    <mergeCell ref="U47:V47"/>
    <mergeCell ref="A48:I48"/>
    <mergeCell ref="J48:K48"/>
    <mergeCell ref="L48:N48"/>
    <mergeCell ref="O48:P48"/>
    <mergeCell ref="Q48:R48"/>
    <mergeCell ref="S48:T48"/>
    <mergeCell ref="A91:K91"/>
    <mergeCell ref="I78:K78"/>
    <mergeCell ref="I79:K79"/>
    <mergeCell ref="I75:K75"/>
    <mergeCell ref="I76:K76"/>
    <mergeCell ref="I77:K77"/>
    <mergeCell ref="H65:K65"/>
    <mergeCell ref="A89:K90"/>
    <mergeCell ref="J50:K50"/>
    <mergeCell ref="L50:N50"/>
    <mergeCell ref="O50:P50"/>
    <mergeCell ref="Q50:R50"/>
    <mergeCell ref="S50:T50"/>
    <mergeCell ref="U50:V50"/>
    <mergeCell ref="A49:I49"/>
    <mergeCell ref="J49:K49"/>
    <mergeCell ref="S45:T45"/>
    <mergeCell ref="U45:V45"/>
    <mergeCell ref="A46:I46"/>
    <mergeCell ref="J46:K46"/>
    <mergeCell ref="L46:N46"/>
    <mergeCell ref="O46:P46"/>
    <mergeCell ref="Q46:R46"/>
    <mergeCell ref="S46:T46"/>
    <mergeCell ref="U46:V46"/>
    <mergeCell ref="A45:I45"/>
    <mergeCell ref="J45:K45"/>
    <mergeCell ref="L45:N45"/>
    <mergeCell ref="O45:P45"/>
    <mergeCell ref="Q45:R45"/>
    <mergeCell ref="L49:N49"/>
    <mergeCell ref="O49:P49"/>
    <mergeCell ref="Q49:R49"/>
    <mergeCell ref="S51:T51"/>
    <mergeCell ref="U51:V51"/>
    <mergeCell ref="A52:I52"/>
    <mergeCell ref="J52:K52"/>
    <mergeCell ref="L52:N52"/>
    <mergeCell ref="O52:P52"/>
    <mergeCell ref="Q52:R52"/>
    <mergeCell ref="S52:T52"/>
    <mergeCell ref="U52:V52"/>
    <mergeCell ref="A51:I51"/>
    <mergeCell ref="J51:K51"/>
    <mergeCell ref="L51:N51"/>
    <mergeCell ref="O51:P51"/>
    <mergeCell ref="Q51:R51"/>
    <mergeCell ref="L84:L91"/>
    <mergeCell ref="L80:L83"/>
    <mergeCell ref="L73:L79"/>
    <mergeCell ref="L70:L72"/>
    <mergeCell ref="L67:L69"/>
    <mergeCell ref="S53:T53"/>
    <mergeCell ref="U53:V53"/>
    <mergeCell ref="A54:I54"/>
    <mergeCell ref="J54:K54"/>
    <mergeCell ref="L54:N54"/>
    <mergeCell ref="O54:P54"/>
    <mergeCell ref="Q54:R54"/>
    <mergeCell ref="S54:T54"/>
    <mergeCell ref="U54:V54"/>
    <mergeCell ref="A53:I53"/>
    <mergeCell ref="J53:K53"/>
    <mergeCell ref="L53:N53"/>
    <mergeCell ref="O53:P53"/>
    <mergeCell ref="Q53:R53"/>
    <mergeCell ref="H58:K58"/>
    <mergeCell ref="A80:K80"/>
    <mergeCell ref="U59:V59"/>
    <mergeCell ref="U64:V64"/>
  </mergeCells>
  <printOptions horizontalCentered="1"/>
  <pageMargins left="0.19685039370078741" right="0.19685039370078741" top="0.19685039370078741" bottom="0.19685039370078741" header="0.31496062992125984" footer="0.31496062992125984"/>
  <pageSetup orientation="portrait" r:id="rId1"/>
  <headerFooter>
    <oddFooter xml:space="preserve">&amp;L&amp;8&amp;K00+000©H&amp;&amp;R Block Canada Inc. 2019&amp;R&amp;8 &amp;K00+00091104-4 11-19 </oddFooter>
  </headerFooter>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locked="0" defaultSize="0" autoFill="0" autoLine="0" autoPict="0">
                <anchor moveWithCells="1" sizeWithCells="1">
                  <from>
                    <xdr:col>0</xdr:col>
                    <xdr:colOff>9525</xdr:colOff>
                    <xdr:row>9</xdr:row>
                    <xdr:rowOff>85725</xdr:rowOff>
                  </from>
                  <to>
                    <xdr:col>3</xdr:col>
                    <xdr:colOff>28575</xdr:colOff>
                    <xdr:row>10</xdr:row>
                    <xdr:rowOff>0</xdr:rowOff>
                  </to>
                </anchor>
              </controlPr>
            </control>
          </mc:Choice>
        </mc:AlternateContent>
        <mc:AlternateContent xmlns:mc="http://schemas.openxmlformats.org/markup-compatibility/2006">
          <mc:Choice Requires="x14">
            <control shapeId="48130" r:id="rId5" name="Check Box 2">
              <controlPr locked="0" defaultSize="0" autoFill="0" autoLine="0" autoPict="0">
                <anchor moveWithCells="1" sizeWithCells="1">
                  <from>
                    <xdr:col>0</xdr:col>
                    <xdr:colOff>9525</xdr:colOff>
                    <xdr:row>8</xdr:row>
                    <xdr:rowOff>85725</xdr:rowOff>
                  </from>
                  <to>
                    <xdr:col>2</xdr:col>
                    <xdr:colOff>38100</xdr:colOff>
                    <xdr:row>8</xdr:row>
                    <xdr:rowOff>247650</xdr:rowOff>
                  </to>
                </anchor>
              </controlPr>
            </control>
          </mc:Choice>
        </mc:AlternateContent>
        <mc:AlternateContent xmlns:mc="http://schemas.openxmlformats.org/markup-compatibility/2006">
          <mc:Choice Requires="x14">
            <control shapeId="48131" r:id="rId6" name="Check Box 3">
              <controlPr locked="0" defaultSize="0" autoFill="0" autoLine="0" autoPict="0">
                <anchor moveWithCells="1" sizeWithCells="1">
                  <from>
                    <xdr:col>20</xdr:col>
                    <xdr:colOff>342900</xdr:colOff>
                    <xdr:row>10</xdr:row>
                    <xdr:rowOff>85725</xdr:rowOff>
                  </from>
                  <to>
                    <xdr:col>21</xdr:col>
                    <xdr:colOff>371475</xdr:colOff>
                    <xdr:row>10</xdr:row>
                    <xdr:rowOff>228600</xdr:rowOff>
                  </to>
                </anchor>
              </controlPr>
            </control>
          </mc:Choice>
        </mc:AlternateContent>
        <mc:AlternateContent xmlns:mc="http://schemas.openxmlformats.org/markup-compatibility/2006">
          <mc:Choice Requires="x14">
            <control shapeId="48132" r:id="rId7" name="Check Box 4">
              <controlPr locked="0" defaultSize="0" autoFill="0" autoLine="0" autoPict="0">
                <anchor moveWithCells="1" sizeWithCells="1">
                  <from>
                    <xdr:col>9</xdr:col>
                    <xdr:colOff>285750</xdr:colOff>
                    <xdr:row>10</xdr:row>
                    <xdr:rowOff>76200</xdr:rowOff>
                  </from>
                  <to>
                    <xdr:col>9</xdr:col>
                    <xdr:colOff>828675</xdr:colOff>
                    <xdr:row>11</xdr:row>
                    <xdr:rowOff>0</xdr:rowOff>
                  </to>
                </anchor>
              </controlPr>
            </control>
          </mc:Choice>
        </mc:AlternateContent>
        <mc:AlternateContent xmlns:mc="http://schemas.openxmlformats.org/markup-compatibility/2006">
          <mc:Choice Requires="x14">
            <control shapeId="48133" r:id="rId8" name="Check Box 5">
              <controlPr locked="0" defaultSize="0" autoFill="0" autoLine="0" autoPict="0">
                <anchor moveWithCells="1" sizeWithCells="1">
                  <from>
                    <xdr:col>9</xdr:col>
                    <xdr:colOff>1009650</xdr:colOff>
                    <xdr:row>10</xdr:row>
                    <xdr:rowOff>85725</xdr:rowOff>
                  </from>
                  <to>
                    <xdr:col>11</xdr:col>
                    <xdr:colOff>257175</xdr:colOff>
                    <xdr:row>10</xdr:row>
                    <xdr:rowOff>219075</xdr:rowOff>
                  </to>
                </anchor>
              </controlPr>
            </control>
          </mc:Choice>
        </mc:AlternateContent>
        <mc:AlternateContent xmlns:mc="http://schemas.openxmlformats.org/markup-compatibility/2006">
          <mc:Choice Requires="x14">
            <control shapeId="48134" r:id="rId9" name="Check Box 6">
              <controlPr locked="0" defaultSize="0" autoFill="0" autoLine="0" autoPict="0">
                <anchor moveWithCells="1" sizeWithCells="1">
                  <from>
                    <xdr:col>13</xdr:col>
                    <xdr:colOff>9525</xdr:colOff>
                    <xdr:row>10</xdr:row>
                    <xdr:rowOff>76200</xdr:rowOff>
                  </from>
                  <to>
                    <xdr:col>14</xdr:col>
                    <xdr:colOff>409575</xdr:colOff>
                    <xdr:row>10</xdr:row>
                    <xdr:rowOff>228600</xdr:rowOff>
                  </to>
                </anchor>
              </controlPr>
            </control>
          </mc:Choice>
        </mc:AlternateContent>
        <mc:AlternateContent xmlns:mc="http://schemas.openxmlformats.org/markup-compatibility/2006">
          <mc:Choice Requires="x14">
            <control shapeId="48135" r:id="rId10" name="Check Box 7">
              <controlPr locked="0" defaultSize="0" autoFill="0" autoLine="0" autoPict="0">
                <anchor moveWithCells="1" sizeWithCells="1">
                  <from>
                    <xdr:col>18</xdr:col>
                    <xdr:colOff>152400</xdr:colOff>
                    <xdr:row>10</xdr:row>
                    <xdr:rowOff>95250</xdr:rowOff>
                  </from>
                  <to>
                    <xdr:col>20</xdr:col>
                    <xdr:colOff>171450</xdr:colOff>
                    <xdr:row>10</xdr:row>
                    <xdr:rowOff>219075</xdr:rowOff>
                  </to>
                </anchor>
              </controlPr>
            </control>
          </mc:Choice>
        </mc:AlternateContent>
        <mc:AlternateContent xmlns:mc="http://schemas.openxmlformats.org/markup-compatibility/2006">
          <mc:Choice Requires="x14">
            <control shapeId="48136" r:id="rId11" name="Check Box 8">
              <controlPr locked="0" defaultSize="0" autoFill="0" autoLine="0" autoPict="0">
                <anchor moveWithCells="1" sizeWithCells="1">
                  <from>
                    <xdr:col>16</xdr:col>
                    <xdr:colOff>57150</xdr:colOff>
                    <xdr:row>10</xdr:row>
                    <xdr:rowOff>76200</xdr:rowOff>
                  </from>
                  <to>
                    <xdr:col>17</xdr:col>
                    <xdr:colOff>457200</xdr:colOff>
                    <xdr:row>10</xdr:row>
                    <xdr:rowOff>209550</xdr:rowOff>
                  </to>
                </anchor>
              </controlPr>
            </control>
          </mc:Choice>
        </mc:AlternateContent>
        <mc:AlternateContent xmlns:mc="http://schemas.openxmlformats.org/markup-compatibility/2006">
          <mc:Choice Requires="x14">
            <control shapeId="48137" r:id="rId12" name="Check Box 9">
              <controlPr locked="0" defaultSize="0" autoFill="0" autoLine="0" autoPict="0">
                <anchor moveWithCells="1" sizeWithCells="1">
                  <from>
                    <xdr:col>20</xdr:col>
                    <xdr:colOff>409575</xdr:colOff>
                    <xdr:row>5</xdr:row>
                    <xdr:rowOff>66675</xdr:rowOff>
                  </from>
                  <to>
                    <xdr:col>21</xdr:col>
                    <xdr:colOff>447675</xdr:colOff>
                    <xdr:row>5</xdr:row>
                    <xdr:rowOff>209550</xdr:rowOff>
                  </to>
                </anchor>
              </controlPr>
            </control>
          </mc:Choice>
        </mc:AlternateContent>
        <mc:AlternateContent xmlns:mc="http://schemas.openxmlformats.org/markup-compatibility/2006">
          <mc:Choice Requires="x14">
            <control shapeId="48138" r:id="rId13" name="Check Box 10">
              <controlPr locked="0" defaultSize="0" autoFill="0" autoLine="0" autoPict="0">
                <anchor moveWithCells="1" sizeWithCells="1">
                  <from>
                    <xdr:col>19</xdr:col>
                    <xdr:colOff>76200</xdr:colOff>
                    <xdr:row>5</xdr:row>
                    <xdr:rowOff>66675</xdr:rowOff>
                  </from>
                  <to>
                    <xdr:col>20</xdr:col>
                    <xdr:colOff>171450</xdr:colOff>
                    <xdr:row>5</xdr:row>
                    <xdr:rowOff>209550</xdr:rowOff>
                  </to>
                </anchor>
              </controlPr>
            </control>
          </mc:Choice>
        </mc:AlternateContent>
        <mc:AlternateContent xmlns:mc="http://schemas.openxmlformats.org/markup-compatibility/2006">
          <mc:Choice Requires="x14">
            <control shapeId="48139" r:id="rId14" name="Check Box 11">
              <controlPr locked="0" defaultSize="0" autoFill="0" autoLine="0" autoPict="0">
                <anchor moveWithCells="1" sizeWithCells="1">
                  <from>
                    <xdr:col>17</xdr:col>
                    <xdr:colOff>495300</xdr:colOff>
                    <xdr:row>25</xdr:row>
                    <xdr:rowOff>9525</xdr:rowOff>
                  </from>
                  <to>
                    <xdr:col>19</xdr:col>
                    <xdr:colOff>161925</xdr:colOff>
                    <xdr:row>25</xdr:row>
                    <xdr:rowOff>152400</xdr:rowOff>
                  </to>
                </anchor>
              </controlPr>
            </control>
          </mc:Choice>
        </mc:AlternateContent>
        <mc:AlternateContent xmlns:mc="http://schemas.openxmlformats.org/markup-compatibility/2006">
          <mc:Choice Requires="x14">
            <control shapeId="48140" r:id="rId15" name="Check Box 12">
              <controlPr locked="0" defaultSize="0" autoFill="0" autoLine="0" autoPict="0">
                <anchor moveWithCells="1" sizeWithCells="1">
                  <from>
                    <xdr:col>19</xdr:col>
                    <xdr:colOff>295275</xdr:colOff>
                    <xdr:row>25</xdr:row>
                    <xdr:rowOff>19050</xdr:rowOff>
                  </from>
                  <to>
                    <xdr:col>20</xdr:col>
                    <xdr:colOff>257175</xdr:colOff>
                    <xdr:row>25</xdr:row>
                    <xdr:rowOff>152400</xdr:rowOff>
                  </to>
                </anchor>
              </controlPr>
            </control>
          </mc:Choice>
        </mc:AlternateContent>
        <mc:AlternateContent xmlns:mc="http://schemas.openxmlformats.org/markup-compatibility/2006">
          <mc:Choice Requires="x14">
            <control shapeId="48141" r:id="rId16" name="Check Box 13">
              <controlPr locked="0" defaultSize="0" autoFill="0" autoLine="0" autoPict="0">
                <anchor moveWithCells="1" sizeWithCells="1">
                  <from>
                    <xdr:col>20</xdr:col>
                    <xdr:colOff>352425</xdr:colOff>
                    <xdr:row>25</xdr:row>
                    <xdr:rowOff>9525</xdr:rowOff>
                  </from>
                  <to>
                    <xdr:col>21</xdr:col>
                    <xdr:colOff>361950</xdr:colOff>
                    <xdr:row>25</xdr:row>
                    <xdr:rowOff>152400</xdr:rowOff>
                  </to>
                </anchor>
              </controlPr>
            </control>
          </mc:Choice>
        </mc:AlternateContent>
        <mc:AlternateContent xmlns:mc="http://schemas.openxmlformats.org/markup-compatibility/2006">
          <mc:Choice Requires="x14">
            <control shapeId="48142" r:id="rId17" name="Check Box 14">
              <controlPr locked="0" defaultSize="0" autoFill="0" autoLine="0" autoPict="0">
                <anchor moveWithCells="1" sizeWithCells="1">
                  <from>
                    <xdr:col>17</xdr:col>
                    <xdr:colOff>495300</xdr:colOff>
                    <xdr:row>26</xdr:row>
                    <xdr:rowOff>28575</xdr:rowOff>
                  </from>
                  <to>
                    <xdr:col>19</xdr:col>
                    <xdr:colOff>161925</xdr:colOff>
                    <xdr:row>26</xdr:row>
                    <xdr:rowOff>161925</xdr:rowOff>
                  </to>
                </anchor>
              </controlPr>
            </control>
          </mc:Choice>
        </mc:AlternateContent>
        <mc:AlternateContent xmlns:mc="http://schemas.openxmlformats.org/markup-compatibility/2006">
          <mc:Choice Requires="x14">
            <control shapeId="48143" r:id="rId18" name="Check Box 15">
              <controlPr locked="0" defaultSize="0" autoFill="0" autoLine="0" autoPict="0">
                <anchor moveWithCells="1" sizeWithCells="1">
                  <from>
                    <xdr:col>19</xdr:col>
                    <xdr:colOff>295275</xdr:colOff>
                    <xdr:row>26</xdr:row>
                    <xdr:rowOff>19050</xdr:rowOff>
                  </from>
                  <to>
                    <xdr:col>20</xdr:col>
                    <xdr:colOff>247650</xdr:colOff>
                    <xdr:row>26</xdr:row>
                    <xdr:rowOff>171450</xdr:rowOff>
                  </to>
                </anchor>
              </controlPr>
            </control>
          </mc:Choice>
        </mc:AlternateContent>
        <mc:AlternateContent xmlns:mc="http://schemas.openxmlformats.org/markup-compatibility/2006">
          <mc:Choice Requires="x14">
            <control shapeId="48144" r:id="rId19" name="Check Box 16">
              <controlPr locked="0" defaultSize="0" autoFill="0" autoLine="0" autoPict="0">
                <anchor moveWithCells="1" sizeWithCells="1">
                  <from>
                    <xdr:col>20</xdr:col>
                    <xdr:colOff>352425</xdr:colOff>
                    <xdr:row>26</xdr:row>
                    <xdr:rowOff>28575</xdr:rowOff>
                  </from>
                  <to>
                    <xdr:col>21</xdr:col>
                    <xdr:colOff>361950</xdr:colOff>
                    <xdr:row>26</xdr:row>
                    <xdr:rowOff>161925</xdr:rowOff>
                  </to>
                </anchor>
              </controlPr>
            </control>
          </mc:Choice>
        </mc:AlternateContent>
        <mc:AlternateContent xmlns:mc="http://schemas.openxmlformats.org/markup-compatibility/2006">
          <mc:Choice Requires="x14">
            <control shapeId="48145" r:id="rId20" name="Check Box 17">
              <controlPr locked="0" defaultSize="0" autoFill="0" autoLine="0" autoPict="0">
                <anchor moveWithCells="1" sizeWithCells="1">
                  <from>
                    <xdr:col>17</xdr:col>
                    <xdr:colOff>495300</xdr:colOff>
                    <xdr:row>27</xdr:row>
                    <xdr:rowOff>28575</xdr:rowOff>
                  </from>
                  <to>
                    <xdr:col>19</xdr:col>
                    <xdr:colOff>161925</xdr:colOff>
                    <xdr:row>27</xdr:row>
                    <xdr:rowOff>171450</xdr:rowOff>
                  </to>
                </anchor>
              </controlPr>
            </control>
          </mc:Choice>
        </mc:AlternateContent>
        <mc:AlternateContent xmlns:mc="http://schemas.openxmlformats.org/markup-compatibility/2006">
          <mc:Choice Requires="x14">
            <control shapeId="48146" r:id="rId21" name="Check Box 18">
              <controlPr locked="0" defaultSize="0" autoFill="0" autoLine="0" autoPict="0">
                <anchor moveWithCells="1" sizeWithCells="1">
                  <from>
                    <xdr:col>19</xdr:col>
                    <xdr:colOff>285750</xdr:colOff>
                    <xdr:row>27</xdr:row>
                    <xdr:rowOff>19050</xdr:rowOff>
                  </from>
                  <to>
                    <xdr:col>20</xdr:col>
                    <xdr:colOff>228600</xdr:colOff>
                    <xdr:row>27</xdr:row>
                    <xdr:rowOff>171450</xdr:rowOff>
                  </to>
                </anchor>
              </controlPr>
            </control>
          </mc:Choice>
        </mc:AlternateContent>
        <mc:AlternateContent xmlns:mc="http://schemas.openxmlformats.org/markup-compatibility/2006">
          <mc:Choice Requires="x14">
            <control shapeId="48147" r:id="rId22" name="Check Box 19">
              <controlPr locked="0" defaultSize="0" autoFill="0" autoLine="0" autoPict="0">
                <anchor moveWithCells="1" sizeWithCells="1">
                  <from>
                    <xdr:col>20</xdr:col>
                    <xdr:colOff>352425</xdr:colOff>
                    <xdr:row>27</xdr:row>
                    <xdr:rowOff>28575</xdr:rowOff>
                  </from>
                  <to>
                    <xdr:col>21</xdr:col>
                    <xdr:colOff>352425</xdr:colOff>
                    <xdr:row>27</xdr:row>
                    <xdr:rowOff>171450</xdr:rowOff>
                  </to>
                </anchor>
              </controlPr>
            </control>
          </mc:Choice>
        </mc:AlternateContent>
        <mc:AlternateContent xmlns:mc="http://schemas.openxmlformats.org/markup-compatibility/2006">
          <mc:Choice Requires="x14">
            <control shapeId="48148" r:id="rId23" name="Check Box 20">
              <controlPr locked="0" defaultSize="0" autoFill="0" autoLine="0" autoPict="0">
                <anchor moveWithCells="1" sizeWithCells="1">
                  <from>
                    <xdr:col>18</xdr:col>
                    <xdr:colOff>9525</xdr:colOff>
                    <xdr:row>15</xdr:row>
                    <xdr:rowOff>47625</xdr:rowOff>
                  </from>
                  <to>
                    <xdr:col>20</xdr:col>
                    <xdr:colOff>57150</xdr:colOff>
                    <xdr:row>15</xdr:row>
                    <xdr:rowOff>190500</xdr:rowOff>
                  </to>
                </anchor>
              </controlPr>
            </control>
          </mc:Choice>
        </mc:AlternateContent>
        <mc:AlternateContent xmlns:mc="http://schemas.openxmlformats.org/markup-compatibility/2006">
          <mc:Choice Requires="x14">
            <control shapeId="48149" r:id="rId24" name="Check Box 21">
              <controlPr locked="0" defaultSize="0" autoFill="0" autoLine="0" autoPict="0">
                <anchor moveWithCells="1" sizeWithCells="1">
                  <from>
                    <xdr:col>20</xdr:col>
                    <xdr:colOff>161925</xdr:colOff>
                    <xdr:row>15</xdr:row>
                    <xdr:rowOff>47625</xdr:rowOff>
                  </from>
                  <to>
                    <xdr:col>21</xdr:col>
                    <xdr:colOff>333375</xdr:colOff>
                    <xdr:row>15</xdr:row>
                    <xdr:rowOff>190500</xdr:rowOff>
                  </to>
                </anchor>
              </controlPr>
            </control>
          </mc:Choice>
        </mc:AlternateContent>
        <mc:AlternateContent xmlns:mc="http://schemas.openxmlformats.org/markup-compatibility/2006">
          <mc:Choice Requires="x14">
            <control shapeId="48150" r:id="rId25" name="Check Box 22">
              <controlPr locked="0" defaultSize="0" autoFill="0" autoLine="0" autoPict="0">
                <anchor>
                  <from>
                    <xdr:col>10</xdr:col>
                    <xdr:colOff>457200</xdr:colOff>
                    <xdr:row>14</xdr:row>
                    <xdr:rowOff>95250</xdr:rowOff>
                  </from>
                  <to>
                    <xdr:col>12</xdr:col>
                    <xdr:colOff>123825</xdr:colOff>
                    <xdr:row>15</xdr:row>
                    <xdr:rowOff>0</xdr:rowOff>
                  </to>
                </anchor>
              </controlPr>
            </control>
          </mc:Choice>
        </mc:AlternateContent>
        <mc:AlternateContent xmlns:mc="http://schemas.openxmlformats.org/markup-compatibility/2006">
          <mc:Choice Requires="x14">
            <control shapeId="48151" r:id="rId26" name="Check Box 23">
              <controlPr locked="0" defaultSize="0" autoFill="0" autoLine="0" autoPict="0">
                <anchor>
                  <from>
                    <xdr:col>0</xdr:col>
                    <xdr:colOff>9525</xdr:colOff>
                    <xdr:row>14</xdr:row>
                    <xdr:rowOff>76200</xdr:rowOff>
                  </from>
                  <to>
                    <xdr:col>2</xdr:col>
                    <xdr:colOff>38100</xdr:colOff>
                    <xdr:row>15</xdr:row>
                    <xdr:rowOff>9525</xdr:rowOff>
                  </to>
                </anchor>
              </controlPr>
            </control>
          </mc:Choice>
        </mc:AlternateContent>
        <mc:AlternateContent xmlns:mc="http://schemas.openxmlformats.org/markup-compatibility/2006">
          <mc:Choice Requires="x14">
            <control shapeId="48152" r:id="rId27" name="Check Box 24">
              <controlPr locked="0" defaultSize="0" autoFill="0" autoLine="0" autoPict="0">
                <anchor>
                  <from>
                    <xdr:col>10</xdr:col>
                    <xdr:colOff>457200</xdr:colOff>
                    <xdr:row>8</xdr:row>
                    <xdr:rowOff>104775</xdr:rowOff>
                  </from>
                  <to>
                    <xdr:col>13</xdr:col>
                    <xdr:colOff>9525</xdr:colOff>
                    <xdr:row>9</xdr:row>
                    <xdr:rowOff>0</xdr:rowOff>
                  </to>
                </anchor>
              </controlPr>
            </control>
          </mc:Choice>
        </mc:AlternateContent>
        <mc:AlternateContent xmlns:mc="http://schemas.openxmlformats.org/markup-compatibility/2006">
          <mc:Choice Requires="x14">
            <control shapeId="48153" r:id="rId28" name="Check Box 25">
              <controlPr locked="0" defaultSize="0" autoFill="0" autoLine="0" autoPict="0">
                <anchor moveWithCells="1" sizeWithCells="1">
                  <from>
                    <xdr:col>18</xdr:col>
                    <xdr:colOff>104775</xdr:colOff>
                    <xdr:row>21</xdr:row>
                    <xdr:rowOff>38100</xdr:rowOff>
                  </from>
                  <to>
                    <xdr:col>19</xdr:col>
                    <xdr:colOff>238125</xdr:colOff>
                    <xdr:row>21</xdr:row>
                    <xdr:rowOff>190500</xdr:rowOff>
                  </to>
                </anchor>
              </controlPr>
            </control>
          </mc:Choice>
        </mc:AlternateContent>
        <mc:AlternateContent xmlns:mc="http://schemas.openxmlformats.org/markup-compatibility/2006">
          <mc:Choice Requires="x14">
            <control shapeId="48154" r:id="rId29" name="Check Box 26">
              <controlPr locked="0" defaultSize="0" autoFill="0" autoLine="0" autoPict="0">
                <anchor moveWithCells="1" sizeWithCells="1">
                  <from>
                    <xdr:col>18</xdr:col>
                    <xdr:colOff>104775</xdr:colOff>
                    <xdr:row>19</xdr:row>
                    <xdr:rowOff>38100</xdr:rowOff>
                  </from>
                  <to>
                    <xdr:col>19</xdr:col>
                    <xdr:colOff>228600</xdr:colOff>
                    <xdr:row>19</xdr:row>
                    <xdr:rowOff>180975</xdr:rowOff>
                  </to>
                </anchor>
              </controlPr>
            </control>
          </mc:Choice>
        </mc:AlternateContent>
        <mc:AlternateContent xmlns:mc="http://schemas.openxmlformats.org/markup-compatibility/2006">
          <mc:Choice Requires="x14">
            <control shapeId="48155" r:id="rId30" name="Check Box 27">
              <controlPr locked="0" defaultSize="0" autoFill="0" autoLine="0" autoPict="0">
                <anchor moveWithCells="1" sizeWithCells="1">
                  <from>
                    <xdr:col>18</xdr:col>
                    <xdr:colOff>104775</xdr:colOff>
                    <xdr:row>18</xdr:row>
                    <xdr:rowOff>47625</xdr:rowOff>
                  </from>
                  <to>
                    <xdr:col>19</xdr:col>
                    <xdr:colOff>209550</xdr:colOff>
                    <xdr:row>18</xdr:row>
                    <xdr:rowOff>190500</xdr:rowOff>
                  </to>
                </anchor>
              </controlPr>
            </control>
          </mc:Choice>
        </mc:AlternateContent>
        <mc:AlternateContent xmlns:mc="http://schemas.openxmlformats.org/markup-compatibility/2006">
          <mc:Choice Requires="x14">
            <control shapeId="48156" r:id="rId31" name="Check Box 28">
              <controlPr locked="0" defaultSize="0" autoFill="0" autoLine="0" autoPict="0">
                <anchor moveWithCells="1" sizeWithCells="1">
                  <from>
                    <xdr:col>18</xdr:col>
                    <xdr:colOff>104775</xdr:colOff>
                    <xdr:row>20</xdr:row>
                    <xdr:rowOff>47625</xdr:rowOff>
                  </from>
                  <to>
                    <xdr:col>19</xdr:col>
                    <xdr:colOff>238125</xdr:colOff>
                    <xdr:row>20</xdr:row>
                    <xdr:rowOff>190500</xdr:rowOff>
                  </to>
                </anchor>
              </controlPr>
            </control>
          </mc:Choice>
        </mc:AlternateContent>
        <mc:AlternateContent xmlns:mc="http://schemas.openxmlformats.org/markup-compatibility/2006">
          <mc:Choice Requires="x14">
            <control shapeId="48157" r:id="rId32" name="Check Box 29">
              <controlPr locked="0" defaultSize="0" autoFill="0" autoLine="0" autoPict="0">
                <anchor moveWithCells="1" sizeWithCells="1">
                  <from>
                    <xdr:col>18</xdr:col>
                    <xdr:colOff>104775</xdr:colOff>
                    <xdr:row>22</xdr:row>
                    <xdr:rowOff>38100</xdr:rowOff>
                  </from>
                  <to>
                    <xdr:col>19</xdr:col>
                    <xdr:colOff>200025</xdr:colOff>
                    <xdr:row>22</xdr:row>
                    <xdr:rowOff>180975</xdr:rowOff>
                  </to>
                </anchor>
              </controlPr>
            </control>
          </mc:Choice>
        </mc:AlternateContent>
        <mc:AlternateContent xmlns:mc="http://schemas.openxmlformats.org/markup-compatibility/2006">
          <mc:Choice Requires="x14">
            <control shapeId="48158" r:id="rId33" name="Check Box 30">
              <controlPr locked="0" defaultSize="0" autoFill="0" autoLine="0" autoPict="0">
                <anchor moveWithCells="1" sizeWithCells="1">
                  <from>
                    <xdr:col>20</xdr:col>
                    <xdr:colOff>123825</xdr:colOff>
                    <xdr:row>21</xdr:row>
                    <xdr:rowOff>47625</xdr:rowOff>
                  </from>
                  <to>
                    <xdr:col>21</xdr:col>
                    <xdr:colOff>238125</xdr:colOff>
                    <xdr:row>21</xdr:row>
                    <xdr:rowOff>190500</xdr:rowOff>
                  </to>
                </anchor>
              </controlPr>
            </control>
          </mc:Choice>
        </mc:AlternateContent>
        <mc:AlternateContent xmlns:mc="http://schemas.openxmlformats.org/markup-compatibility/2006">
          <mc:Choice Requires="x14">
            <control shapeId="48159" r:id="rId34" name="Check Box 31">
              <controlPr locked="0" defaultSize="0" autoFill="0" autoLine="0" autoPict="0">
                <anchor moveWithCells="1" sizeWithCells="1">
                  <from>
                    <xdr:col>20</xdr:col>
                    <xdr:colOff>123825</xdr:colOff>
                    <xdr:row>19</xdr:row>
                    <xdr:rowOff>38100</xdr:rowOff>
                  </from>
                  <to>
                    <xdr:col>21</xdr:col>
                    <xdr:colOff>200025</xdr:colOff>
                    <xdr:row>19</xdr:row>
                    <xdr:rowOff>190500</xdr:rowOff>
                  </to>
                </anchor>
              </controlPr>
            </control>
          </mc:Choice>
        </mc:AlternateContent>
        <mc:AlternateContent xmlns:mc="http://schemas.openxmlformats.org/markup-compatibility/2006">
          <mc:Choice Requires="x14">
            <control shapeId="48160" r:id="rId35" name="Check Box 32">
              <controlPr locked="0" defaultSize="0" autoFill="0" autoLine="0" autoPict="0">
                <anchor moveWithCells="1" sizeWithCells="1">
                  <from>
                    <xdr:col>20</xdr:col>
                    <xdr:colOff>123825</xdr:colOff>
                    <xdr:row>18</xdr:row>
                    <xdr:rowOff>47625</xdr:rowOff>
                  </from>
                  <to>
                    <xdr:col>21</xdr:col>
                    <xdr:colOff>219075</xdr:colOff>
                    <xdr:row>18</xdr:row>
                    <xdr:rowOff>180975</xdr:rowOff>
                  </to>
                </anchor>
              </controlPr>
            </control>
          </mc:Choice>
        </mc:AlternateContent>
        <mc:AlternateContent xmlns:mc="http://schemas.openxmlformats.org/markup-compatibility/2006">
          <mc:Choice Requires="x14">
            <control shapeId="48161" r:id="rId36" name="Check Box 33">
              <controlPr locked="0" defaultSize="0" autoFill="0" autoLine="0" autoPict="0">
                <anchor moveWithCells="1" sizeWithCells="1">
                  <from>
                    <xdr:col>20</xdr:col>
                    <xdr:colOff>123825</xdr:colOff>
                    <xdr:row>20</xdr:row>
                    <xdr:rowOff>57150</xdr:rowOff>
                  </from>
                  <to>
                    <xdr:col>21</xdr:col>
                    <xdr:colOff>247650</xdr:colOff>
                    <xdr:row>20</xdr:row>
                    <xdr:rowOff>190500</xdr:rowOff>
                  </to>
                </anchor>
              </controlPr>
            </control>
          </mc:Choice>
        </mc:AlternateContent>
        <mc:AlternateContent xmlns:mc="http://schemas.openxmlformats.org/markup-compatibility/2006">
          <mc:Choice Requires="x14">
            <control shapeId="48162" r:id="rId37" name="Check Box 34">
              <controlPr locked="0" defaultSize="0" autoFill="0" autoLine="0" autoPict="0">
                <anchor moveWithCells="1" sizeWithCells="1">
                  <from>
                    <xdr:col>20</xdr:col>
                    <xdr:colOff>123825</xdr:colOff>
                    <xdr:row>22</xdr:row>
                    <xdr:rowOff>57150</xdr:rowOff>
                  </from>
                  <to>
                    <xdr:col>21</xdr:col>
                    <xdr:colOff>219075</xdr:colOff>
                    <xdr:row>22</xdr:row>
                    <xdr:rowOff>180975</xdr:rowOff>
                  </to>
                </anchor>
              </controlPr>
            </control>
          </mc:Choice>
        </mc:AlternateContent>
        <mc:AlternateContent xmlns:mc="http://schemas.openxmlformats.org/markup-compatibility/2006">
          <mc:Choice Requires="x14">
            <control shapeId="48163" r:id="rId38" name="Check Box 35">
              <controlPr locked="0" defaultSize="0" autoFill="0" autoLine="0" autoPict="0">
                <anchor moveWithCells="1" sizeWithCells="1">
                  <from>
                    <xdr:col>14</xdr:col>
                    <xdr:colOff>371475</xdr:colOff>
                    <xdr:row>9</xdr:row>
                    <xdr:rowOff>76200</xdr:rowOff>
                  </from>
                  <to>
                    <xdr:col>17</xdr:col>
                    <xdr:colOff>95250</xdr:colOff>
                    <xdr:row>9</xdr:row>
                    <xdr:rowOff>238125</xdr:rowOff>
                  </to>
                </anchor>
              </controlPr>
            </control>
          </mc:Choice>
        </mc:AlternateContent>
        <mc:AlternateContent xmlns:mc="http://schemas.openxmlformats.org/markup-compatibility/2006">
          <mc:Choice Requires="x14">
            <control shapeId="48164" r:id="rId39" name="Check Box 36">
              <controlPr locked="0" defaultSize="0" autoFill="0" autoLine="0" autoPict="0">
                <anchor moveWithCells="1" sizeWithCells="1">
                  <from>
                    <xdr:col>20</xdr:col>
                    <xdr:colOff>76200</xdr:colOff>
                    <xdr:row>9</xdr:row>
                    <xdr:rowOff>85725</xdr:rowOff>
                  </from>
                  <to>
                    <xdr:col>21</xdr:col>
                    <xdr:colOff>219075</xdr:colOff>
                    <xdr:row>9</xdr:row>
                    <xdr:rowOff>228600</xdr:rowOff>
                  </to>
                </anchor>
              </controlPr>
            </control>
          </mc:Choice>
        </mc:AlternateContent>
        <mc:AlternateContent xmlns:mc="http://schemas.openxmlformats.org/markup-compatibility/2006">
          <mc:Choice Requires="x14">
            <control shapeId="48165" r:id="rId40" name="Check Box 37">
              <controlPr locked="0" defaultSize="0" autoFill="0" autoLine="0" autoPict="0">
                <anchor moveWithCells="1" sizeWithCells="1">
                  <from>
                    <xdr:col>17</xdr:col>
                    <xdr:colOff>428625</xdr:colOff>
                    <xdr:row>9</xdr:row>
                    <xdr:rowOff>76200</xdr:rowOff>
                  </from>
                  <to>
                    <xdr:col>19</xdr:col>
                    <xdr:colOff>142875</xdr:colOff>
                    <xdr:row>9</xdr:row>
                    <xdr:rowOff>238125</xdr:rowOff>
                  </to>
                </anchor>
              </controlPr>
            </control>
          </mc:Choice>
        </mc:AlternateContent>
        <mc:AlternateContent xmlns:mc="http://schemas.openxmlformats.org/markup-compatibility/2006">
          <mc:Choice Requires="x14">
            <control shapeId="48166" r:id="rId41" name="Check Box 38">
              <controlPr locked="0" defaultSize="0" autoFill="0" autoLine="0" autoPict="0">
                <anchor moveWithCells="1" sizeWithCells="1">
                  <from>
                    <xdr:col>9</xdr:col>
                    <xdr:colOff>800100</xdr:colOff>
                    <xdr:row>15</xdr:row>
                    <xdr:rowOff>66675</xdr:rowOff>
                  </from>
                  <to>
                    <xdr:col>10</xdr:col>
                    <xdr:colOff>133350</xdr:colOff>
                    <xdr:row>15</xdr:row>
                    <xdr:rowOff>228600</xdr:rowOff>
                  </to>
                </anchor>
              </controlPr>
            </control>
          </mc:Choice>
        </mc:AlternateContent>
        <mc:AlternateContent xmlns:mc="http://schemas.openxmlformats.org/markup-compatibility/2006">
          <mc:Choice Requires="x14">
            <control shapeId="48167" r:id="rId42" name="Check Box 39">
              <controlPr locked="0" defaultSize="0" autoFill="0" autoLine="0" autoPict="0">
                <anchor moveWithCells="1" sizeWithCells="1">
                  <from>
                    <xdr:col>10</xdr:col>
                    <xdr:colOff>95250</xdr:colOff>
                    <xdr:row>15</xdr:row>
                    <xdr:rowOff>66675</xdr:rowOff>
                  </from>
                  <to>
                    <xdr:col>11</xdr:col>
                    <xdr:colOff>47625</xdr:colOff>
                    <xdr:row>16</xdr:row>
                    <xdr:rowOff>9525</xdr:rowOff>
                  </to>
                </anchor>
              </controlPr>
            </control>
          </mc:Choice>
        </mc:AlternateContent>
        <mc:AlternateContent xmlns:mc="http://schemas.openxmlformats.org/markup-compatibility/2006">
          <mc:Choice Requires="x14">
            <control shapeId="48168" r:id="rId43" name="Check Box 40">
              <controlPr locked="0" defaultSize="0" autoFill="0" autoLine="0" autoPict="0">
                <anchor moveWithCells="1" sizeWithCells="1">
                  <from>
                    <xdr:col>20</xdr:col>
                    <xdr:colOff>390525</xdr:colOff>
                    <xdr:row>13</xdr:row>
                    <xdr:rowOff>57150</xdr:rowOff>
                  </from>
                  <to>
                    <xdr:col>21</xdr:col>
                    <xdr:colOff>428625</xdr:colOff>
                    <xdr:row>13</xdr:row>
                    <xdr:rowOff>200025</xdr:rowOff>
                  </to>
                </anchor>
              </controlPr>
            </control>
          </mc:Choice>
        </mc:AlternateContent>
        <mc:AlternateContent xmlns:mc="http://schemas.openxmlformats.org/markup-compatibility/2006">
          <mc:Choice Requires="x14">
            <control shapeId="48169" r:id="rId44" name="Check Box 41">
              <controlPr locked="0" defaultSize="0" autoFill="0" autoLine="0" autoPict="0">
                <anchor moveWithCells="1" sizeWithCells="1">
                  <from>
                    <xdr:col>19</xdr:col>
                    <xdr:colOff>57150</xdr:colOff>
                    <xdr:row>13</xdr:row>
                    <xdr:rowOff>57150</xdr:rowOff>
                  </from>
                  <to>
                    <xdr:col>20</xdr:col>
                    <xdr:colOff>152400</xdr:colOff>
                    <xdr:row>13</xdr:row>
                    <xdr:rowOff>200025</xdr:rowOff>
                  </to>
                </anchor>
              </controlPr>
            </control>
          </mc:Choice>
        </mc:AlternateContent>
        <mc:AlternateContent xmlns:mc="http://schemas.openxmlformats.org/markup-compatibility/2006">
          <mc:Choice Requires="x14">
            <control shapeId="48190" r:id="rId45" name="Check Box 62">
              <controlPr locked="0" defaultSize="0" autoFill="0" autoLine="0" autoPict="0">
                <anchor moveWithCells="1" sizeWithCells="1">
                  <from>
                    <xdr:col>19</xdr:col>
                    <xdr:colOff>295275</xdr:colOff>
                    <xdr:row>28</xdr:row>
                    <xdr:rowOff>57150</xdr:rowOff>
                  </from>
                  <to>
                    <xdr:col>20</xdr:col>
                    <xdr:colOff>352425</xdr:colOff>
                    <xdr:row>29</xdr:row>
                    <xdr:rowOff>19050</xdr:rowOff>
                  </to>
                </anchor>
              </controlPr>
            </control>
          </mc:Choice>
        </mc:AlternateContent>
        <mc:AlternateContent xmlns:mc="http://schemas.openxmlformats.org/markup-compatibility/2006">
          <mc:Choice Requires="x14">
            <control shapeId="48191" r:id="rId46" name="Check Box 63">
              <controlPr locked="0" defaultSize="0" autoFill="0" autoLine="0" autoPict="0">
                <anchor moveWithCells="1" sizeWithCells="1">
                  <from>
                    <xdr:col>20</xdr:col>
                    <xdr:colOff>352425</xdr:colOff>
                    <xdr:row>28</xdr:row>
                    <xdr:rowOff>57150</xdr:rowOff>
                  </from>
                  <to>
                    <xdr:col>21</xdr:col>
                    <xdr:colOff>342900</xdr:colOff>
                    <xdr:row>29</xdr:row>
                    <xdr:rowOff>28575</xdr:rowOff>
                  </to>
                </anchor>
              </controlPr>
            </control>
          </mc:Choice>
        </mc:AlternateContent>
        <mc:AlternateContent xmlns:mc="http://schemas.openxmlformats.org/markup-compatibility/2006">
          <mc:Choice Requires="x14">
            <control shapeId="48192" r:id="rId47" name="Check Box 64">
              <controlPr locked="0" defaultSize="0" autoFill="0" autoLine="0" autoPict="0">
                <anchor moveWithCells="1" sizeWithCells="1">
                  <from>
                    <xdr:col>19</xdr:col>
                    <xdr:colOff>295275</xdr:colOff>
                    <xdr:row>29</xdr:row>
                    <xdr:rowOff>57150</xdr:rowOff>
                  </from>
                  <to>
                    <xdr:col>20</xdr:col>
                    <xdr:colOff>352425</xdr:colOff>
                    <xdr:row>30</xdr:row>
                    <xdr:rowOff>9525</xdr:rowOff>
                  </to>
                </anchor>
              </controlPr>
            </control>
          </mc:Choice>
        </mc:AlternateContent>
        <mc:AlternateContent xmlns:mc="http://schemas.openxmlformats.org/markup-compatibility/2006">
          <mc:Choice Requires="x14">
            <control shapeId="48193" r:id="rId48" name="Check Box 65">
              <controlPr locked="0" defaultSize="0" autoFill="0" autoLine="0" autoPict="0">
                <anchor moveWithCells="1" sizeWithCells="1">
                  <from>
                    <xdr:col>20</xdr:col>
                    <xdr:colOff>352425</xdr:colOff>
                    <xdr:row>29</xdr:row>
                    <xdr:rowOff>47625</xdr:rowOff>
                  </from>
                  <to>
                    <xdr:col>21</xdr:col>
                    <xdr:colOff>342900</xdr:colOff>
                    <xdr:row>30</xdr:row>
                    <xdr:rowOff>19050</xdr:rowOff>
                  </to>
                </anchor>
              </controlPr>
            </control>
          </mc:Choice>
        </mc:AlternateContent>
        <mc:AlternateContent xmlns:mc="http://schemas.openxmlformats.org/markup-compatibility/2006">
          <mc:Choice Requires="x14">
            <control shapeId="48194" r:id="rId49" name="Check Box 66">
              <controlPr locked="0" defaultSize="0" autoFill="0" autoLine="0" autoPict="0">
                <anchor moveWithCells="1" sizeWithCells="1">
                  <from>
                    <xdr:col>19</xdr:col>
                    <xdr:colOff>304800</xdr:colOff>
                    <xdr:row>30</xdr:row>
                    <xdr:rowOff>47625</xdr:rowOff>
                  </from>
                  <to>
                    <xdr:col>20</xdr:col>
                    <xdr:colOff>361950</xdr:colOff>
                    <xdr:row>31</xdr:row>
                    <xdr:rowOff>9525</xdr:rowOff>
                  </to>
                </anchor>
              </controlPr>
            </control>
          </mc:Choice>
        </mc:AlternateContent>
        <mc:AlternateContent xmlns:mc="http://schemas.openxmlformats.org/markup-compatibility/2006">
          <mc:Choice Requires="x14">
            <control shapeId="48195" r:id="rId50" name="Check Box 67">
              <controlPr locked="0" defaultSize="0" autoFill="0" autoLine="0" autoPict="0">
                <anchor moveWithCells="1" sizeWithCells="1">
                  <from>
                    <xdr:col>20</xdr:col>
                    <xdr:colOff>352425</xdr:colOff>
                    <xdr:row>30</xdr:row>
                    <xdr:rowOff>38100</xdr:rowOff>
                  </from>
                  <to>
                    <xdr:col>21</xdr:col>
                    <xdr:colOff>342900</xdr:colOff>
                    <xdr:row>31</xdr:row>
                    <xdr:rowOff>19050</xdr:rowOff>
                  </to>
                </anchor>
              </controlPr>
            </control>
          </mc:Choice>
        </mc:AlternateContent>
        <mc:AlternateContent xmlns:mc="http://schemas.openxmlformats.org/markup-compatibility/2006">
          <mc:Choice Requires="x14">
            <control shapeId="48196" r:id="rId51" name="Check Box 68">
              <controlPr locked="0" defaultSize="0" autoFill="0" autoLine="0" autoPict="0">
                <anchor moveWithCells="1" sizeWithCells="1">
                  <from>
                    <xdr:col>19</xdr:col>
                    <xdr:colOff>304800</xdr:colOff>
                    <xdr:row>31</xdr:row>
                    <xdr:rowOff>38100</xdr:rowOff>
                  </from>
                  <to>
                    <xdr:col>20</xdr:col>
                    <xdr:colOff>361950</xdr:colOff>
                    <xdr:row>32</xdr:row>
                    <xdr:rowOff>0</xdr:rowOff>
                  </to>
                </anchor>
              </controlPr>
            </control>
          </mc:Choice>
        </mc:AlternateContent>
        <mc:AlternateContent xmlns:mc="http://schemas.openxmlformats.org/markup-compatibility/2006">
          <mc:Choice Requires="x14">
            <control shapeId="48197" r:id="rId52" name="Check Box 69">
              <controlPr locked="0" defaultSize="0" autoFill="0" autoLine="0" autoPict="0">
                <anchor moveWithCells="1" sizeWithCells="1">
                  <from>
                    <xdr:col>20</xdr:col>
                    <xdr:colOff>352425</xdr:colOff>
                    <xdr:row>31</xdr:row>
                    <xdr:rowOff>38100</xdr:rowOff>
                  </from>
                  <to>
                    <xdr:col>21</xdr:col>
                    <xdr:colOff>342900</xdr:colOff>
                    <xdr:row>32</xdr:row>
                    <xdr:rowOff>9525</xdr:rowOff>
                  </to>
                </anchor>
              </controlPr>
            </control>
          </mc:Choice>
        </mc:AlternateContent>
        <mc:AlternateContent xmlns:mc="http://schemas.openxmlformats.org/markup-compatibility/2006">
          <mc:Choice Requires="x14">
            <control shapeId="48198" r:id="rId53" name="Check Box 70">
              <controlPr locked="0" defaultSize="0" autoFill="0" autoLine="0" autoPict="0">
                <anchor moveWithCells="1" sizeWithCells="1">
                  <from>
                    <xdr:col>19</xdr:col>
                    <xdr:colOff>304800</xdr:colOff>
                    <xdr:row>32</xdr:row>
                    <xdr:rowOff>38100</xdr:rowOff>
                  </from>
                  <to>
                    <xdr:col>20</xdr:col>
                    <xdr:colOff>361950</xdr:colOff>
                    <xdr:row>32</xdr:row>
                    <xdr:rowOff>190500</xdr:rowOff>
                  </to>
                </anchor>
              </controlPr>
            </control>
          </mc:Choice>
        </mc:AlternateContent>
        <mc:AlternateContent xmlns:mc="http://schemas.openxmlformats.org/markup-compatibility/2006">
          <mc:Choice Requires="x14">
            <control shapeId="48199" r:id="rId54" name="Check Box 71">
              <controlPr locked="0" defaultSize="0" autoFill="0" autoLine="0" autoPict="0">
                <anchor moveWithCells="1" sizeWithCells="1">
                  <from>
                    <xdr:col>20</xdr:col>
                    <xdr:colOff>352425</xdr:colOff>
                    <xdr:row>32</xdr:row>
                    <xdr:rowOff>28575</xdr:rowOff>
                  </from>
                  <to>
                    <xdr:col>21</xdr:col>
                    <xdr:colOff>342900</xdr:colOff>
                    <xdr:row>33</xdr:row>
                    <xdr:rowOff>9525</xdr:rowOff>
                  </to>
                </anchor>
              </controlPr>
            </control>
          </mc:Choice>
        </mc:AlternateContent>
        <mc:AlternateContent xmlns:mc="http://schemas.openxmlformats.org/markup-compatibility/2006">
          <mc:Choice Requires="x14">
            <control shapeId="48200" r:id="rId55" name="Check Box 72">
              <controlPr locked="0" defaultSize="0" autoFill="0" autoLine="0" autoPict="0">
                <anchor moveWithCells="1" sizeWithCells="1">
                  <from>
                    <xdr:col>19</xdr:col>
                    <xdr:colOff>304800</xdr:colOff>
                    <xdr:row>33</xdr:row>
                    <xdr:rowOff>28575</xdr:rowOff>
                  </from>
                  <to>
                    <xdr:col>20</xdr:col>
                    <xdr:colOff>361950</xdr:colOff>
                    <xdr:row>33</xdr:row>
                    <xdr:rowOff>180975</xdr:rowOff>
                  </to>
                </anchor>
              </controlPr>
            </control>
          </mc:Choice>
        </mc:AlternateContent>
        <mc:AlternateContent xmlns:mc="http://schemas.openxmlformats.org/markup-compatibility/2006">
          <mc:Choice Requires="x14">
            <control shapeId="48201" r:id="rId56" name="Check Box 73">
              <controlPr locked="0" defaultSize="0" autoFill="0" autoLine="0" autoPict="0">
                <anchor moveWithCells="1" sizeWithCells="1">
                  <from>
                    <xdr:col>20</xdr:col>
                    <xdr:colOff>352425</xdr:colOff>
                    <xdr:row>33</xdr:row>
                    <xdr:rowOff>28575</xdr:rowOff>
                  </from>
                  <to>
                    <xdr:col>21</xdr:col>
                    <xdr:colOff>342900</xdr:colOff>
                    <xdr:row>33</xdr:row>
                    <xdr:rowOff>190500</xdr:rowOff>
                  </to>
                </anchor>
              </controlPr>
            </control>
          </mc:Choice>
        </mc:AlternateContent>
        <mc:AlternateContent xmlns:mc="http://schemas.openxmlformats.org/markup-compatibility/2006">
          <mc:Choice Requires="x14">
            <control shapeId="48202" r:id="rId57" name="Check Box 74">
              <controlPr locked="0" defaultSize="0" autoFill="0" autoLine="0" autoPict="0">
                <anchor moveWithCells="1" sizeWithCells="1">
                  <from>
                    <xdr:col>19</xdr:col>
                    <xdr:colOff>304800</xdr:colOff>
                    <xdr:row>34</xdr:row>
                    <xdr:rowOff>28575</xdr:rowOff>
                  </from>
                  <to>
                    <xdr:col>20</xdr:col>
                    <xdr:colOff>361950</xdr:colOff>
                    <xdr:row>34</xdr:row>
                    <xdr:rowOff>180975</xdr:rowOff>
                  </to>
                </anchor>
              </controlPr>
            </control>
          </mc:Choice>
        </mc:AlternateContent>
        <mc:AlternateContent xmlns:mc="http://schemas.openxmlformats.org/markup-compatibility/2006">
          <mc:Choice Requires="x14">
            <control shapeId="48203" r:id="rId58" name="Check Box 75">
              <controlPr locked="0" defaultSize="0" autoFill="0" autoLine="0" autoPict="0">
                <anchor moveWithCells="1" sizeWithCells="1">
                  <from>
                    <xdr:col>20</xdr:col>
                    <xdr:colOff>352425</xdr:colOff>
                    <xdr:row>34</xdr:row>
                    <xdr:rowOff>19050</xdr:rowOff>
                  </from>
                  <to>
                    <xdr:col>21</xdr:col>
                    <xdr:colOff>342900</xdr:colOff>
                    <xdr:row>34</xdr:row>
                    <xdr:rowOff>180975</xdr:rowOff>
                  </to>
                </anchor>
              </controlPr>
            </control>
          </mc:Choice>
        </mc:AlternateContent>
        <mc:AlternateContent xmlns:mc="http://schemas.openxmlformats.org/markup-compatibility/2006">
          <mc:Choice Requires="x14">
            <control shapeId="48204" r:id="rId59" name="Check Box 76">
              <controlPr locked="0" defaultSize="0" autoFill="0" autoLine="0" autoPict="0">
                <anchor moveWithCells="1" sizeWithCells="1">
                  <from>
                    <xdr:col>19</xdr:col>
                    <xdr:colOff>304800</xdr:colOff>
                    <xdr:row>35</xdr:row>
                    <xdr:rowOff>19050</xdr:rowOff>
                  </from>
                  <to>
                    <xdr:col>20</xdr:col>
                    <xdr:colOff>361950</xdr:colOff>
                    <xdr:row>35</xdr:row>
                    <xdr:rowOff>171450</xdr:rowOff>
                  </to>
                </anchor>
              </controlPr>
            </control>
          </mc:Choice>
        </mc:AlternateContent>
        <mc:AlternateContent xmlns:mc="http://schemas.openxmlformats.org/markup-compatibility/2006">
          <mc:Choice Requires="x14">
            <control shapeId="48205" r:id="rId60" name="Check Box 77">
              <controlPr locked="0" defaultSize="0" autoFill="0" autoLine="0" autoPict="0">
                <anchor moveWithCells="1" sizeWithCells="1">
                  <from>
                    <xdr:col>20</xdr:col>
                    <xdr:colOff>352425</xdr:colOff>
                    <xdr:row>35</xdr:row>
                    <xdr:rowOff>19050</xdr:rowOff>
                  </from>
                  <to>
                    <xdr:col>21</xdr:col>
                    <xdr:colOff>342900</xdr:colOff>
                    <xdr:row>35</xdr:row>
                    <xdr:rowOff>180975</xdr:rowOff>
                  </to>
                </anchor>
              </controlPr>
            </control>
          </mc:Choice>
        </mc:AlternateContent>
        <mc:AlternateContent xmlns:mc="http://schemas.openxmlformats.org/markup-compatibility/2006">
          <mc:Choice Requires="x14">
            <control shapeId="48206" r:id="rId61" name="Check Box 78">
              <controlPr locked="0" defaultSize="0" autoFill="0" autoLine="0" autoPict="0">
                <anchor moveWithCells="1" sizeWithCells="1">
                  <from>
                    <xdr:col>19</xdr:col>
                    <xdr:colOff>304800</xdr:colOff>
                    <xdr:row>36</xdr:row>
                    <xdr:rowOff>19050</xdr:rowOff>
                  </from>
                  <to>
                    <xdr:col>20</xdr:col>
                    <xdr:colOff>361950</xdr:colOff>
                    <xdr:row>36</xdr:row>
                    <xdr:rowOff>171450</xdr:rowOff>
                  </to>
                </anchor>
              </controlPr>
            </control>
          </mc:Choice>
        </mc:AlternateContent>
        <mc:AlternateContent xmlns:mc="http://schemas.openxmlformats.org/markup-compatibility/2006">
          <mc:Choice Requires="x14">
            <control shapeId="48207" r:id="rId62" name="Check Box 79">
              <controlPr locked="0" defaultSize="0" autoFill="0" autoLine="0" autoPict="0">
                <anchor moveWithCells="1" sizeWithCells="1">
                  <from>
                    <xdr:col>20</xdr:col>
                    <xdr:colOff>352425</xdr:colOff>
                    <xdr:row>36</xdr:row>
                    <xdr:rowOff>9525</xdr:rowOff>
                  </from>
                  <to>
                    <xdr:col>21</xdr:col>
                    <xdr:colOff>342900</xdr:colOff>
                    <xdr:row>36</xdr:row>
                    <xdr:rowOff>171450</xdr:rowOff>
                  </to>
                </anchor>
              </controlPr>
            </control>
          </mc:Choice>
        </mc:AlternateContent>
        <mc:AlternateContent xmlns:mc="http://schemas.openxmlformats.org/markup-compatibility/2006">
          <mc:Choice Requires="x14">
            <control shapeId="48210" r:id="rId63" name="Check Box 82">
              <controlPr defaultSize="0" autoFill="0" autoLine="0" autoPict="0">
                <anchor moveWithCells="1" sizeWithCells="1">
                  <from>
                    <xdr:col>1</xdr:col>
                    <xdr:colOff>66675</xdr:colOff>
                    <xdr:row>74</xdr:row>
                    <xdr:rowOff>28575</xdr:rowOff>
                  </from>
                  <to>
                    <xdr:col>3</xdr:col>
                    <xdr:colOff>133350</xdr:colOff>
                    <xdr:row>74</xdr:row>
                    <xdr:rowOff>171450</xdr:rowOff>
                  </to>
                </anchor>
              </controlPr>
            </control>
          </mc:Choice>
        </mc:AlternateContent>
        <mc:AlternateContent xmlns:mc="http://schemas.openxmlformats.org/markup-compatibility/2006">
          <mc:Choice Requires="x14">
            <control shapeId="48211" r:id="rId64" name="Check Box 83">
              <controlPr defaultSize="0" autoFill="0" autoLine="0" autoPict="0">
                <anchor moveWithCells="1" sizeWithCells="1">
                  <from>
                    <xdr:col>3</xdr:col>
                    <xdr:colOff>190500</xdr:colOff>
                    <xdr:row>74</xdr:row>
                    <xdr:rowOff>28575</xdr:rowOff>
                  </from>
                  <to>
                    <xdr:col>5</xdr:col>
                    <xdr:colOff>180975</xdr:colOff>
                    <xdr:row>74</xdr:row>
                    <xdr:rowOff>180975</xdr:rowOff>
                  </to>
                </anchor>
              </controlPr>
            </control>
          </mc:Choice>
        </mc:AlternateContent>
        <mc:AlternateContent xmlns:mc="http://schemas.openxmlformats.org/markup-compatibility/2006">
          <mc:Choice Requires="x14">
            <control shapeId="48289" r:id="rId65" name="Check Box 161">
              <controlPr defaultSize="0" autoFill="0" autoLine="0" autoPict="0">
                <anchor moveWithCells="1" sizeWithCells="1">
                  <from>
                    <xdr:col>9</xdr:col>
                    <xdr:colOff>771525</xdr:colOff>
                    <xdr:row>80</xdr:row>
                    <xdr:rowOff>28575</xdr:rowOff>
                  </from>
                  <to>
                    <xdr:col>10</xdr:col>
                    <xdr:colOff>57150</xdr:colOff>
                    <xdr:row>80</xdr:row>
                    <xdr:rowOff>180975</xdr:rowOff>
                  </to>
                </anchor>
              </controlPr>
            </control>
          </mc:Choice>
        </mc:AlternateContent>
        <mc:AlternateContent xmlns:mc="http://schemas.openxmlformats.org/markup-compatibility/2006">
          <mc:Choice Requires="x14">
            <control shapeId="48291" r:id="rId66" name="Check Box 163">
              <controlPr defaultSize="0" autoFill="0" autoLine="0" autoPict="0">
                <anchor moveWithCells="1" sizeWithCells="1">
                  <from>
                    <xdr:col>10</xdr:col>
                    <xdr:colOff>85725</xdr:colOff>
                    <xdr:row>80</xdr:row>
                    <xdr:rowOff>28575</xdr:rowOff>
                  </from>
                  <to>
                    <xdr:col>10</xdr:col>
                    <xdr:colOff>457200</xdr:colOff>
                    <xdr:row>80</xdr:row>
                    <xdr:rowOff>180975</xdr:rowOff>
                  </to>
                </anchor>
              </controlPr>
            </control>
          </mc:Choice>
        </mc:AlternateContent>
        <mc:AlternateContent xmlns:mc="http://schemas.openxmlformats.org/markup-compatibility/2006">
          <mc:Choice Requires="x14">
            <control shapeId="48339" r:id="rId67" name="Check Box 211">
              <controlPr locked="0" defaultSize="0" autoFill="0" autoLine="0" autoPict="0">
                <anchor moveWithCells="1" sizeWithCells="1">
                  <from>
                    <xdr:col>1</xdr:col>
                    <xdr:colOff>57150</xdr:colOff>
                    <xdr:row>75</xdr:row>
                    <xdr:rowOff>19050</xdr:rowOff>
                  </from>
                  <to>
                    <xdr:col>3</xdr:col>
                    <xdr:colOff>123825</xdr:colOff>
                    <xdr:row>75</xdr:row>
                    <xdr:rowOff>161925</xdr:rowOff>
                  </to>
                </anchor>
              </controlPr>
            </control>
          </mc:Choice>
        </mc:AlternateContent>
        <mc:AlternateContent xmlns:mc="http://schemas.openxmlformats.org/markup-compatibility/2006">
          <mc:Choice Requires="x14">
            <control shapeId="48340" r:id="rId68" name="Check Box 212">
              <controlPr locked="0" defaultSize="0" autoFill="0" autoLine="0" autoPict="0">
                <anchor moveWithCells="1" sizeWithCells="1">
                  <from>
                    <xdr:col>3</xdr:col>
                    <xdr:colOff>180975</xdr:colOff>
                    <xdr:row>75</xdr:row>
                    <xdr:rowOff>19050</xdr:rowOff>
                  </from>
                  <to>
                    <xdr:col>5</xdr:col>
                    <xdr:colOff>180975</xdr:colOff>
                    <xdr:row>75</xdr:row>
                    <xdr:rowOff>171450</xdr:rowOff>
                  </to>
                </anchor>
              </controlPr>
            </control>
          </mc:Choice>
        </mc:AlternateContent>
        <mc:AlternateContent xmlns:mc="http://schemas.openxmlformats.org/markup-compatibility/2006">
          <mc:Choice Requires="x14">
            <control shapeId="48341" r:id="rId69" name="Check Box 213">
              <controlPr locked="0" defaultSize="0" autoFill="0" autoLine="0" autoPict="0">
                <anchor moveWithCells="1" sizeWithCells="1">
                  <from>
                    <xdr:col>1</xdr:col>
                    <xdr:colOff>57150</xdr:colOff>
                    <xdr:row>76</xdr:row>
                    <xdr:rowOff>0</xdr:rowOff>
                  </from>
                  <to>
                    <xdr:col>3</xdr:col>
                    <xdr:colOff>123825</xdr:colOff>
                    <xdr:row>76</xdr:row>
                    <xdr:rowOff>142875</xdr:rowOff>
                  </to>
                </anchor>
              </controlPr>
            </control>
          </mc:Choice>
        </mc:AlternateContent>
        <mc:AlternateContent xmlns:mc="http://schemas.openxmlformats.org/markup-compatibility/2006">
          <mc:Choice Requires="x14">
            <control shapeId="48342" r:id="rId70" name="Check Box 214">
              <controlPr locked="0" defaultSize="0" autoFill="0" autoLine="0" autoPict="0">
                <anchor moveWithCells="1" sizeWithCells="1">
                  <from>
                    <xdr:col>3</xdr:col>
                    <xdr:colOff>180975</xdr:colOff>
                    <xdr:row>76</xdr:row>
                    <xdr:rowOff>0</xdr:rowOff>
                  </from>
                  <to>
                    <xdr:col>5</xdr:col>
                    <xdr:colOff>180975</xdr:colOff>
                    <xdr:row>76</xdr:row>
                    <xdr:rowOff>152400</xdr:rowOff>
                  </to>
                </anchor>
              </controlPr>
            </control>
          </mc:Choice>
        </mc:AlternateContent>
        <mc:AlternateContent xmlns:mc="http://schemas.openxmlformats.org/markup-compatibility/2006">
          <mc:Choice Requires="x14">
            <control shapeId="48345" r:id="rId71" name="Check Box 217">
              <controlPr locked="0" defaultSize="0" autoFill="0" autoLine="0" autoPict="0">
                <anchor moveWithCells="1" sizeWithCells="1">
                  <from>
                    <xdr:col>1</xdr:col>
                    <xdr:colOff>57150</xdr:colOff>
                    <xdr:row>77</xdr:row>
                    <xdr:rowOff>19050</xdr:rowOff>
                  </from>
                  <to>
                    <xdr:col>3</xdr:col>
                    <xdr:colOff>123825</xdr:colOff>
                    <xdr:row>77</xdr:row>
                    <xdr:rowOff>161925</xdr:rowOff>
                  </to>
                </anchor>
              </controlPr>
            </control>
          </mc:Choice>
        </mc:AlternateContent>
        <mc:AlternateContent xmlns:mc="http://schemas.openxmlformats.org/markup-compatibility/2006">
          <mc:Choice Requires="x14">
            <control shapeId="48346" r:id="rId72" name="Check Box 218">
              <controlPr locked="0" defaultSize="0" autoFill="0" autoLine="0" autoPict="0">
                <anchor moveWithCells="1" sizeWithCells="1">
                  <from>
                    <xdr:col>3</xdr:col>
                    <xdr:colOff>180975</xdr:colOff>
                    <xdr:row>77</xdr:row>
                    <xdr:rowOff>19050</xdr:rowOff>
                  </from>
                  <to>
                    <xdr:col>5</xdr:col>
                    <xdr:colOff>180975</xdr:colOff>
                    <xdr:row>77</xdr:row>
                    <xdr:rowOff>171450</xdr:rowOff>
                  </to>
                </anchor>
              </controlPr>
            </control>
          </mc:Choice>
        </mc:AlternateContent>
        <mc:AlternateContent xmlns:mc="http://schemas.openxmlformats.org/markup-compatibility/2006">
          <mc:Choice Requires="x14">
            <control shapeId="48349" r:id="rId73" name="Check Box 221">
              <controlPr locked="0" defaultSize="0" autoFill="0" autoLine="0" autoPict="0">
                <anchor moveWithCells="1" sizeWithCells="1">
                  <from>
                    <xdr:col>1</xdr:col>
                    <xdr:colOff>57150</xdr:colOff>
                    <xdr:row>78</xdr:row>
                    <xdr:rowOff>19050</xdr:rowOff>
                  </from>
                  <to>
                    <xdr:col>3</xdr:col>
                    <xdr:colOff>123825</xdr:colOff>
                    <xdr:row>78</xdr:row>
                    <xdr:rowOff>161925</xdr:rowOff>
                  </to>
                </anchor>
              </controlPr>
            </control>
          </mc:Choice>
        </mc:AlternateContent>
        <mc:AlternateContent xmlns:mc="http://schemas.openxmlformats.org/markup-compatibility/2006">
          <mc:Choice Requires="x14">
            <control shapeId="48350" r:id="rId74" name="Check Box 222">
              <controlPr locked="0" defaultSize="0" autoFill="0" autoLine="0" autoPict="0">
                <anchor moveWithCells="1" sizeWithCells="1">
                  <from>
                    <xdr:col>3</xdr:col>
                    <xdr:colOff>180975</xdr:colOff>
                    <xdr:row>78</xdr:row>
                    <xdr:rowOff>19050</xdr:rowOff>
                  </from>
                  <to>
                    <xdr:col>5</xdr:col>
                    <xdr:colOff>180975</xdr:colOff>
                    <xdr:row>78</xdr:row>
                    <xdr:rowOff>171450</xdr:rowOff>
                  </to>
                </anchor>
              </controlPr>
            </control>
          </mc:Choice>
        </mc:AlternateContent>
        <mc:AlternateContent xmlns:mc="http://schemas.openxmlformats.org/markup-compatibility/2006">
          <mc:Choice Requires="x14">
            <control shapeId="48355" r:id="rId75" name="Check Box 227">
              <controlPr defaultSize="0" autoFill="0" autoLine="0" autoPict="0">
                <anchor moveWithCells="1" sizeWithCells="1">
                  <from>
                    <xdr:col>9</xdr:col>
                    <xdr:colOff>771525</xdr:colOff>
                    <xdr:row>81</xdr:row>
                    <xdr:rowOff>19050</xdr:rowOff>
                  </from>
                  <to>
                    <xdr:col>10</xdr:col>
                    <xdr:colOff>57150</xdr:colOff>
                    <xdr:row>81</xdr:row>
                    <xdr:rowOff>171450</xdr:rowOff>
                  </to>
                </anchor>
              </controlPr>
            </control>
          </mc:Choice>
        </mc:AlternateContent>
        <mc:AlternateContent xmlns:mc="http://schemas.openxmlformats.org/markup-compatibility/2006">
          <mc:Choice Requires="x14">
            <control shapeId="48356" r:id="rId76" name="Check Box 228">
              <controlPr defaultSize="0" autoFill="0" autoLine="0" autoPict="0">
                <anchor moveWithCells="1" sizeWithCells="1">
                  <from>
                    <xdr:col>10</xdr:col>
                    <xdr:colOff>85725</xdr:colOff>
                    <xdr:row>81</xdr:row>
                    <xdr:rowOff>19050</xdr:rowOff>
                  </from>
                  <to>
                    <xdr:col>10</xdr:col>
                    <xdr:colOff>466725</xdr:colOff>
                    <xdr:row>81</xdr:row>
                    <xdr:rowOff>171450</xdr:rowOff>
                  </to>
                </anchor>
              </controlPr>
            </control>
          </mc:Choice>
        </mc:AlternateContent>
        <mc:AlternateContent xmlns:mc="http://schemas.openxmlformats.org/markup-compatibility/2006">
          <mc:Choice Requires="x14">
            <control shapeId="48357" r:id="rId77" name="Check Box 229">
              <controlPr defaultSize="0" autoFill="0" autoLine="0" autoPict="0">
                <anchor moveWithCells="1" sizeWithCells="1">
                  <from>
                    <xdr:col>9</xdr:col>
                    <xdr:colOff>771525</xdr:colOff>
                    <xdr:row>82</xdr:row>
                    <xdr:rowOff>19050</xdr:rowOff>
                  </from>
                  <to>
                    <xdr:col>10</xdr:col>
                    <xdr:colOff>57150</xdr:colOff>
                    <xdr:row>82</xdr:row>
                    <xdr:rowOff>171450</xdr:rowOff>
                  </to>
                </anchor>
              </controlPr>
            </control>
          </mc:Choice>
        </mc:AlternateContent>
        <mc:AlternateContent xmlns:mc="http://schemas.openxmlformats.org/markup-compatibility/2006">
          <mc:Choice Requires="x14">
            <control shapeId="48358" r:id="rId78" name="Check Box 230">
              <controlPr defaultSize="0" autoFill="0" autoLine="0" autoPict="0">
                <anchor moveWithCells="1" sizeWithCells="1">
                  <from>
                    <xdr:col>10</xdr:col>
                    <xdr:colOff>85725</xdr:colOff>
                    <xdr:row>82</xdr:row>
                    <xdr:rowOff>19050</xdr:rowOff>
                  </from>
                  <to>
                    <xdr:col>10</xdr:col>
                    <xdr:colOff>466725</xdr:colOff>
                    <xdr:row>82</xdr:row>
                    <xdr:rowOff>171450</xdr:rowOff>
                  </to>
                </anchor>
              </controlPr>
            </control>
          </mc:Choice>
        </mc:AlternateContent>
        <mc:AlternateContent xmlns:mc="http://schemas.openxmlformats.org/markup-compatibility/2006">
          <mc:Choice Requires="x14">
            <control shapeId="48359" r:id="rId79" name="Check Box 231">
              <controlPr defaultSize="0" autoFill="0" autoLine="0" autoPict="0">
                <anchor moveWithCells="1" sizeWithCells="1">
                  <from>
                    <xdr:col>9</xdr:col>
                    <xdr:colOff>771525</xdr:colOff>
                    <xdr:row>83</xdr:row>
                    <xdr:rowOff>19050</xdr:rowOff>
                  </from>
                  <to>
                    <xdr:col>10</xdr:col>
                    <xdr:colOff>57150</xdr:colOff>
                    <xdr:row>83</xdr:row>
                    <xdr:rowOff>190500</xdr:rowOff>
                  </to>
                </anchor>
              </controlPr>
            </control>
          </mc:Choice>
        </mc:AlternateContent>
        <mc:AlternateContent xmlns:mc="http://schemas.openxmlformats.org/markup-compatibility/2006">
          <mc:Choice Requires="x14">
            <control shapeId="48360" r:id="rId80" name="Check Box 232">
              <controlPr defaultSize="0" autoFill="0" autoLine="0" autoPict="0">
                <anchor moveWithCells="1" sizeWithCells="1">
                  <from>
                    <xdr:col>10</xdr:col>
                    <xdr:colOff>85725</xdr:colOff>
                    <xdr:row>83</xdr:row>
                    <xdr:rowOff>19050</xdr:rowOff>
                  </from>
                  <to>
                    <xdr:col>10</xdr:col>
                    <xdr:colOff>466725</xdr:colOff>
                    <xdr:row>84</xdr:row>
                    <xdr:rowOff>0</xdr:rowOff>
                  </to>
                </anchor>
              </controlPr>
            </control>
          </mc:Choice>
        </mc:AlternateContent>
        <mc:AlternateContent xmlns:mc="http://schemas.openxmlformats.org/markup-compatibility/2006">
          <mc:Choice Requires="x14">
            <control shapeId="48361" r:id="rId81" name="Check Box 233">
              <controlPr defaultSize="0" autoFill="0" autoLine="0" autoPict="0">
                <anchor moveWithCells="1" sizeWithCells="1">
                  <from>
                    <xdr:col>9</xdr:col>
                    <xdr:colOff>771525</xdr:colOff>
                    <xdr:row>84</xdr:row>
                    <xdr:rowOff>19050</xdr:rowOff>
                  </from>
                  <to>
                    <xdr:col>10</xdr:col>
                    <xdr:colOff>57150</xdr:colOff>
                    <xdr:row>84</xdr:row>
                    <xdr:rowOff>190500</xdr:rowOff>
                  </to>
                </anchor>
              </controlPr>
            </control>
          </mc:Choice>
        </mc:AlternateContent>
        <mc:AlternateContent xmlns:mc="http://schemas.openxmlformats.org/markup-compatibility/2006">
          <mc:Choice Requires="x14">
            <control shapeId="48362" r:id="rId82" name="Check Box 234">
              <controlPr defaultSize="0" autoFill="0" autoLine="0" autoPict="0">
                <anchor moveWithCells="1" sizeWithCells="1">
                  <from>
                    <xdr:col>10</xdr:col>
                    <xdr:colOff>85725</xdr:colOff>
                    <xdr:row>84</xdr:row>
                    <xdr:rowOff>19050</xdr:rowOff>
                  </from>
                  <to>
                    <xdr:col>10</xdr:col>
                    <xdr:colOff>466725</xdr:colOff>
                    <xdr:row>85</xdr:row>
                    <xdr:rowOff>0</xdr:rowOff>
                  </to>
                </anchor>
              </controlPr>
            </control>
          </mc:Choice>
        </mc:AlternateContent>
        <mc:AlternateContent xmlns:mc="http://schemas.openxmlformats.org/markup-compatibility/2006">
          <mc:Choice Requires="x14">
            <control shapeId="48365" r:id="rId83" name="Check Box 237">
              <controlPr defaultSize="0" autoFill="0" autoLine="0" autoPict="0">
                <anchor moveWithCells="1" sizeWithCells="1">
                  <from>
                    <xdr:col>9</xdr:col>
                    <xdr:colOff>771525</xdr:colOff>
                    <xdr:row>85</xdr:row>
                    <xdr:rowOff>19050</xdr:rowOff>
                  </from>
                  <to>
                    <xdr:col>10</xdr:col>
                    <xdr:colOff>57150</xdr:colOff>
                    <xdr:row>85</xdr:row>
                    <xdr:rowOff>190500</xdr:rowOff>
                  </to>
                </anchor>
              </controlPr>
            </control>
          </mc:Choice>
        </mc:AlternateContent>
        <mc:AlternateContent xmlns:mc="http://schemas.openxmlformats.org/markup-compatibility/2006">
          <mc:Choice Requires="x14">
            <control shapeId="48366" r:id="rId84" name="Check Box 238">
              <controlPr defaultSize="0" autoFill="0" autoLine="0" autoPict="0">
                <anchor moveWithCells="1" sizeWithCells="1">
                  <from>
                    <xdr:col>10</xdr:col>
                    <xdr:colOff>85725</xdr:colOff>
                    <xdr:row>85</xdr:row>
                    <xdr:rowOff>19050</xdr:rowOff>
                  </from>
                  <to>
                    <xdr:col>10</xdr:col>
                    <xdr:colOff>466725</xdr:colOff>
                    <xdr:row>86</xdr:row>
                    <xdr:rowOff>0</xdr:rowOff>
                  </to>
                </anchor>
              </controlPr>
            </control>
          </mc:Choice>
        </mc:AlternateContent>
        <mc:AlternateContent xmlns:mc="http://schemas.openxmlformats.org/markup-compatibility/2006">
          <mc:Choice Requires="x14">
            <control shapeId="48367" r:id="rId85" name="Check Box 239">
              <controlPr defaultSize="0" autoFill="0" autoLine="0" autoPict="0">
                <anchor moveWithCells="1" sizeWithCells="1">
                  <from>
                    <xdr:col>9</xdr:col>
                    <xdr:colOff>771525</xdr:colOff>
                    <xdr:row>86</xdr:row>
                    <xdr:rowOff>19050</xdr:rowOff>
                  </from>
                  <to>
                    <xdr:col>10</xdr:col>
                    <xdr:colOff>57150</xdr:colOff>
                    <xdr:row>86</xdr:row>
                    <xdr:rowOff>152400</xdr:rowOff>
                  </to>
                </anchor>
              </controlPr>
            </control>
          </mc:Choice>
        </mc:AlternateContent>
        <mc:AlternateContent xmlns:mc="http://schemas.openxmlformats.org/markup-compatibility/2006">
          <mc:Choice Requires="x14">
            <control shapeId="48368" r:id="rId86" name="Check Box 240">
              <controlPr defaultSize="0" autoFill="0" autoLine="0" autoPict="0">
                <anchor moveWithCells="1" sizeWithCells="1">
                  <from>
                    <xdr:col>10</xdr:col>
                    <xdr:colOff>85725</xdr:colOff>
                    <xdr:row>86</xdr:row>
                    <xdr:rowOff>19050</xdr:rowOff>
                  </from>
                  <to>
                    <xdr:col>10</xdr:col>
                    <xdr:colOff>466725</xdr:colOff>
                    <xdr:row>86</xdr:row>
                    <xdr:rowOff>152400</xdr:rowOff>
                  </to>
                </anchor>
              </controlPr>
            </control>
          </mc:Choice>
        </mc:AlternateContent>
        <mc:AlternateContent xmlns:mc="http://schemas.openxmlformats.org/markup-compatibility/2006">
          <mc:Choice Requires="x14">
            <control shapeId="48369" r:id="rId87" name="Check Box 241">
              <controlPr defaultSize="0" autoFill="0" autoLine="0" autoPict="0">
                <anchor moveWithCells="1" sizeWithCells="1">
                  <from>
                    <xdr:col>9</xdr:col>
                    <xdr:colOff>771525</xdr:colOff>
                    <xdr:row>87</xdr:row>
                    <xdr:rowOff>19050</xdr:rowOff>
                  </from>
                  <to>
                    <xdr:col>10</xdr:col>
                    <xdr:colOff>57150</xdr:colOff>
                    <xdr:row>87</xdr:row>
                    <xdr:rowOff>190500</xdr:rowOff>
                  </to>
                </anchor>
              </controlPr>
            </control>
          </mc:Choice>
        </mc:AlternateContent>
        <mc:AlternateContent xmlns:mc="http://schemas.openxmlformats.org/markup-compatibility/2006">
          <mc:Choice Requires="x14">
            <control shapeId="48370" r:id="rId88" name="Check Box 242">
              <controlPr defaultSize="0" autoFill="0" autoLine="0" autoPict="0">
                <anchor moveWithCells="1" sizeWithCells="1">
                  <from>
                    <xdr:col>10</xdr:col>
                    <xdr:colOff>85725</xdr:colOff>
                    <xdr:row>87</xdr:row>
                    <xdr:rowOff>19050</xdr:rowOff>
                  </from>
                  <to>
                    <xdr:col>10</xdr:col>
                    <xdr:colOff>466725</xdr:colOff>
                    <xdr:row>88</xdr:row>
                    <xdr:rowOff>0</xdr:rowOff>
                  </to>
                </anchor>
              </controlPr>
            </control>
          </mc:Choice>
        </mc:AlternateContent>
        <mc:AlternateContent xmlns:mc="http://schemas.openxmlformats.org/markup-compatibility/2006">
          <mc:Choice Requires="x14">
            <control shapeId="48371" r:id="rId89" name="Check Box 243">
              <controlPr defaultSize="0" autoFill="0" autoLine="0" autoPict="0">
                <anchor moveWithCells="1" sizeWithCells="1">
                  <from>
                    <xdr:col>9</xdr:col>
                    <xdr:colOff>771525</xdr:colOff>
                    <xdr:row>89</xdr:row>
                    <xdr:rowOff>19050</xdr:rowOff>
                  </from>
                  <to>
                    <xdr:col>10</xdr:col>
                    <xdr:colOff>57150</xdr:colOff>
                    <xdr:row>89</xdr:row>
                    <xdr:rowOff>190500</xdr:rowOff>
                  </to>
                </anchor>
              </controlPr>
            </control>
          </mc:Choice>
        </mc:AlternateContent>
        <mc:AlternateContent xmlns:mc="http://schemas.openxmlformats.org/markup-compatibility/2006">
          <mc:Choice Requires="x14">
            <control shapeId="48372" r:id="rId90" name="Check Box 244">
              <controlPr defaultSize="0" autoFill="0" autoLine="0" autoPict="0">
                <anchor moveWithCells="1" sizeWithCells="1">
                  <from>
                    <xdr:col>10</xdr:col>
                    <xdr:colOff>85725</xdr:colOff>
                    <xdr:row>89</xdr:row>
                    <xdr:rowOff>19050</xdr:rowOff>
                  </from>
                  <to>
                    <xdr:col>10</xdr:col>
                    <xdr:colOff>466725</xdr:colOff>
                    <xdr:row>90</xdr:row>
                    <xdr:rowOff>0</xdr:rowOff>
                  </to>
                </anchor>
              </controlPr>
            </control>
          </mc:Choice>
        </mc:AlternateContent>
        <mc:AlternateContent xmlns:mc="http://schemas.openxmlformats.org/markup-compatibility/2006">
          <mc:Choice Requires="x14">
            <control shapeId="48377" r:id="rId91" name="Check Box 249">
              <controlPr defaultSize="0" autoFill="0" autoLine="0" autoPict="0">
                <anchor moveWithCells="1" sizeWithCells="1">
                  <from>
                    <xdr:col>9</xdr:col>
                    <xdr:colOff>771525</xdr:colOff>
                    <xdr:row>59</xdr:row>
                    <xdr:rowOff>9525</xdr:rowOff>
                  </from>
                  <to>
                    <xdr:col>10</xdr:col>
                    <xdr:colOff>57150</xdr:colOff>
                    <xdr:row>59</xdr:row>
                    <xdr:rowOff>161925</xdr:rowOff>
                  </to>
                </anchor>
              </controlPr>
            </control>
          </mc:Choice>
        </mc:AlternateContent>
        <mc:AlternateContent xmlns:mc="http://schemas.openxmlformats.org/markup-compatibility/2006">
          <mc:Choice Requires="x14">
            <control shapeId="48378" r:id="rId92" name="Check Box 250">
              <controlPr defaultSize="0" autoFill="0" autoLine="0" autoPict="0">
                <anchor moveWithCells="1" sizeWithCells="1">
                  <from>
                    <xdr:col>10</xdr:col>
                    <xdr:colOff>85725</xdr:colOff>
                    <xdr:row>59</xdr:row>
                    <xdr:rowOff>9525</xdr:rowOff>
                  </from>
                  <to>
                    <xdr:col>10</xdr:col>
                    <xdr:colOff>466725</xdr:colOff>
                    <xdr:row>59</xdr:row>
                    <xdr:rowOff>161925</xdr:rowOff>
                  </to>
                </anchor>
              </controlPr>
            </control>
          </mc:Choice>
        </mc:AlternateContent>
        <mc:AlternateContent xmlns:mc="http://schemas.openxmlformats.org/markup-compatibility/2006">
          <mc:Choice Requires="x14">
            <control shapeId="48379" r:id="rId93" name="Check Box 251">
              <controlPr defaultSize="0" autoFill="0" autoLine="0" autoPict="0">
                <anchor moveWithCells="1" sizeWithCells="1">
                  <from>
                    <xdr:col>9</xdr:col>
                    <xdr:colOff>771525</xdr:colOff>
                    <xdr:row>56</xdr:row>
                    <xdr:rowOff>9525</xdr:rowOff>
                  </from>
                  <to>
                    <xdr:col>10</xdr:col>
                    <xdr:colOff>57150</xdr:colOff>
                    <xdr:row>56</xdr:row>
                    <xdr:rowOff>161925</xdr:rowOff>
                  </to>
                </anchor>
              </controlPr>
            </control>
          </mc:Choice>
        </mc:AlternateContent>
        <mc:AlternateContent xmlns:mc="http://schemas.openxmlformats.org/markup-compatibility/2006">
          <mc:Choice Requires="x14">
            <control shapeId="48380" r:id="rId94" name="Check Box 252">
              <controlPr defaultSize="0" autoFill="0" autoLine="0" autoPict="0">
                <anchor moveWithCells="1" sizeWithCells="1">
                  <from>
                    <xdr:col>10</xdr:col>
                    <xdr:colOff>85725</xdr:colOff>
                    <xdr:row>56</xdr:row>
                    <xdr:rowOff>9525</xdr:rowOff>
                  </from>
                  <to>
                    <xdr:col>10</xdr:col>
                    <xdr:colOff>457200</xdr:colOff>
                    <xdr:row>56</xdr:row>
                    <xdr:rowOff>161925</xdr:rowOff>
                  </to>
                </anchor>
              </controlPr>
            </control>
          </mc:Choice>
        </mc:AlternateContent>
        <mc:AlternateContent xmlns:mc="http://schemas.openxmlformats.org/markup-compatibility/2006">
          <mc:Choice Requires="x14">
            <control shapeId="48381" r:id="rId95" name="Check Box 253">
              <controlPr defaultSize="0" autoFill="0" autoLine="0" autoPict="0">
                <anchor moveWithCells="1" sizeWithCells="1">
                  <from>
                    <xdr:col>9</xdr:col>
                    <xdr:colOff>771525</xdr:colOff>
                    <xdr:row>72</xdr:row>
                    <xdr:rowOff>9525</xdr:rowOff>
                  </from>
                  <to>
                    <xdr:col>10</xdr:col>
                    <xdr:colOff>57150</xdr:colOff>
                    <xdr:row>72</xdr:row>
                    <xdr:rowOff>161925</xdr:rowOff>
                  </to>
                </anchor>
              </controlPr>
            </control>
          </mc:Choice>
        </mc:AlternateContent>
        <mc:AlternateContent xmlns:mc="http://schemas.openxmlformats.org/markup-compatibility/2006">
          <mc:Choice Requires="x14">
            <control shapeId="48382" r:id="rId96" name="Check Box 254">
              <controlPr defaultSize="0" autoFill="0" autoLine="0" autoPict="0">
                <anchor moveWithCells="1" sizeWithCells="1">
                  <from>
                    <xdr:col>10</xdr:col>
                    <xdr:colOff>85725</xdr:colOff>
                    <xdr:row>72</xdr:row>
                    <xdr:rowOff>9525</xdr:rowOff>
                  </from>
                  <to>
                    <xdr:col>10</xdr:col>
                    <xdr:colOff>466725</xdr:colOff>
                    <xdr:row>72</xdr:row>
                    <xdr:rowOff>161925</xdr:rowOff>
                  </to>
                </anchor>
              </controlPr>
            </control>
          </mc:Choice>
        </mc:AlternateContent>
        <mc:AlternateContent xmlns:mc="http://schemas.openxmlformats.org/markup-compatibility/2006">
          <mc:Choice Requires="x14">
            <control shapeId="48385" r:id="rId97" name="Check Box 257">
              <controlPr defaultSize="0" autoFill="0" autoLine="0" autoPict="0">
                <anchor moveWithCells="1" sizeWithCells="1">
                  <from>
                    <xdr:col>9</xdr:col>
                    <xdr:colOff>771525</xdr:colOff>
                    <xdr:row>68</xdr:row>
                    <xdr:rowOff>9525</xdr:rowOff>
                  </from>
                  <to>
                    <xdr:col>10</xdr:col>
                    <xdr:colOff>57150</xdr:colOff>
                    <xdr:row>68</xdr:row>
                    <xdr:rowOff>161925</xdr:rowOff>
                  </to>
                </anchor>
              </controlPr>
            </control>
          </mc:Choice>
        </mc:AlternateContent>
        <mc:AlternateContent xmlns:mc="http://schemas.openxmlformats.org/markup-compatibility/2006">
          <mc:Choice Requires="x14">
            <control shapeId="48386" r:id="rId98" name="Check Box 258">
              <controlPr defaultSize="0" autoFill="0" autoLine="0" autoPict="0">
                <anchor moveWithCells="1" sizeWithCells="1">
                  <from>
                    <xdr:col>10</xdr:col>
                    <xdr:colOff>85725</xdr:colOff>
                    <xdr:row>68</xdr:row>
                    <xdr:rowOff>9525</xdr:rowOff>
                  </from>
                  <to>
                    <xdr:col>10</xdr:col>
                    <xdr:colOff>466725</xdr:colOff>
                    <xdr:row>68</xdr:row>
                    <xdr:rowOff>161925</xdr:rowOff>
                  </to>
                </anchor>
              </controlPr>
            </control>
          </mc:Choice>
        </mc:AlternateContent>
        <mc:AlternateContent xmlns:mc="http://schemas.openxmlformats.org/markup-compatibility/2006">
          <mc:Choice Requires="x14">
            <control shapeId="48389" r:id="rId99" name="Check Box 261">
              <controlPr defaultSize="0" autoFill="0" autoLine="0" autoPict="0">
                <anchor moveWithCells="1" sizeWithCells="1">
                  <from>
                    <xdr:col>9</xdr:col>
                    <xdr:colOff>771525</xdr:colOff>
                    <xdr:row>67</xdr:row>
                    <xdr:rowOff>9525</xdr:rowOff>
                  </from>
                  <to>
                    <xdr:col>10</xdr:col>
                    <xdr:colOff>57150</xdr:colOff>
                    <xdr:row>67</xdr:row>
                    <xdr:rowOff>161925</xdr:rowOff>
                  </to>
                </anchor>
              </controlPr>
            </control>
          </mc:Choice>
        </mc:AlternateContent>
        <mc:AlternateContent xmlns:mc="http://schemas.openxmlformats.org/markup-compatibility/2006">
          <mc:Choice Requires="x14">
            <control shapeId="48390" r:id="rId100" name="Check Box 262">
              <controlPr defaultSize="0" autoFill="0" autoLine="0" autoPict="0">
                <anchor moveWithCells="1" sizeWithCells="1">
                  <from>
                    <xdr:col>10</xdr:col>
                    <xdr:colOff>85725</xdr:colOff>
                    <xdr:row>67</xdr:row>
                    <xdr:rowOff>9525</xdr:rowOff>
                  </from>
                  <to>
                    <xdr:col>10</xdr:col>
                    <xdr:colOff>466725</xdr:colOff>
                    <xdr:row>67</xdr:row>
                    <xdr:rowOff>161925</xdr:rowOff>
                  </to>
                </anchor>
              </controlPr>
            </control>
          </mc:Choice>
        </mc:AlternateContent>
        <mc:AlternateContent xmlns:mc="http://schemas.openxmlformats.org/markup-compatibility/2006">
          <mc:Choice Requires="x14">
            <control shapeId="48391" r:id="rId101" name="Check Box 263">
              <controlPr defaultSize="0" autoFill="0" autoLine="0" autoPict="0">
                <anchor moveWithCells="1" sizeWithCells="1">
                  <from>
                    <xdr:col>9</xdr:col>
                    <xdr:colOff>771525</xdr:colOff>
                    <xdr:row>66</xdr:row>
                    <xdr:rowOff>9525</xdr:rowOff>
                  </from>
                  <to>
                    <xdr:col>10</xdr:col>
                    <xdr:colOff>57150</xdr:colOff>
                    <xdr:row>66</xdr:row>
                    <xdr:rowOff>161925</xdr:rowOff>
                  </to>
                </anchor>
              </controlPr>
            </control>
          </mc:Choice>
        </mc:AlternateContent>
        <mc:AlternateContent xmlns:mc="http://schemas.openxmlformats.org/markup-compatibility/2006">
          <mc:Choice Requires="x14">
            <control shapeId="48392" r:id="rId102" name="Check Box 264">
              <controlPr defaultSize="0" autoFill="0" autoLine="0" autoPict="0">
                <anchor moveWithCells="1" sizeWithCells="1">
                  <from>
                    <xdr:col>10</xdr:col>
                    <xdr:colOff>85725</xdr:colOff>
                    <xdr:row>66</xdr:row>
                    <xdr:rowOff>9525</xdr:rowOff>
                  </from>
                  <to>
                    <xdr:col>10</xdr:col>
                    <xdr:colOff>466725</xdr:colOff>
                    <xdr:row>66</xdr:row>
                    <xdr:rowOff>161925</xdr:rowOff>
                  </to>
                </anchor>
              </controlPr>
            </control>
          </mc:Choice>
        </mc:AlternateContent>
        <mc:AlternateContent xmlns:mc="http://schemas.openxmlformats.org/markup-compatibility/2006">
          <mc:Choice Requires="x14">
            <control shapeId="48395" r:id="rId103" name="Check Box 267">
              <controlPr defaultSize="0" autoFill="0" autoLine="0" autoPict="0">
                <anchor moveWithCells="1" sizeWithCells="1">
                  <from>
                    <xdr:col>9</xdr:col>
                    <xdr:colOff>771525</xdr:colOff>
                    <xdr:row>65</xdr:row>
                    <xdr:rowOff>9525</xdr:rowOff>
                  </from>
                  <to>
                    <xdr:col>10</xdr:col>
                    <xdr:colOff>57150</xdr:colOff>
                    <xdr:row>65</xdr:row>
                    <xdr:rowOff>161925</xdr:rowOff>
                  </to>
                </anchor>
              </controlPr>
            </control>
          </mc:Choice>
        </mc:AlternateContent>
        <mc:AlternateContent xmlns:mc="http://schemas.openxmlformats.org/markup-compatibility/2006">
          <mc:Choice Requires="x14">
            <control shapeId="48396" r:id="rId104" name="Check Box 268">
              <controlPr defaultSize="0" autoFill="0" autoLine="0" autoPict="0">
                <anchor moveWithCells="1" sizeWithCells="1">
                  <from>
                    <xdr:col>10</xdr:col>
                    <xdr:colOff>85725</xdr:colOff>
                    <xdr:row>65</xdr:row>
                    <xdr:rowOff>9525</xdr:rowOff>
                  </from>
                  <to>
                    <xdr:col>10</xdr:col>
                    <xdr:colOff>466725</xdr:colOff>
                    <xdr:row>65</xdr:row>
                    <xdr:rowOff>161925</xdr:rowOff>
                  </to>
                </anchor>
              </controlPr>
            </control>
          </mc:Choice>
        </mc:AlternateContent>
        <mc:AlternateContent xmlns:mc="http://schemas.openxmlformats.org/markup-compatibility/2006">
          <mc:Choice Requires="x14">
            <control shapeId="48397" r:id="rId105" name="Check Box 269">
              <controlPr locked="0" defaultSize="0" autoFill="0" autoLine="0" autoPict="0">
                <anchor moveWithCells="1" sizeWithCells="1">
                  <from>
                    <xdr:col>20</xdr:col>
                    <xdr:colOff>171450</xdr:colOff>
                    <xdr:row>46</xdr:row>
                    <xdr:rowOff>209550</xdr:rowOff>
                  </from>
                  <to>
                    <xdr:col>21</xdr:col>
                    <xdr:colOff>352425</xdr:colOff>
                    <xdr:row>47</xdr:row>
                    <xdr:rowOff>114300</xdr:rowOff>
                  </to>
                </anchor>
              </controlPr>
            </control>
          </mc:Choice>
        </mc:AlternateContent>
        <mc:AlternateContent xmlns:mc="http://schemas.openxmlformats.org/markup-compatibility/2006">
          <mc:Choice Requires="x14">
            <control shapeId="48398" r:id="rId106" name="Check Box 270">
              <controlPr locked="0" defaultSize="0" autoFill="0" autoLine="0" autoPict="0">
                <anchor moveWithCells="1" sizeWithCells="1">
                  <from>
                    <xdr:col>20</xdr:col>
                    <xdr:colOff>171450</xdr:colOff>
                    <xdr:row>45</xdr:row>
                    <xdr:rowOff>19050</xdr:rowOff>
                  </from>
                  <to>
                    <xdr:col>21</xdr:col>
                    <xdr:colOff>352425</xdr:colOff>
                    <xdr:row>45</xdr:row>
                    <xdr:rowOff>142875</xdr:rowOff>
                  </to>
                </anchor>
              </controlPr>
            </control>
          </mc:Choice>
        </mc:AlternateContent>
        <mc:AlternateContent xmlns:mc="http://schemas.openxmlformats.org/markup-compatibility/2006">
          <mc:Choice Requires="x14">
            <control shapeId="48399" r:id="rId107" name="Check Box 271">
              <controlPr locked="0" defaultSize="0" autoFill="0" autoLine="0" autoPict="0">
                <anchor moveWithCells="1" sizeWithCells="1">
                  <from>
                    <xdr:col>20</xdr:col>
                    <xdr:colOff>171450</xdr:colOff>
                    <xdr:row>44</xdr:row>
                    <xdr:rowOff>38100</xdr:rowOff>
                  </from>
                  <to>
                    <xdr:col>21</xdr:col>
                    <xdr:colOff>352425</xdr:colOff>
                    <xdr:row>44</xdr:row>
                    <xdr:rowOff>161925</xdr:rowOff>
                  </to>
                </anchor>
              </controlPr>
            </control>
          </mc:Choice>
        </mc:AlternateContent>
        <mc:AlternateContent xmlns:mc="http://schemas.openxmlformats.org/markup-compatibility/2006">
          <mc:Choice Requires="x14">
            <control shapeId="48400" r:id="rId108" name="Check Box 272">
              <controlPr locked="0" defaultSize="0" autoFill="0" autoLine="0" autoPict="0">
                <anchor moveWithCells="1" sizeWithCells="1">
                  <from>
                    <xdr:col>20</xdr:col>
                    <xdr:colOff>171450</xdr:colOff>
                    <xdr:row>46</xdr:row>
                    <xdr:rowOff>9525</xdr:rowOff>
                  </from>
                  <to>
                    <xdr:col>21</xdr:col>
                    <xdr:colOff>352425</xdr:colOff>
                    <xdr:row>46</xdr:row>
                    <xdr:rowOff>133350</xdr:rowOff>
                  </to>
                </anchor>
              </controlPr>
            </control>
          </mc:Choice>
        </mc:AlternateContent>
        <mc:AlternateContent xmlns:mc="http://schemas.openxmlformats.org/markup-compatibility/2006">
          <mc:Choice Requires="x14">
            <control shapeId="48401" r:id="rId109" name="Check Box 273">
              <controlPr locked="0" defaultSize="0" autoFill="0" autoLine="0" autoPict="0">
                <anchor moveWithCells="1" sizeWithCells="1">
                  <from>
                    <xdr:col>20</xdr:col>
                    <xdr:colOff>171450</xdr:colOff>
                    <xdr:row>47</xdr:row>
                    <xdr:rowOff>200025</xdr:rowOff>
                  </from>
                  <to>
                    <xdr:col>21</xdr:col>
                    <xdr:colOff>352425</xdr:colOff>
                    <xdr:row>48</xdr:row>
                    <xdr:rowOff>114300</xdr:rowOff>
                  </to>
                </anchor>
              </controlPr>
            </control>
          </mc:Choice>
        </mc:AlternateContent>
        <mc:AlternateContent xmlns:mc="http://schemas.openxmlformats.org/markup-compatibility/2006">
          <mc:Choice Requires="x14">
            <control shapeId="48402" r:id="rId110" name="Check Box 274">
              <controlPr locked="0" defaultSize="0" autoFill="0" autoLine="0" autoPict="0">
                <anchor moveWithCells="1" sizeWithCells="1">
                  <from>
                    <xdr:col>20</xdr:col>
                    <xdr:colOff>171450</xdr:colOff>
                    <xdr:row>51</xdr:row>
                    <xdr:rowOff>161925</xdr:rowOff>
                  </from>
                  <to>
                    <xdr:col>21</xdr:col>
                    <xdr:colOff>352425</xdr:colOff>
                    <xdr:row>52</xdr:row>
                    <xdr:rowOff>76200</xdr:rowOff>
                  </to>
                </anchor>
              </controlPr>
            </control>
          </mc:Choice>
        </mc:AlternateContent>
        <mc:AlternateContent xmlns:mc="http://schemas.openxmlformats.org/markup-compatibility/2006">
          <mc:Choice Requires="x14">
            <control shapeId="48403" r:id="rId111" name="Check Box 275">
              <controlPr locked="0" defaultSize="0" autoFill="0" autoLine="0" autoPict="0">
                <anchor moveWithCells="1" sizeWithCells="1">
                  <from>
                    <xdr:col>20</xdr:col>
                    <xdr:colOff>171450</xdr:colOff>
                    <xdr:row>49</xdr:row>
                    <xdr:rowOff>190500</xdr:rowOff>
                  </from>
                  <to>
                    <xdr:col>21</xdr:col>
                    <xdr:colOff>352425</xdr:colOff>
                    <xdr:row>50</xdr:row>
                    <xdr:rowOff>104775</xdr:rowOff>
                  </to>
                </anchor>
              </controlPr>
            </control>
          </mc:Choice>
        </mc:AlternateContent>
        <mc:AlternateContent xmlns:mc="http://schemas.openxmlformats.org/markup-compatibility/2006">
          <mc:Choice Requires="x14">
            <control shapeId="48404" r:id="rId112" name="Check Box 276">
              <controlPr locked="0" defaultSize="0" autoFill="0" autoLine="0" autoPict="0">
                <anchor moveWithCells="1" sizeWithCells="1">
                  <from>
                    <xdr:col>20</xdr:col>
                    <xdr:colOff>171450</xdr:colOff>
                    <xdr:row>48</xdr:row>
                    <xdr:rowOff>209550</xdr:rowOff>
                  </from>
                  <to>
                    <xdr:col>21</xdr:col>
                    <xdr:colOff>352425</xdr:colOff>
                    <xdr:row>49</xdr:row>
                    <xdr:rowOff>114300</xdr:rowOff>
                  </to>
                </anchor>
              </controlPr>
            </control>
          </mc:Choice>
        </mc:AlternateContent>
        <mc:AlternateContent xmlns:mc="http://schemas.openxmlformats.org/markup-compatibility/2006">
          <mc:Choice Requires="x14">
            <control shapeId="48405" r:id="rId113" name="Check Box 277">
              <controlPr locked="0" defaultSize="0" autoFill="0" autoLine="0" autoPict="0">
                <anchor moveWithCells="1" sizeWithCells="1">
                  <from>
                    <xdr:col>20</xdr:col>
                    <xdr:colOff>171450</xdr:colOff>
                    <xdr:row>50</xdr:row>
                    <xdr:rowOff>180975</xdr:rowOff>
                  </from>
                  <to>
                    <xdr:col>21</xdr:col>
                    <xdr:colOff>352425</xdr:colOff>
                    <xdr:row>51</xdr:row>
                    <xdr:rowOff>85725</xdr:rowOff>
                  </to>
                </anchor>
              </controlPr>
            </control>
          </mc:Choice>
        </mc:AlternateContent>
        <mc:AlternateContent xmlns:mc="http://schemas.openxmlformats.org/markup-compatibility/2006">
          <mc:Choice Requires="x14">
            <control shapeId="48406" r:id="rId114" name="Check Box 278">
              <controlPr locked="0" defaultSize="0" autoFill="0" autoLine="0" autoPict="0">
                <anchor moveWithCells="1" sizeWithCells="1">
                  <from>
                    <xdr:col>20</xdr:col>
                    <xdr:colOff>171450</xdr:colOff>
                    <xdr:row>52</xdr:row>
                    <xdr:rowOff>152400</xdr:rowOff>
                  </from>
                  <to>
                    <xdr:col>21</xdr:col>
                    <xdr:colOff>352425</xdr:colOff>
                    <xdr:row>53</xdr:row>
                    <xdr:rowOff>66675</xdr:rowOff>
                  </to>
                </anchor>
              </controlPr>
            </control>
          </mc:Choice>
        </mc:AlternateContent>
        <mc:AlternateContent xmlns:mc="http://schemas.openxmlformats.org/markup-compatibility/2006">
          <mc:Choice Requires="x14">
            <control shapeId="48407" r:id="rId115" name="Check Box 279">
              <controlPr locked="0" defaultSize="0" autoFill="0" autoLine="0" autoPict="0">
                <anchor moveWithCells="1" sizeWithCells="1">
                  <from>
                    <xdr:col>18</xdr:col>
                    <xdr:colOff>123825</xdr:colOff>
                    <xdr:row>47</xdr:row>
                    <xdr:rowOff>9525</xdr:rowOff>
                  </from>
                  <to>
                    <xdr:col>19</xdr:col>
                    <xdr:colOff>257175</xdr:colOff>
                    <xdr:row>47</xdr:row>
                    <xdr:rowOff>142875</xdr:rowOff>
                  </to>
                </anchor>
              </controlPr>
            </control>
          </mc:Choice>
        </mc:AlternateContent>
        <mc:AlternateContent xmlns:mc="http://schemas.openxmlformats.org/markup-compatibility/2006">
          <mc:Choice Requires="x14">
            <control shapeId="48408" r:id="rId116" name="Check Box 280">
              <controlPr locked="0" defaultSize="0" autoFill="0" autoLine="0" autoPict="0">
                <anchor moveWithCells="1" sizeWithCells="1">
                  <from>
                    <xdr:col>18</xdr:col>
                    <xdr:colOff>123825</xdr:colOff>
                    <xdr:row>45</xdr:row>
                    <xdr:rowOff>38100</xdr:rowOff>
                  </from>
                  <to>
                    <xdr:col>19</xdr:col>
                    <xdr:colOff>247650</xdr:colOff>
                    <xdr:row>45</xdr:row>
                    <xdr:rowOff>161925</xdr:rowOff>
                  </to>
                </anchor>
              </controlPr>
            </control>
          </mc:Choice>
        </mc:AlternateContent>
        <mc:AlternateContent xmlns:mc="http://schemas.openxmlformats.org/markup-compatibility/2006">
          <mc:Choice Requires="x14">
            <control shapeId="48409" r:id="rId117" name="Check Box 281">
              <controlPr locked="0" defaultSize="0" autoFill="0" autoLine="0" autoPict="0">
                <anchor moveWithCells="1" sizeWithCells="1">
                  <from>
                    <xdr:col>18</xdr:col>
                    <xdr:colOff>123825</xdr:colOff>
                    <xdr:row>44</xdr:row>
                    <xdr:rowOff>38100</xdr:rowOff>
                  </from>
                  <to>
                    <xdr:col>19</xdr:col>
                    <xdr:colOff>228600</xdr:colOff>
                    <xdr:row>44</xdr:row>
                    <xdr:rowOff>171450</xdr:rowOff>
                  </to>
                </anchor>
              </controlPr>
            </control>
          </mc:Choice>
        </mc:AlternateContent>
        <mc:AlternateContent xmlns:mc="http://schemas.openxmlformats.org/markup-compatibility/2006">
          <mc:Choice Requires="x14">
            <control shapeId="48410" r:id="rId118" name="Check Box 282">
              <controlPr locked="0" defaultSize="0" autoFill="0" autoLine="0" autoPict="0">
                <anchor moveWithCells="1" sizeWithCells="1">
                  <from>
                    <xdr:col>18</xdr:col>
                    <xdr:colOff>123825</xdr:colOff>
                    <xdr:row>46</xdr:row>
                    <xdr:rowOff>28575</xdr:rowOff>
                  </from>
                  <to>
                    <xdr:col>19</xdr:col>
                    <xdr:colOff>257175</xdr:colOff>
                    <xdr:row>46</xdr:row>
                    <xdr:rowOff>152400</xdr:rowOff>
                  </to>
                </anchor>
              </controlPr>
            </control>
          </mc:Choice>
        </mc:AlternateContent>
        <mc:AlternateContent xmlns:mc="http://schemas.openxmlformats.org/markup-compatibility/2006">
          <mc:Choice Requires="x14">
            <control shapeId="48411" r:id="rId119" name="Check Box 283">
              <controlPr locked="0" defaultSize="0" autoFill="0" autoLine="0" autoPict="0">
                <anchor moveWithCells="1" sizeWithCells="1">
                  <from>
                    <xdr:col>18</xdr:col>
                    <xdr:colOff>123825</xdr:colOff>
                    <xdr:row>48</xdr:row>
                    <xdr:rowOff>9525</xdr:rowOff>
                  </from>
                  <to>
                    <xdr:col>19</xdr:col>
                    <xdr:colOff>219075</xdr:colOff>
                    <xdr:row>48</xdr:row>
                    <xdr:rowOff>133350</xdr:rowOff>
                  </to>
                </anchor>
              </controlPr>
            </control>
          </mc:Choice>
        </mc:AlternateContent>
        <mc:AlternateContent xmlns:mc="http://schemas.openxmlformats.org/markup-compatibility/2006">
          <mc:Choice Requires="x14">
            <control shapeId="48412" r:id="rId120" name="Check Box 284">
              <controlPr locked="0" defaultSize="0" autoFill="0" autoLine="0" autoPict="0">
                <anchor moveWithCells="1" sizeWithCells="1">
                  <from>
                    <xdr:col>18</xdr:col>
                    <xdr:colOff>123825</xdr:colOff>
                    <xdr:row>51</xdr:row>
                    <xdr:rowOff>190500</xdr:rowOff>
                  </from>
                  <to>
                    <xdr:col>19</xdr:col>
                    <xdr:colOff>257175</xdr:colOff>
                    <xdr:row>52</xdr:row>
                    <xdr:rowOff>95250</xdr:rowOff>
                  </to>
                </anchor>
              </controlPr>
            </control>
          </mc:Choice>
        </mc:AlternateContent>
        <mc:AlternateContent xmlns:mc="http://schemas.openxmlformats.org/markup-compatibility/2006">
          <mc:Choice Requires="x14">
            <control shapeId="48413" r:id="rId121" name="Check Box 285">
              <controlPr locked="0" defaultSize="0" autoFill="0" autoLine="0" autoPict="0">
                <anchor moveWithCells="1" sizeWithCells="1">
                  <from>
                    <xdr:col>18</xdr:col>
                    <xdr:colOff>123825</xdr:colOff>
                    <xdr:row>49</xdr:row>
                    <xdr:rowOff>209550</xdr:rowOff>
                  </from>
                  <to>
                    <xdr:col>19</xdr:col>
                    <xdr:colOff>247650</xdr:colOff>
                    <xdr:row>50</xdr:row>
                    <xdr:rowOff>114300</xdr:rowOff>
                  </to>
                </anchor>
              </controlPr>
            </control>
          </mc:Choice>
        </mc:AlternateContent>
        <mc:AlternateContent xmlns:mc="http://schemas.openxmlformats.org/markup-compatibility/2006">
          <mc:Choice Requires="x14">
            <control shapeId="48414" r:id="rId122" name="Check Box 286">
              <controlPr locked="0" defaultSize="0" autoFill="0" autoLine="0" autoPict="0">
                <anchor moveWithCells="1" sizeWithCells="1">
                  <from>
                    <xdr:col>18</xdr:col>
                    <xdr:colOff>123825</xdr:colOff>
                    <xdr:row>48</xdr:row>
                    <xdr:rowOff>219075</xdr:rowOff>
                  </from>
                  <to>
                    <xdr:col>19</xdr:col>
                    <xdr:colOff>228600</xdr:colOff>
                    <xdr:row>49</xdr:row>
                    <xdr:rowOff>123825</xdr:rowOff>
                  </to>
                </anchor>
              </controlPr>
            </control>
          </mc:Choice>
        </mc:AlternateContent>
        <mc:AlternateContent xmlns:mc="http://schemas.openxmlformats.org/markup-compatibility/2006">
          <mc:Choice Requires="x14">
            <control shapeId="48415" r:id="rId123" name="Check Box 287">
              <controlPr locked="0" defaultSize="0" autoFill="0" autoLine="0" autoPict="0">
                <anchor moveWithCells="1" sizeWithCells="1">
                  <from>
                    <xdr:col>18</xdr:col>
                    <xdr:colOff>123825</xdr:colOff>
                    <xdr:row>50</xdr:row>
                    <xdr:rowOff>200025</xdr:rowOff>
                  </from>
                  <to>
                    <xdr:col>19</xdr:col>
                    <xdr:colOff>257175</xdr:colOff>
                    <xdr:row>51</xdr:row>
                    <xdr:rowOff>114300</xdr:rowOff>
                  </to>
                </anchor>
              </controlPr>
            </control>
          </mc:Choice>
        </mc:AlternateContent>
        <mc:AlternateContent xmlns:mc="http://schemas.openxmlformats.org/markup-compatibility/2006">
          <mc:Choice Requires="x14">
            <control shapeId="48416" r:id="rId124" name="Check Box 288">
              <controlPr locked="0" defaultSize="0" autoFill="0" autoLine="0" autoPict="0">
                <anchor moveWithCells="1" sizeWithCells="1">
                  <from>
                    <xdr:col>18</xdr:col>
                    <xdr:colOff>123825</xdr:colOff>
                    <xdr:row>52</xdr:row>
                    <xdr:rowOff>171450</xdr:rowOff>
                  </from>
                  <to>
                    <xdr:col>19</xdr:col>
                    <xdr:colOff>219075</xdr:colOff>
                    <xdr:row>53</xdr:row>
                    <xdr:rowOff>85725</xdr:rowOff>
                  </to>
                </anchor>
              </controlPr>
            </control>
          </mc:Choice>
        </mc:AlternateContent>
        <mc:AlternateContent xmlns:mc="http://schemas.openxmlformats.org/markup-compatibility/2006">
          <mc:Choice Requires="x14">
            <control shapeId="48427" r:id="rId125" name="Check Box 299">
              <controlPr defaultSize="0" autoFill="0" autoLine="0" autoPict="0">
                <anchor moveWithCells="1" sizeWithCells="1">
                  <from>
                    <xdr:col>20</xdr:col>
                    <xdr:colOff>0</xdr:colOff>
                    <xdr:row>56</xdr:row>
                    <xdr:rowOff>0</xdr:rowOff>
                  </from>
                  <to>
                    <xdr:col>20</xdr:col>
                    <xdr:colOff>381000</xdr:colOff>
                    <xdr:row>56</xdr:row>
                    <xdr:rowOff>161925</xdr:rowOff>
                  </to>
                </anchor>
              </controlPr>
            </control>
          </mc:Choice>
        </mc:AlternateContent>
        <mc:AlternateContent xmlns:mc="http://schemas.openxmlformats.org/markup-compatibility/2006">
          <mc:Choice Requires="x14">
            <control shapeId="48428" r:id="rId126" name="Check Box 300">
              <controlPr defaultSize="0" autoFill="0" autoLine="0" autoPict="0">
                <anchor moveWithCells="1" sizeWithCells="1">
                  <from>
                    <xdr:col>20</xdr:col>
                    <xdr:colOff>409575</xdr:colOff>
                    <xdr:row>56</xdr:row>
                    <xdr:rowOff>0</xdr:rowOff>
                  </from>
                  <to>
                    <xdr:col>21</xdr:col>
                    <xdr:colOff>361950</xdr:colOff>
                    <xdr:row>56</xdr:row>
                    <xdr:rowOff>161925</xdr:rowOff>
                  </to>
                </anchor>
              </controlPr>
            </control>
          </mc:Choice>
        </mc:AlternateContent>
        <mc:AlternateContent xmlns:mc="http://schemas.openxmlformats.org/markup-compatibility/2006">
          <mc:Choice Requires="x14">
            <control shapeId="48429" r:id="rId127" name="Check Box 301">
              <controlPr defaultSize="0" autoFill="0" autoLine="0" autoPict="0">
                <anchor moveWithCells="1" sizeWithCells="1">
                  <from>
                    <xdr:col>20</xdr:col>
                    <xdr:colOff>0</xdr:colOff>
                    <xdr:row>57</xdr:row>
                    <xdr:rowOff>0</xdr:rowOff>
                  </from>
                  <to>
                    <xdr:col>20</xdr:col>
                    <xdr:colOff>381000</xdr:colOff>
                    <xdr:row>57</xdr:row>
                    <xdr:rowOff>161925</xdr:rowOff>
                  </to>
                </anchor>
              </controlPr>
            </control>
          </mc:Choice>
        </mc:AlternateContent>
        <mc:AlternateContent xmlns:mc="http://schemas.openxmlformats.org/markup-compatibility/2006">
          <mc:Choice Requires="x14">
            <control shapeId="48430" r:id="rId128" name="Check Box 302">
              <controlPr defaultSize="0" autoFill="0" autoLine="0" autoPict="0">
                <anchor moveWithCells="1" sizeWithCells="1">
                  <from>
                    <xdr:col>20</xdr:col>
                    <xdr:colOff>409575</xdr:colOff>
                    <xdr:row>57</xdr:row>
                    <xdr:rowOff>0</xdr:rowOff>
                  </from>
                  <to>
                    <xdr:col>21</xdr:col>
                    <xdr:colOff>361950</xdr:colOff>
                    <xdr:row>57</xdr:row>
                    <xdr:rowOff>161925</xdr:rowOff>
                  </to>
                </anchor>
              </controlPr>
            </control>
          </mc:Choice>
        </mc:AlternateContent>
        <mc:AlternateContent xmlns:mc="http://schemas.openxmlformats.org/markup-compatibility/2006">
          <mc:Choice Requires="x14">
            <control shapeId="48433" r:id="rId129" name="Check Box 305">
              <controlPr defaultSize="0" autoFill="0" autoLine="0" autoPict="0">
                <anchor moveWithCells="1" sizeWithCells="1">
                  <from>
                    <xdr:col>20</xdr:col>
                    <xdr:colOff>0</xdr:colOff>
                    <xdr:row>61</xdr:row>
                    <xdr:rowOff>0</xdr:rowOff>
                  </from>
                  <to>
                    <xdr:col>20</xdr:col>
                    <xdr:colOff>381000</xdr:colOff>
                    <xdr:row>61</xdr:row>
                    <xdr:rowOff>161925</xdr:rowOff>
                  </to>
                </anchor>
              </controlPr>
            </control>
          </mc:Choice>
        </mc:AlternateContent>
        <mc:AlternateContent xmlns:mc="http://schemas.openxmlformats.org/markup-compatibility/2006">
          <mc:Choice Requires="x14">
            <control shapeId="48434" r:id="rId130" name="Check Box 306">
              <controlPr defaultSize="0" autoFill="0" autoLine="0" autoPict="0">
                <anchor moveWithCells="1" sizeWithCells="1">
                  <from>
                    <xdr:col>20</xdr:col>
                    <xdr:colOff>409575</xdr:colOff>
                    <xdr:row>61</xdr:row>
                    <xdr:rowOff>0</xdr:rowOff>
                  </from>
                  <to>
                    <xdr:col>21</xdr:col>
                    <xdr:colOff>361950</xdr:colOff>
                    <xdr:row>61</xdr:row>
                    <xdr:rowOff>161925</xdr:rowOff>
                  </to>
                </anchor>
              </controlPr>
            </control>
          </mc:Choice>
        </mc:AlternateContent>
        <mc:AlternateContent xmlns:mc="http://schemas.openxmlformats.org/markup-compatibility/2006">
          <mc:Choice Requires="x14">
            <control shapeId="48451" r:id="rId131" name="Check Box 323">
              <controlPr locked="0" defaultSize="0" autoFill="0" autoLine="0" autoPict="0">
                <anchor moveWithCells="1" sizeWithCells="1">
                  <from>
                    <xdr:col>18</xdr:col>
                    <xdr:colOff>0</xdr:colOff>
                    <xdr:row>70</xdr:row>
                    <xdr:rowOff>0</xdr:rowOff>
                  </from>
                  <to>
                    <xdr:col>19</xdr:col>
                    <xdr:colOff>209550</xdr:colOff>
                    <xdr:row>70</xdr:row>
                    <xdr:rowOff>142875</xdr:rowOff>
                  </to>
                </anchor>
              </controlPr>
            </control>
          </mc:Choice>
        </mc:AlternateContent>
        <mc:AlternateContent xmlns:mc="http://schemas.openxmlformats.org/markup-compatibility/2006">
          <mc:Choice Requires="x14">
            <control shapeId="48452" r:id="rId132" name="Check Box 324">
              <controlPr locked="0" defaultSize="0" autoFill="0" autoLine="0" autoPict="0">
                <anchor moveWithCells="1" sizeWithCells="1">
                  <from>
                    <xdr:col>19</xdr:col>
                    <xdr:colOff>342900</xdr:colOff>
                    <xdr:row>70</xdr:row>
                    <xdr:rowOff>9525</xdr:rowOff>
                  </from>
                  <to>
                    <xdr:col>20</xdr:col>
                    <xdr:colOff>304800</xdr:colOff>
                    <xdr:row>70</xdr:row>
                    <xdr:rowOff>142875</xdr:rowOff>
                  </to>
                </anchor>
              </controlPr>
            </control>
          </mc:Choice>
        </mc:AlternateContent>
        <mc:AlternateContent xmlns:mc="http://schemas.openxmlformats.org/markup-compatibility/2006">
          <mc:Choice Requires="x14">
            <control shapeId="48453" r:id="rId133" name="Check Box 325">
              <controlPr locked="0" defaultSize="0" autoFill="0" autoLine="0" autoPict="0">
                <anchor moveWithCells="1" sizeWithCells="1">
                  <from>
                    <xdr:col>20</xdr:col>
                    <xdr:colOff>400050</xdr:colOff>
                    <xdr:row>70</xdr:row>
                    <xdr:rowOff>0</xdr:rowOff>
                  </from>
                  <to>
                    <xdr:col>21</xdr:col>
                    <xdr:colOff>409575</xdr:colOff>
                    <xdr:row>70</xdr:row>
                    <xdr:rowOff>142875</xdr:rowOff>
                  </to>
                </anchor>
              </controlPr>
            </control>
          </mc:Choice>
        </mc:AlternateContent>
        <mc:AlternateContent xmlns:mc="http://schemas.openxmlformats.org/markup-compatibility/2006">
          <mc:Choice Requires="x14">
            <control shapeId="48457" r:id="rId134" name="Check Box 329">
              <controlPr locked="0" defaultSize="0" autoFill="0" autoLine="0" autoPict="0">
                <anchor moveWithCells="1" sizeWithCells="1">
                  <from>
                    <xdr:col>18</xdr:col>
                    <xdr:colOff>0</xdr:colOff>
                    <xdr:row>67</xdr:row>
                    <xdr:rowOff>0</xdr:rowOff>
                  </from>
                  <to>
                    <xdr:col>19</xdr:col>
                    <xdr:colOff>209550</xdr:colOff>
                    <xdr:row>67</xdr:row>
                    <xdr:rowOff>142875</xdr:rowOff>
                  </to>
                </anchor>
              </controlPr>
            </control>
          </mc:Choice>
        </mc:AlternateContent>
        <mc:AlternateContent xmlns:mc="http://schemas.openxmlformats.org/markup-compatibility/2006">
          <mc:Choice Requires="x14">
            <control shapeId="48458" r:id="rId135" name="Check Box 330">
              <controlPr locked="0" defaultSize="0" autoFill="0" autoLine="0" autoPict="0">
                <anchor moveWithCells="1" sizeWithCells="1">
                  <from>
                    <xdr:col>19</xdr:col>
                    <xdr:colOff>342900</xdr:colOff>
                    <xdr:row>67</xdr:row>
                    <xdr:rowOff>9525</xdr:rowOff>
                  </from>
                  <to>
                    <xdr:col>20</xdr:col>
                    <xdr:colOff>304800</xdr:colOff>
                    <xdr:row>67</xdr:row>
                    <xdr:rowOff>142875</xdr:rowOff>
                  </to>
                </anchor>
              </controlPr>
            </control>
          </mc:Choice>
        </mc:AlternateContent>
        <mc:AlternateContent xmlns:mc="http://schemas.openxmlformats.org/markup-compatibility/2006">
          <mc:Choice Requires="x14">
            <control shapeId="48459" r:id="rId136" name="Check Box 331">
              <controlPr locked="0" defaultSize="0" autoFill="0" autoLine="0" autoPict="0">
                <anchor moveWithCells="1" sizeWithCells="1">
                  <from>
                    <xdr:col>20</xdr:col>
                    <xdr:colOff>400050</xdr:colOff>
                    <xdr:row>67</xdr:row>
                    <xdr:rowOff>0</xdr:rowOff>
                  </from>
                  <to>
                    <xdr:col>21</xdr:col>
                    <xdr:colOff>409575</xdr:colOff>
                    <xdr:row>67</xdr:row>
                    <xdr:rowOff>142875</xdr:rowOff>
                  </to>
                </anchor>
              </controlPr>
            </control>
          </mc:Choice>
        </mc:AlternateContent>
        <mc:AlternateContent xmlns:mc="http://schemas.openxmlformats.org/markup-compatibility/2006">
          <mc:Choice Requires="x14">
            <control shapeId="48460" r:id="rId137" name="Check Box 332">
              <controlPr locked="0" defaultSize="0" autoFill="0" autoLine="0" autoPict="0">
                <anchor moveWithCells="1" sizeWithCells="1">
                  <from>
                    <xdr:col>18</xdr:col>
                    <xdr:colOff>0</xdr:colOff>
                    <xdr:row>68</xdr:row>
                    <xdr:rowOff>0</xdr:rowOff>
                  </from>
                  <to>
                    <xdr:col>19</xdr:col>
                    <xdr:colOff>209550</xdr:colOff>
                    <xdr:row>68</xdr:row>
                    <xdr:rowOff>142875</xdr:rowOff>
                  </to>
                </anchor>
              </controlPr>
            </control>
          </mc:Choice>
        </mc:AlternateContent>
        <mc:AlternateContent xmlns:mc="http://schemas.openxmlformats.org/markup-compatibility/2006">
          <mc:Choice Requires="x14">
            <control shapeId="48461" r:id="rId138" name="Check Box 333">
              <controlPr locked="0" defaultSize="0" autoFill="0" autoLine="0" autoPict="0">
                <anchor moveWithCells="1" sizeWithCells="1">
                  <from>
                    <xdr:col>19</xdr:col>
                    <xdr:colOff>342900</xdr:colOff>
                    <xdr:row>68</xdr:row>
                    <xdr:rowOff>9525</xdr:rowOff>
                  </from>
                  <to>
                    <xdr:col>20</xdr:col>
                    <xdr:colOff>304800</xdr:colOff>
                    <xdr:row>68</xdr:row>
                    <xdr:rowOff>142875</xdr:rowOff>
                  </to>
                </anchor>
              </controlPr>
            </control>
          </mc:Choice>
        </mc:AlternateContent>
        <mc:AlternateContent xmlns:mc="http://schemas.openxmlformats.org/markup-compatibility/2006">
          <mc:Choice Requires="x14">
            <control shapeId="48462" r:id="rId139" name="Check Box 334">
              <controlPr locked="0" defaultSize="0" autoFill="0" autoLine="0" autoPict="0">
                <anchor moveWithCells="1" sizeWithCells="1">
                  <from>
                    <xdr:col>20</xdr:col>
                    <xdr:colOff>400050</xdr:colOff>
                    <xdr:row>68</xdr:row>
                    <xdr:rowOff>0</xdr:rowOff>
                  </from>
                  <to>
                    <xdr:col>21</xdr:col>
                    <xdr:colOff>409575</xdr:colOff>
                    <xdr:row>68</xdr:row>
                    <xdr:rowOff>142875</xdr:rowOff>
                  </to>
                </anchor>
              </controlPr>
            </control>
          </mc:Choice>
        </mc:AlternateContent>
        <mc:AlternateContent xmlns:mc="http://schemas.openxmlformats.org/markup-compatibility/2006">
          <mc:Choice Requires="x14">
            <control shapeId="48463" r:id="rId140" name="Check Box 335">
              <controlPr locked="0" defaultSize="0" autoFill="0" autoLine="0" autoPict="0">
                <anchor moveWithCells="1" sizeWithCells="1">
                  <from>
                    <xdr:col>18</xdr:col>
                    <xdr:colOff>0</xdr:colOff>
                    <xdr:row>69</xdr:row>
                    <xdr:rowOff>0</xdr:rowOff>
                  </from>
                  <to>
                    <xdr:col>19</xdr:col>
                    <xdr:colOff>209550</xdr:colOff>
                    <xdr:row>69</xdr:row>
                    <xdr:rowOff>142875</xdr:rowOff>
                  </to>
                </anchor>
              </controlPr>
            </control>
          </mc:Choice>
        </mc:AlternateContent>
        <mc:AlternateContent xmlns:mc="http://schemas.openxmlformats.org/markup-compatibility/2006">
          <mc:Choice Requires="x14">
            <control shapeId="48464" r:id="rId141" name="Check Box 336">
              <controlPr locked="0" defaultSize="0" autoFill="0" autoLine="0" autoPict="0">
                <anchor moveWithCells="1" sizeWithCells="1">
                  <from>
                    <xdr:col>19</xdr:col>
                    <xdr:colOff>342900</xdr:colOff>
                    <xdr:row>69</xdr:row>
                    <xdr:rowOff>9525</xdr:rowOff>
                  </from>
                  <to>
                    <xdr:col>20</xdr:col>
                    <xdr:colOff>304800</xdr:colOff>
                    <xdr:row>69</xdr:row>
                    <xdr:rowOff>142875</xdr:rowOff>
                  </to>
                </anchor>
              </controlPr>
            </control>
          </mc:Choice>
        </mc:AlternateContent>
        <mc:AlternateContent xmlns:mc="http://schemas.openxmlformats.org/markup-compatibility/2006">
          <mc:Choice Requires="x14">
            <control shapeId="48465" r:id="rId142" name="Check Box 337">
              <controlPr locked="0" defaultSize="0" autoFill="0" autoLine="0" autoPict="0">
                <anchor moveWithCells="1" sizeWithCells="1">
                  <from>
                    <xdr:col>20</xdr:col>
                    <xdr:colOff>400050</xdr:colOff>
                    <xdr:row>69</xdr:row>
                    <xdr:rowOff>0</xdr:rowOff>
                  </from>
                  <to>
                    <xdr:col>21</xdr:col>
                    <xdr:colOff>409575</xdr:colOff>
                    <xdr:row>69</xdr:row>
                    <xdr:rowOff>142875</xdr:rowOff>
                  </to>
                </anchor>
              </controlPr>
            </control>
          </mc:Choice>
        </mc:AlternateContent>
        <mc:AlternateContent xmlns:mc="http://schemas.openxmlformats.org/markup-compatibility/2006">
          <mc:Choice Requires="x14">
            <control shapeId="48469" r:id="rId143" name="Check Box 341">
              <controlPr locked="0" defaultSize="0" autoFill="0" autoLine="0" autoPict="0">
                <anchor moveWithCells="1" sizeWithCells="1">
                  <from>
                    <xdr:col>18</xdr:col>
                    <xdr:colOff>0</xdr:colOff>
                    <xdr:row>71</xdr:row>
                    <xdr:rowOff>0</xdr:rowOff>
                  </from>
                  <to>
                    <xdr:col>19</xdr:col>
                    <xdr:colOff>209550</xdr:colOff>
                    <xdr:row>71</xdr:row>
                    <xdr:rowOff>142875</xdr:rowOff>
                  </to>
                </anchor>
              </controlPr>
            </control>
          </mc:Choice>
        </mc:AlternateContent>
        <mc:AlternateContent xmlns:mc="http://schemas.openxmlformats.org/markup-compatibility/2006">
          <mc:Choice Requires="x14">
            <control shapeId="48470" r:id="rId144" name="Check Box 342">
              <controlPr locked="0" defaultSize="0" autoFill="0" autoLine="0" autoPict="0">
                <anchor moveWithCells="1" sizeWithCells="1">
                  <from>
                    <xdr:col>19</xdr:col>
                    <xdr:colOff>342900</xdr:colOff>
                    <xdr:row>71</xdr:row>
                    <xdr:rowOff>9525</xdr:rowOff>
                  </from>
                  <to>
                    <xdr:col>20</xdr:col>
                    <xdr:colOff>304800</xdr:colOff>
                    <xdr:row>71</xdr:row>
                    <xdr:rowOff>142875</xdr:rowOff>
                  </to>
                </anchor>
              </controlPr>
            </control>
          </mc:Choice>
        </mc:AlternateContent>
        <mc:AlternateContent xmlns:mc="http://schemas.openxmlformats.org/markup-compatibility/2006">
          <mc:Choice Requires="x14">
            <control shapeId="48471" r:id="rId145" name="Check Box 343">
              <controlPr locked="0" defaultSize="0" autoFill="0" autoLine="0" autoPict="0">
                <anchor moveWithCells="1" sizeWithCells="1">
                  <from>
                    <xdr:col>20</xdr:col>
                    <xdr:colOff>400050</xdr:colOff>
                    <xdr:row>71</xdr:row>
                    <xdr:rowOff>0</xdr:rowOff>
                  </from>
                  <to>
                    <xdr:col>21</xdr:col>
                    <xdr:colOff>409575</xdr:colOff>
                    <xdr:row>71</xdr:row>
                    <xdr:rowOff>142875</xdr:rowOff>
                  </to>
                </anchor>
              </controlPr>
            </control>
          </mc:Choice>
        </mc:AlternateContent>
        <mc:AlternateContent xmlns:mc="http://schemas.openxmlformats.org/markup-compatibility/2006">
          <mc:Choice Requires="x14">
            <control shapeId="48472" r:id="rId146" name="Check Box 344">
              <controlPr locked="0" defaultSize="0" autoFill="0" autoLine="0" autoPict="0">
                <anchor moveWithCells="1" sizeWithCells="1">
                  <from>
                    <xdr:col>18</xdr:col>
                    <xdr:colOff>0</xdr:colOff>
                    <xdr:row>72</xdr:row>
                    <xdr:rowOff>0</xdr:rowOff>
                  </from>
                  <to>
                    <xdr:col>19</xdr:col>
                    <xdr:colOff>209550</xdr:colOff>
                    <xdr:row>72</xdr:row>
                    <xdr:rowOff>142875</xdr:rowOff>
                  </to>
                </anchor>
              </controlPr>
            </control>
          </mc:Choice>
        </mc:AlternateContent>
        <mc:AlternateContent xmlns:mc="http://schemas.openxmlformats.org/markup-compatibility/2006">
          <mc:Choice Requires="x14">
            <control shapeId="48473" r:id="rId147" name="Check Box 345">
              <controlPr locked="0" defaultSize="0" autoFill="0" autoLine="0" autoPict="0">
                <anchor moveWithCells="1" sizeWithCells="1">
                  <from>
                    <xdr:col>19</xdr:col>
                    <xdr:colOff>342900</xdr:colOff>
                    <xdr:row>72</xdr:row>
                    <xdr:rowOff>9525</xdr:rowOff>
                  </from>
                  <to>
                    <xdr:col>20</xdr:col>
                    <xdr:colOff>304800</xdr:colOff>
                    <xdr:row>72</xdr:row>
                    <xdr:rowOff>142875</xdr:rowOff>
                  </to>
                </anchor>
              </controlPr>
            </control>
          </mc:Choice>
        </mc:AlternateContent>
        <mc:AlternateContent xmlns:mc="http://schemas.openxmlformats.org/markup-compatibility/2006">
          <mc:Choice Requires="x14">
            <control shapeId="48474" r:id="rId148" name="Check Box 346">
              <controlPr locked="0" defaultSize="0" autoFill="0" autoLine="0" autoPict="0">
                <anchor moveWithCells="1" sizeWithCells="1">
                  <from>
                    <xdr:col>20</xdr:col>
                    <xdr:colOff>400050</xdr:colOff>
                    <xdr:row>72</xdr:row>
                    <xdr:rowOff>0</xdr:rowOff>
                  </from>
                  <to>
                    <xdr:col>21</xdr:col>
                    <xdr:colOff>409575</xdr:colOff>
                    <xdr:row>72</xdr:row>
                    <xdr:rowOff>142875</xdr:rowOff>
                  </to>
                </anchor>
              </controlPr>
            </control>
          </mc:Choice>
        </mc:AlternateContent>
        <mc:AlternateContent xmlns:mc="http://schemas.openxmlformats.org/markup-compatibility/2006">
          <mc:Choice Requires="x14">
            <control shapeId="48475" r:id="rId149" name="Check Box 347">
              <controlPr locked="0" defaultSize="0" autoFill="0" autoLine="0" autoPict="0">
                <anchor moveWithCells="1" sizeWithCells="1">
                  <from>
                    <xdr:col>18</xdr:col>
                    <xdr:colOff>0</xdr:colOff>
                    <xdr:row>73</xdr:row>
                    <xdr:rowOff>0</xdr:rowOff>
                  </from>
                  <to>
                    <xdr:col>19</xdr:col>
                    <xdr:colOff>209550</xdr:colOff>
                    <xdr:row>73</xdr:row>
                    <xdr:rowOff>142875</xdr:rowOff>
                  </to>
                </anchor>
              </controlPr>
            </control>
          </mc:Choice>
        </mc:AlternateContent>
        <mc:AlternateContent xmlns:mc="http://schemas.openxmlformats.org/markup-compatibility/2006">
          <mc:Choice Requires="x14">
            <control shapeId="48476" r:id="rId150" name="Check Box 348">
              <controlPr locked="0" defaultSize="0" autoFill="0" autoLine="0" autoPict="0">
                <anchor moveWithCells="1" sizeWithCells="1">
                  <from>
                    <xdr:col>19</xdr:col>
                    <xdr:colOff>342900</xdr:colOff>
                    <xdr:row>73</xdr:row>
                    <xdr:rowOff>9525</xdr:rowOff>
                  </from>
                  <to>
                    <xdr:col>20</xdr:col>
                    <xdr:colOff>304800</xdr:colOff>
                    <xdr:row>73</xdr:row>
                    <xdr:rowOff>142875</xdr:rowOff>
                  </to>
                </anchor>
              </controlPr>
            </control>
          </mc:Choice>
        </mc:AlternateContent>
        <mc:AlternateContent xmlns:mc="http://schemas.openxmlformats.org/markup-compatibility/2006">
          <mc:Choice Requires="x14">
            <control shapeId="48477" r:id="rId151" name="Check Box 349">
              <controlPr locked="0" defaultSize="0" autoFill="0" autoLine="0" autoPict="0">
                <anchor moveWithCells="1" sizeWithCells="1">
                  <from>
                    <xdr:col>20</xdr:col>
                    <xdr:colOff>400050</xdr:colOff>
                    <xdr:row>73</xdr:row>
                    <xdr:rowOff>0</xdr:rowOff>
                  </from>
                  <to>
                    <xdr:col>21</xdr:col>
                    <xdr:colOff>409575</xdr:colOff>
                    <xdr:row>73</xdr:row>
                    <xdr:rowOff>142875</xdr:rowOff>
                  </to>
                </anchor>
              </controlPr>
            </control>
          </mc:Choice>
        </mc:AlternateContent>
        <mc:AlternateContent xmlns:mc="http://schemas.openxmlformats.org/markup-compatibility/2006">
          <mc:Choice Requires="x14">
            <control shapeId="48478" r:id="rId152" name="Check Box 350">
              <controlPr locked="0" defaultSize="0" autoFill="0" autoLine="0" autoPict="0">
                <anchor moveWithCells="1" sizeWithCells="1">
                  <from>
                    <xdr:col>18</xdr:col>
                    <xdr:colOff>0</xdr:colOff>
                    <xdr:row>74</xdr:row>
                    <xdr:rowOff>0</xdr:rowOff>
                  </from>
                  <to>
                    <xdr:col>19</xdr:col>
                    <xdr:colOff>209550</xdr:colOff>
                    <xdr:row>74</xdr:row>
                    <xdr:rowOff>142875</xdr:rowOff>
                  </to>
                </anchor>
              </controlPr>
            </control>
          </mc:Choice>
        </mc:AlternateContent>
        <mc:AlternateContent xmlns:mc="http://schemas.openxmlformats.org/markup-compatibility/2006">
          <mc:Choice Requires="x14">
            <control shapeId="48479" r:id="rId153" name="Check Box 351">
              <controlPr locked="0" defaultSize="0" autoFill="0" autoLine="0" autoPict="0">
                <anchor moveWithCells="1" sizeWithCells="1">
                  <from>
                    <xdr:col>19</xdr:col>
                    <xdr:colOff>342900</xdr:colOff>
                    <xdr:row>74</xdr:row>
                    <xdr:rowOff>9525</xdr:rowOff>
                  </from>
                  <to>
                    <xdr:col>20</xdr:col>
                    <xdr:colOff>304800</xdr:colOff>
                    <xdr:row>74</xdr:row>
                    <xdr:rowOff>142875</xdr:rowOff>
                  </to>
                </anchor>
              </controlPr>
            </control>
          </mc:Choice>
        </mc:AlternateContent>
        <mc:AlternateContent xmlns:mc="http://schemas.openxmlformats.org/markup-compatibility/2006">
          <mc:Choice Requires="x14">
            <control shapeId="48480" r:id="rId154" name="Check Box 352">
              <controlPr locked="0" defaultSize="0" autoFill="0" autoLine="0" autoPict="0">
                <anchor moveWithCells="1" sizeWithCells="1">
                  <from>
                    <xdr:col>20</xdr:col>
                    <xdr:colOff>400050</xdr:colOff>
                    <xdr:row>74</xdr:row>
                    <xdr:rowOff>0</xdr:rowOff>
                  </from>
                  <to>
                    <xdr:col>21</xdr:col>
                    <xdr:colOff>409575</xdr:colOff>
                    <xdr:row>74</xdr:row>
                    <xdr:rowOff>142875</xdr:rowOff>
                  </to>
                </anchor>
              </controlPr>
            </control>
          </mc:Choice>
        </mc:AlternateContent>
        <mc:AlternateContent xmlns:mc="http://schemas.openxmlformats.org/markup-compatibility/2006">
          <mc:Choice Requires="x14">
            <control shapeId="48484" r:id="rId155" name="Check Box 356">
              <controlPr locked="0" defaultSize="0" autoFill="0" autoLine="0" autoPict="0">
                <anchor moveWithCells="1" sizeWithCells="1">
                  <from>
                    <xdr:col>18</xdr:col>
                    <xdr:colOff>0</xdr:colOff>
                    <xdr:row>75</xdr:row>
                    <xdr:rowOff>0</xdr:rowOff>
                  </from>
                  <to>
                    <xdr:col>19</xdr:col>
                    <xdr:colOff>209550</xdr:colOff>
                    <xdr:row>75</xdr:row>
                    <xdr:rowOff>142875</xdr:rowOff>
                  </to>
                </anchor>
              </controlPr>
            </control>
          </mc:Choice>
        </mc:AlternateContent>
        <mc:AlternateContent xmlns:mc="http://schemas.openxmlformats.org/markup-compatibility/2006">
          <mc:Choice Requires="x14">
            <control shapeId="48485" r:id="rId156" name="Check Box 357">
              <controlPr locked="0" defaultSize="0" autoFill="0" autoLine="0" autoPict="0">
                <anchor moveWithCells="1" sizeWithCells="1">
                  <from>
                    <xdr:col>19</xdr:col>
                    <xdr:colOff>342900</xdr:colOff>
                    <xdr:row>75</xdr:row>
                    <xdr:rowOff>9525</xdr:rowOff>
                  </from>
                  <to>
                    <xdr:col>20</xdr:col>
                    <xdr:colOff>304800</xdr:colOff>
                    <xdr:row>75</xdr:row>
                    <xdr:rowOff>142875</xdr:rowOff>
                  </to>
                </anchor>
              </controlPr>
            </control>
          </mc:Choice>
        </mc:AlternateContent>
        <mc:AlternateContent xmlns:mc="http://schemas.openxmlformats.org/markup-compatibility/2006">
          <mc:Choice Requires="x14">
            <control shapeId="48486" r:id="rId157" name="Check Box 358">
              <controlPr locked="0" defaultSize="0" autoFill="0" autoLine="0" autoPict="0">
                <anchor moveWithCells="1" sizeWithCells="1">
                  <from>
                    <xdr:col>20</xdr:col>
                    <xdr:colOff>400050</xdr:colOff>
                    <xdr:row>75</xdr:row>
                    <xdr:rowOff>0</xdr:rowOff>
                  </from>
                  <to>
                    <xdr:col>21</xdr:col>
                    <xdr:colOff>409575</xdr:colOff>
                    <xdr:row>75</xdr:row>
                    <xdr:rowOff>142875</xdr:rowOff>
                  </to>
                </anchor>
              </controlPr>
            </control>
          </mc:Choice>
        </mc:AlternateContent>
        <mc:AlternateContent xmlns:mc="http://schemas.openxmlformats.org/markup-compatibility/2006">
          <mc:Choice Requires="x14">
            <control shapeId="48490" r:id="rId158" name="Check Box 362">
              <controlPr locked="0" defaultSize="0" autoFill="0" autoLine="0" autoPict="0">
                <anchor moveWithCells="1" sizeWithCells="1">
                  <from>
                    <xdr:col>18</xdr:col>
                    <xdr:colOff>0</xdr:colOff>
                    <xdr:row>76</xdr:row>
                    <xdr:rowOff>0</xdr:rowOff>
                  </from>
                  <to>
                    <xdr:col>19</xdr:col>
                    <xdr:colOff>209550</xdr:colOff>
                    <xdr:row>76</xdr:row>
                    <xdr:rowOff>142875</xdr:rowOff>
                  </to>
                </anchor>
              </controlPr>
            </control>
          </mc:Choice>
        </mc:AlternateContent>
        <mc:AlternateContent xmlns:mc="http://schemas.openxmlformats.org/markup-compatibility/2006">
          <mc:Choice Requires="x14">
            <control shapeId="48491" r:id="rId159" name="Check Box 363">
              <controlPr locked="0" defaultSize="0" autoFill="0" autoLine="0" autoPict="0">
                <anchor moveWithCells="1" sizeWithCells="1">
                  <from>
                    <xdr:col>19</xdr:col>
                    <xdr:colOff>342900</xdr:colOff>
                    <xdr:row>76</xdr:row>
                    <xdr:rowOff>9525</xdr:rowOff>
                  </from>
                  <to>
                    <xdr:col>20</xdr:col>
                    <xdr:colOff>304800</xdr:colOff>
                    <xdr:row>76</xdr:row>
                    <xdr:rowOff>142875</xdr:rowOff>
                  </to>
                </anchor>
              </controlPr>
            </control>
          </mc:Choice>
        </mc:AlternateContent>
        <mc:AlternateContent xmlns:mc="http://schemas.openxmlformats.org/markup-compatibility/2006">
          <mc:Choice Requires="x14">
            <control shapeId="48492" r:id="rId160" name="Check Box 364">
              <controlPr locked="0" defaultSize="0" autoFill="0" autoLine="0" autoPict="0">
                <anchor moveWithCells="1" sizeWithCells="1">
                  <from>
                    <xdr:col>20</xdr:col>
                    <xdr:colOff>400050</xdr:colOff>
                    <xdr:row>76</xdr:row>
                    <xdr:rowOff>0</xdr:rowOff>
                  </from>
                  <to>
                    <xdr:col>21</xdr:col>
                    <xdr:colOff>409575</xdr:colOff>
                    <xdr:row>76</xdr:row>
                    <xdr:rowOff>142875</xdr:rowOff>
                  </to>
                </anchor>
              </controlPr>
            </control>
          </mc:Choice>
        </mc:AlternateContent>
        <mc:AlternateContent xmlns:mc="http://schemas.openxmlformats.org/markup-compatibility/2006">
          <mc:Choice Requires="x14">
            <control shapeId="48496" r:id="rId161" name="Check Box 368">
              <controlPr locked="0" defaultSize="0" autoFill="0" autoLine="0" autoPict="0">
                <anchor moveWithCells="1" sizeWithCells="1">
                  <from>
                    <xdr:col>18</xdr:col>
                    <xdr:colOff>0</xdr:colOff>
                    <xdr:row>77</xdr:row>
                    <xdr:rowOff>0</xdr:rowOff>
                  </from>
                  <to>
                    <xdr:col>19</xdr:col>
                    <xdr:colOff>209550</xdr:colOff>
                    <xdr:row>77</xdr:row>
                    <xdr:rowOff>142875</xdr:rowOff>
                  </to>
                </anchor>
              </controlPr>
            </control>
          </mc:Choice>
        </mc:AlternateContent>
        <mc:AlternateContent xmlns:mc="http://schemas.openxmlformats.org/markup-compatibility/2006">
          <mc:Choice Requires="x14">
            <control shapeId="48497" r:id="rId162" name="Check Box 369">
              <controlPr locked="0" defaultSize="0" autoFill="0" autoLine="0" autoPict="0">
                <anchor moveWithCells="1" sizeWithCells="1">
                  <from>
                    <xdr:col>19</xdr:col>
                    <xdr:colOff>342900</xdr:colOff>
                    <xdr:row>77</xdr:row>
                    <xdr:rowOff>9525</xdr:rowOff>
                  </from>
                  <to>
                    <xdr:col>20</xdr:col>
                    <xdr:colOff>304800</xdr:colOff>
                    <xdr:row>77</xdr:row>
                    <xdr:rowOff>142875</xdr:rowOff>
                  </to>
                </anchor>
              </controlPr>
            </control>
          </mc:Choice>
        </mc:AlternateContent>
        <mc:AlternateContent xmlns:mc="http://schemas.openxmlformats.org/markup-compatibility/2006">
          <mc:Choice Requires="x14">
            <control shapeId="48498" r:id="rId163" name="Check Box 370">
              <controlPr locked="0" defaultSize="0" autoFill="0" autoLine="0" autoPict="0">
                <anchor moveWithCells="1" sizeWithCells="1">
                  <from>
                    <xdr:col>20</xdr:col>
                    <xdr:colOff>400050</xdr:colOff>
                    <xdr:row>77</xdr:row>
                    <xdr:rowOff>0</xdr:rowOff>
                  </from>
                  <to>
                    <xdr:col>21</xdr:col>
                    <xdr:colOff>409575</xdr:colOff>
                    <xdr:row>77</xdr:row>
                    <xdr:rowOff>142875</xdr:rowOff>
                  </to>
                </anchor>
              </controlPr>
            </control>
          </mc:Choice>
        </mc:AlternateContent>
        <mc:AlternateContent xmlns:mc="http://schemas.openxmlformats.org/markup-compatibility/2006">
          <mc:Choice Requires="x14">
            <control shapeId="48499" r:id="rId164" name="Check Box 371">
              <controlPr locked="0" defaultSize="0" autoFill="0" autoLine="0" autoPict="0">
                <anchor moveWithCells="1" sizeWithCells="1">
                  <from>
                    <xdr:col>18</xdr:col>
                    <xdr:colOff>0</xdr:colOff>
                    <xdr:row>78</xdr:row>
                    <xdr:rowOff>0</xdr:rowOff>
                  </from>
                  <to>
                    <xdr:col>19</xdr:col>
                    <xdr:colOff>209550</xdr:colOff>
                    <xdr:row>78</xdr:row>
                    <xdr:rowOff>142875</xdr:rowOff>
                  </to>
                </anchor>
              </controlPr>
            </control>
          </mc:Choice>
        </mc:AlternateContent>
        <mc:AlternateContent xmlns:mc="http://schemas.openxmlformats.org/markup-compatibility/2006">
          <mc:Choice Requires="x14">
            <control shapeId="48500" r:id="rId165" name="Check Box 372">
              <controlPr locked="0" defaultSize="0" autoFill="0" autoLine="0" autoPict="0">
                <anchor moveWithCells="1" sizeWithCells="1">
                  <from>
                    <xdr:col>19</xdr:col>
                    <xdr:colOff>342900</xdr:colOff>
                    <xdr:row>78</xdr:row>
                    <xdr:rowOff>9525</xdr:rowOff>
                  </from>
                  <to>
                    <xdr:col>20</xdr:col>
                    <xdr:colOff>304800</xdr:colOff>
                    <xdr:row>78</xdr:row>
                    <xdr:rowOff>142875</xdr:rowOff>
                  </to>
                </anchor>
              </controlPr>
            </control>
          </mc:Choice>
        </mc:AlternateContent>
        <mc:AlternateContent xmlns:mc="http://schemas.openxmlformats.org/markup-compatibility/2006">
          <mc:Choice Requires="x14">
            <control shapeId="48501" r:id="rId166" name="Check Box 373">
              <controlPr locked="0" defaultSize="0" autoFill="0" autoLine="0" autoPict="0">
                <anchor moveWithCells="1" sizeWithCells="1">
                  <from>
                    <xdr:col>20</xdr:col>
                    <xdr:colOff>400050</xdr:colOff>
                    <xdr:row>78</xdr:row>
                    <xdr:rowOff>0</xdr:rowOff>
                  </from>
                  <to>
                    <xdr:col>21</xdr:col>
                    <xdr:colOff>409575</xdr:colOff>
                    <xdr:row>78</xdr:row>
                    <xdr:rowOff>142875</xdr:rowOff>
                  </to>
                </anchor>
              </controlPr>
            </control>
          </mc:Choice>
        </mc:AlternateContent>
        <mc:AlternateContent xmlns:mc="http://schemas.openxmlformats.org/markup-compatibility/2006">
          <mc:Choice Requires="x14">
            <control shapeId="48505" r:id="rId167" name="Check Box 377">
              <controlPr locked="0" defaultSize="0" autoFill="0" autoLine="0" autoPict="0">
                <anchor moveWithCells="1" sizeWithCells="1">
                  <from>
                    <xdr:col>18</xdr:col>
                    <xdr:colOff>0</xdr:colOff>
                    <xdr:row>79</xdr:row>
                    <xdr:rowOff>0</xdr:rowOff>
                  </from>
                  <to>
                    <xdr:col>19</xdr:col>
                    <xdr:colOff>209550</xdr:colOff>
                    <xdr:row>79</xdr:row>
                    <xdr:rowOff>142875</xdr:rowOff>
                  </to>
                </anchor>
              </controlPr>
            </control>
          </mc:Choice>
        </mc:AlternateContent>
        <mc:AlternateContent xmlns:mc="http://schemas.openxmlformats.org/markup-compatibility/2006">
          <mc:Choice Requires="x14">
            <control shapeId="48506" r:id="rId168" name="Check Box 378">
              <controlPr locked="0" defaultSize="0" autoFill="0" autoLine="0" autoPict="0">
                <anchor moveWithCells="1" sizeWithCells="1">
                  <from>
                    <xdr:col>19</xdr:col>
                    <xdr:colOff>342900</xdr:colOff>
                    <xdr:row>79</xdr:row>
                    <xdr:rowOff>9525</xdr:rowOff>
                  </from>
                  <to>
                    <xdr:col>20</xdr:col>
                    <xdr:colOff>304800</xdr:colOff>
                    <xdr:row>79</xdr:row>
                    <xdr:rowOff>142875</xdr:rowOff>
                  </to>
                </anchor>
              </controlPr>
            </control>
          </mc:Choice>
        </mc:AlternateContent>
        <mc:AlternateContent xmlns:mc="http://schemas.openxmlformats.org/markup-compatibility/2006">
          <mc:Choice Requires="x14">
            <control shapeId="48507" r:id="rId169" name="Check Box 379">
              <controlPr locked="0" defaultSize="0" autoFill="0" autoLine="0" autoPict="0">
                <anchor moveWithCells="1" sizeWithCells="1">
                  <from>
                    <xdr:col>20</xdr:col>
                    <xdr:colOff>400050</xdr:colOff>
                    <xdr:row>79</xdr:row>
                    <xdr:rowOff>0</xdr:rowOff>
                  </from>
                  <to>
                    <xdr:col>21</xdr:col>
                    <xdr:colOff>409575</xdr:colOff>
                    <xdr:row>79</xdr:row>
                    <xdr:rowOff>142875</xdr:rowOff>
                  </to>
                </anchor>
              </controlPr>
            </control>
          </mc:Choice>
        </mc:AlternateContent>
        <mc:AlternateContent xmlns:mc="http://schemas.openxmlformats.org/markup-compatibility/2006">
          <mc:Choice Requires="x14">
            <control shapeId="48511" r:id="rId170" name="Check Box 383">
              <controlPr locked="0" defaultSize="0" autoFill="0" autoLine="0" autoPict="0">
                <anchor moveWithCells="1" sizeWithCells="1">
                  <from>
                    <xdr:col>18</xdr:col>
                    <xdr:colOff>0</xdr:colOff>
                    <xdr:row>80</xdr:row>
                    <xdr:rowOff>0</xdr:rowOff>
                  </from>
                  <to>
                    <xdr:col>19</xdr:col>
                    <xdr:colOff>209550</xdr:colOff>
                    <xdr:row>80</xdr:row>
                    <xdr:rowOff>142875</xdr:rowOff>
                  </to>
                </anchor>
              </controlPr>
            </control>
          </mc:Choice>
        </mc:AlternateContent>
        <mc:AlternateContent xmlns:mc="http://schemas.openxmlformats.org/markup-compatibility/2006">
          <mc:Choice Requires="x14">
            <control shapeId="48512" r:id="rId171" name="Check Box 384">
              <controlPr locked="0" defaultSize="0" autoFill="0" autoLine="0" autoPict="0">
                <anchor moveWithCells="1" sizeWithCells="1">
                  <from>
                    <xdr:col>19</xdr:col>
                    <xdr:colOff>342900</xdr:colOff>
                    <xdr:row>80</xdr:row>
                    <xdr:rowOff>9525</xdr:rowOff>
                  </from>
                  <to>
                    <xdr:col>20</xdr:col>
                    <xdr:colOff>304800</xdr:colOff>
                    <xdr:row>80</xdr:row>
                    <xdr:rowOff>142875</xdr:rowOff>
                  </to>
                </anchor>
              </controlPr>
            </control>
          </mc:Choice>
        </mc:AlternateContent>
        <mc:AlternateContent xmlns:mc="http://schemas.openxmlformats.org/markup-compatibility/2006">
          <mc:Choice Requires="x14">
            <control shapeId="48513" r:id="rId172" name="Check Box 385">
              <controlPr locked="0" defaultSize="0" autoFill="0" autoLine="0" autoPict="0">
                <anchor moveWithCells="1" sizeWithCells="1">
                  <from>
                    <xdr:col>20</xdr:col>
                    <xdr:colOff>400050</xdr:colOff>
                    <xdr:row>80</xdr:row>
                    <xdr:rowOff>0</xdr:rowOff>
                  </from>
                  <to>
                    <xdr:col>21</xdr:col>
                    <xdr:colOff>409575</xdr:colOff>
                    <xdr:row>80</xdr:row>
                    <xdr:rowOff>142875</xdr:rowOff>
                  </to>
                </anchor>
              </controlPr>
            </control>
          </mc:Choice>
        </mc:AlternateContent>
        <mc:AlternateContent xmlns:mc="http://schemas.openxmlformats.org/markup-compatibility/2006">
          <mc:Choice Requires="x14">
            <control shapeId="48514" r:id="rId173" name="Check Box 386">
              <controlPr locked="0" defaultSize="0" autoFill="0" autoLine="0" autoPict="0">
                <anchor moveWithCells="1" sizeWithCells="1">
                  <from>
                    <xdr:col>18</xdr:col>
                    <xdr:colOff>0</xdr:colOff>
                    <xdr:row>81</xdr:row>
                    <xdr:rowOff>0</xdr:rowOff>
                  </from>
                  <to>
                    <xdr:col>19</xdr:col>
                    <xdr:colOff>209550</xdr:colOff>
                    <xdr:row>81</xdr:row>
                    <xdr:rowOff>142875</xdr:rowOff>
                  </to>
                </anchor>
              </controlPr>
            </control>
          </mc:Choice>
        </mc:AlternateContent>
        <mc:AlternateContent xmlns:mc="http://schemas.openxmlformats.org/markup-compatibility/2006">
          <mc:Choice Requires="x14">
            <control shapeId="48515" r:id="rId174" name="Check Box 387">
              <controlPr locked="0" defaultSize="0" autoFill="0" autoLine="0" autoPict="0">
                <anchor moveWithCells="1" sizeWithCells="1">
                  <from>
                    <xdr:col>19</xdr:col>
                    <xdr:colOff>342900</xdr:colOff>
                    <xdr:row>81</xdr:row>
                    <xdr:rowOff>9525</xdr:rowOff>
                  </from>
                  <to>
                    <xdr:col>20</xdr:col>
                    <xdr:colOff>304800</xdr:colOff>
                    <xdr:row>81</xdr:row>
                    <xdr:rowOff>142875</xdr:rowOff>
                  </to>
                </anchor>
              </controlPr>
            </control>
          </mc:Choice>
        </mc:AlternateContent>
        <mc:AlternateContent xmlns:mc="http://schemas.openxmlformats.org/markup-compatibility/2006">
          <mc:Choice Requires="x14">
            <control shapeId="48516" r:id="rId175" name="Check Box 388">
              <controlPr locked="0" defaultSize="0" autoFill="0" autoLine="0" autoPict="0">
                <anchor moveWithCells="1" sizeWithCells="1">
                  <from>
                    <xdr:col>20</xdr:col>
                    <xdr:colOff>400050</xdr:colOff>
                    <xdr:row>81</xdr:row>
                    <xdr:rowOff>0</xdr:rowOff>
                  </from>
                  <to>
                    <xdr:col>21</xdr:col>
                    <xdr:colOff>409575</xdr:colOff>
                    <xdr:row>81</xdr:row>
                    <xdr:rowOff>142875</xdr:rowOff>
                  </to>
                </anchor>
              </controlPr>
            </control>
          </mc:Choice>
        </mc:AlternateContent>
        <mc:AlternateContent xmlns:mc="http://schemas.openxmlformats.org/markup-compatibility/2006">
          <mc:Choice Requires="x14">
            <control shapeId="48517" r:id="rId176" name="Check Box 389">
              <controlPr locked="0" defaultSize="0" autoFill="0" autoLine="0" autoPict="0">
                <anchor moveWithCells="1" sizeWithCells="1">
                  <from>
                    <xdr:col>18</xdr:col>
                    <xdr:colOff>0</xdr:colOff>
                    <xdr:row>83</xdr:row>
                    <xdr:rowOff>0</xdr:rowOff>
                  </from>
                  <to>
                    <xdr:col>19</xdr:col>
                    <xdr:colOff>209550</xdr:colOff>
                    <xdr:row>83</xdr:row>
                    <xdr:rowOff>142875</xdr:rowOff>
                  </to>
                </anchor>
              </controlPr>
            </control>
          </mc:Choice>
        </mc:AlternateContent>
        <mc:AlternateContent xmlns:mc="http://schemas.openxmlformats.org/markup-compatibility/2006">
          <mc:Choice Requires="x14">
            <control shapeId="48518" r:id="rId177" name="Check Box 390">
              <controlPr locked="0" defaultSize="0" autoFill="0" autoLine="0" autoPict="0">
                <anchor moveWithCells="1" sizeWithCells="1">
                  <from>
                    <xdr:col>19</xdr:col>
                    <xdr:colOff>342900</xdr:colOff>
                    <xdr:row>83</xdr:row>
                    <xdr:rowOff>9525</xdr:rowOff>
                  </from>
                  <to>
                    <xdr:col>20</xdr:col>
                    <xdr:colOff>304800</xdr:colOff>
                    <xdr:row>83</xdr:row>
                    <xdr:rowOff>142875</xdr:rowOff>
                  </to>
                </anchor>
              </controlPr>
            </control>
          </mc:Choice>
        </mc:AlternateContent>
        <mc:AlternateContent xmlns:mc="http://schemas.openxmlformats.org/markup-compatibility/2006">
          <mc:Choice Requires="x14">
            <control shapeId="48519" r:id="rId178" name="Check Box 391">
              <controlPr locked="0" defaultSize="0" autoFill="0" autoLine="0" autoPict="0">
                <anchor moveWithCells="1" sizeWithCells="1">
                  <from>
                    <xdr:col>20</xdr:col>
                    <xdr:colOff>400050</xdr:colOff>
                    <xdr:row>83</xdr:row>
                    <xdr:rowOff>0</xdr:rowOff>
                  </from>
                  <to>
                    <xdr:col>21</xdr:col>
                    <xdr:colOff>409575</xdr:colOff>
                    <xdr:row>83</xdr:row>
                    <xdr:rowOff>142875</xdr:rowOff>
                  </to>
                </anchor>
              </controlPr>
            </control>
          </mc:Choice>
        </mc:AlternateContent>
        <mc:AlternateContent xmlns:mc="http://schemas.openxmlformats.org/markup-compatibility/2006">
          <mc:Choice Requires="x14">
            <control shapeId="48520" r:id="rId179" name="Check Box 392">
              <controlPr locked="0" defaultSize="0" autoFill="0" autoLine="0" autoPict="0">
                <anchor moveWithCells="1" sizeWithCells="1">
                  <from>
                    <xdr:col>18</xdr:col>
                    <xdr:colOff>0</xdr:colOff>
                    <xdr:row>82</xdr:row>
                    <xdr:rowOff>0</xdr:rowOff>
                  </from>
                  <to>
                    <xdr:col>19</xdr:col>
                    <xdr:colOff>209550</xdr:colOff>
                    <xdr:row>82</xdr:row>
                    <xdr:rowOff>142875</xdr:rowOff>
                  </to>
                </anchor>
              </controlPr>
            </control>
          </mc:Choice>
        </mc:AlternateContent>
        <mc:AlternateContent xmlns:mc="http://schemas.openxmlformats.org/markup-compatibility/2006">
          <mc:Choice Requires="x14">
            <control shapeId="48521" r:id="rId180" name="Check Box 393">
              <controlPr locked="0" defaultSize="0" autoFill="0" autoLine="0" autoPict="0">
                <anchor moveWithCells="1" sizeWithCells="1">
                  <from>
                    <xdr:col>19</xdr:col>
                    <xdr:colOff>342900</xdr:colOff>
                    <xdr:row>82</xdr:row>
                    <xdr:rowOff>9525</xdr:rowOff>
                  </from>
                  <to>
                    <xdr:col>20</xdr:col>
                    <xdr:colOff>304800</xdr:colOff>
                    <xdr:row>82</xdr:row>
                    <xdr:rowOff>142875</xdr:rowOff>
                  </to>
                </anchor>
              </controlPr>
            </control>
          </mc:Choice>
        </mc:AlternateContent>
        <mc:AlternateContent xmlns:mc="http://schemas.openxmlformats.org/markup-compatibility/2006">
          <mc:Choice Requires="x14">
            <control shapeId="48522" r:id="rId181" name="Check Box 394">
              <controlPr locked="0" defaultSize="0" autoFill="0" autoLine="0" autoPict="0">
                <anchor moveWithCells="1" sizeWithCells="1">
                  <from>
                    <xdr:col>20</xdr:col>
                    <xdr:colOff>400050</xdr:colOff>
                    <xdr:row>82</xdr:row>
                    <xdr:rowOff>0</xdr:rowOff>
                  </from>
                  <to>
                    <xdr:col>21</xdr:col>
                    <xdr:colOff>409575</xdr:colOff>
                    <xdr:row>82</xdr:row>
                    <xdr:rowOff>142875</xdr:rowOff>
                  </to>
                </anchor>
              </controlPr>
            </control>
          </mc:Choice>
        </mc:AlternateContent>
        <mc:AlternateContent xmlns:mc="http://schemas.openxmlformats.org/markup-compatibility/2006">
          <mc:Choice Requires="x14">
            <control shapeId="48523" r:id="rId182" name="Check Box 395">
              <controlPr locked="0" defaultSize="0" autoFill="0" autoLine="0" autoPict="0">
                <anchor moveWithCells="1" sizeWithCells="1">
                  <from>
                    <xdr:col>18</xdr:col>
                    <xdr:colOff>0</xdr:colOff>
                    <xdr:row>84</xdr:row>
                    <xdr:rowOff>0</xdr:rowOff>
                  </from>
                  <to>
                    <xdr:col>19</xdr:col>
                    <xdr:colOff>209550</xdr:colOff>
                    <xdr:row>84</xdr:row>
                    <xdr:rowOff>142875</xdr:rowOff>
                  </to>
                </anchor>
              </controlPr>
            </control>
          </mc:Choice>
        </mc:AlternateContent>
        <mc:AlternateContent xmlns:mc="http://schemas.openxmlformats.org/markup-compatibility/2006">
          <mc:Choice Requires="x14">
            <control shapeId="48524" r:id="rId183" name="Check Box 396">
              <controlPr locked="0" defaultSize="0" autoFill="0" autoLine="0" autoPict="0">
                <anchor moveWithCells="1" sizeWithCells="1">
                  <from>
                    <xdr:col>19</xdr:col>
                    <xdr:colOff>342900</xdr:colOff>
                    <xdr:row>84</xdr:row>
                    <xdr:rowOff>9525</xdr:rowOff>
                  </from>
                  <to>
                    <xdr:col>20</xdr:col>
                    <xdr:colOff>304800</xdr:colOff>
                    <xdr:row>84</xdr:row>
                    <xdr:rowOff>142875</xdr:rowOff>
                  </to>
                </anchor>
              </controlPr>
            </control>
          </mc:Choice>
        </mc:AlternateContent>
        <mc:AlternateContent xmlns:mc="http://schemas.openxmlformats.org/markup-compatibility/2006">
          <mc:Choice Requires="x14">
            <control shapeId="48525" r:id="rId184" name="Check Box 397">
              <controlPr locked="0" defaultSize="0" autoFill="0" autoLine="0" autoPict="0">
                <anchor moveWithCells="1" sizeWithCells="1">
                  <from>
                    <xdr:col>20</xdr:col>
                    <xdr:colOff>400050</xdr:colOff>
                    <xdr:row>84</xdr:row>
                    <xdr:rowOff>0</xdr:rowOff>
                  </from>
                  <to>
                    <xdr:col>21</xdr:col>
                    <xdr:colOff>409575</xdr:colOff>
                    <xdr:row>84</xdr:row>
                    <xdr:rowOff>142875</xdr:rowOff>
                  </to>
                </anchor>
              </controlPr>
            </control>
          </mc:Choice>
        </mc:AlternateContent>
        <mc:AlternateContent xmlns:mc="http://schemas.openxmlformats.org/markup-compatibility/2006">
          <mc:Choice Requires="x14">
            <control shapeId="48529" r:id="rId185" name="Check Box 401">
              <controlPr locked="0" defaultSize="0" autoFill="0" autoLine="0" autoPict="0">
                <anchor moveWithCells="1" sizeWithCells="1">
                  <from>
                    <xdr:col>18</xdr:col>
                    <xdr:colOff>0</xdr:colOff>
                    <xdr:row>85</xdr:row>
                    <xdr:rowOff>0</xdr:rowOff>
                  </from>
                  <to>
                    <xdr:col>19</xdr:col>
                    <xdr:colOff>209550</xdr:colOff>
                    <xdr:row>85</xdr:row>
                    <xdr:rowOff>142875</xdr:rowOff>
                  </to>
                </anchor>
              </controlPr>
            </control>
          </mc:Choice>
        </mc:AlternateContent>
        <mc:AlternateContent xmlns:mc="http://schemas.openxmlformats.org/markup-compatibility/2006">
          <mc:Choice Requires="x14">
            <control shapeId="48530" r:id="rId186" name="Check Box 402">
              <controlPr locked="0" defaultSize="0" autoFill="0" autoLine="0" autoPict="0">
                <anchor moveWithCells="1" sizeWithCells="1">
                  <from>
                    <xdr:col>19</xdr:col>
                    <xdr:colOff>342900</xdr:colOff>
                    <xdr:row>85</xdr:row>
                    <xdr:rowOff>9525</xdr:rowOff>
                  </from>
                  <to>
                    <xdr:col>20</xdr:col>
                    <xdr:colOff>304800</xdr:colOff>
                    <xdr:row>85</xdr:row>
                    <xdr:rowOff>142875</xdr:rowOff>
                  </to>
                </anchor>
              </controlPr>
            </control>
          </mc:Choice>
        </mc:AlternateContent>
        <mc:AlternateContent xmlns:mc="http://schemas.openxmlformats.org/markup-compatibility/2006">
          <mc:Choice Requires="x14">
            <control shapeId="48531" r:id="rId187" name="Check Box 403">
              <controlPr locked="0" defaultSize="0" autoFill="0" autoLine="0" autoPict="0">
                <anchor moveWithCells="1" sizeWithCells="1">
                  <from>
                    <xdr:col>20</xdr:col>
                    <xdr:colOff>400050</xdr:colOff>
                    <xdr:row>85</xdr:row>
                    <xdr:rowOff>0</xdr:rowOff>
                  </from>
                  <to>
                    <xdr:col>21</xdr:col>
                    <xdr:colOff>409575</xdr:colOff>
                    <xdr:row>85</xdr:row>
                    <xdr:rowOff>142875</xdr:rowOff>
                  </to>
                </anchor>
              </controlPr>
            </control>
          </mc:Choice>
        </mc:AlternateContent>
        <mc:AlternateContent xmlns:mc="http://schemas.openxmlformats.org/markup-compatibility/2006">
          <mc:Choice Requires="x14">
            <control shapeId="48535" r:id="rId188" name="Check Box 407">
              <controlPr locked="0" defaultSize="0" autoFill="0" autoLine="0" autoPict="0">
                <anchor moveWithCells="1" sizeWithCells="1">
                  <from>
                    <xdr:col>18</xdr:col>
                    <xdr:colOff>0</xdr:colOff>
                    <xdr:row>86</xdr:row>
                    <xdr:rowOff>0</xdr:rowOff>
                  </from>
                  <to>
                    <xdr:col>19</xdr:col>
                    <xdr:colOff>209550</xdr:colOff>
                    <xdr:row>86</xdr:row>
                    <xdr:rowOff>142875</xdr:rowOff>
                  </to>
                </anchor>
              </controlPr>
            </control>
          </mc:Choice>
        </mc:AlternateContent>
        <mc:AlternateContent xmlns:mc="http://schemas.openxmlformats.org/markup-compatibility/2006">
          <mc:Choice Requires="x14">
            <control shapeId="48536" r:id="rId189" name="Check Box 408">
              <controlPr locked="0" defaultSize="0" autoFill="0" autoLine="0" autoPict="0">
                <anchor moveWithCells="1" sizeWithCells="1">
                  <from>
                    <xdr:col>19</xdr:col>
                    <xdr:colOff>342900</xdr:colOff>
                    <xdr:row>86</xdr:row>
                    <xdr:rowOff>9525</xdr:rowOff>
                  </from>
                  <to>
                    <xdr:col>20</xdr:col>
                    <xdr:colOff>304800</xdr:colOff>
                    <xdr:row>86</xdr:row>
                    <xdr:rowOff>142875</xdr:rowOff>
                  </to>
                </anchor>
              </controlPr>
            </control>
          </mc:Choice>
        </mc:AlternateContent>
        <mc:AlternateContent xmlns:mc="http://schemas.openxmlformats.org/markup-compatibility/2006">
          <mc:Choice Requires="x14">
            <control shapeId="48537" r:id="rId190" name="Check Box 409">
              <controlPr locked="0" defaultSize="0" autoFill="0" autoLine="0" autoPict="0">
                <anchor moveWithCells="1" sizeWithCells="1">
                  <from>
                    <xdr:col>20</xdr:col>
                    <xdr:colOff>400050</xdr:colOff>
                    <xdr:row>86</xdr:row>
                    <xdr:rowOff>0</xdr:rowOff>
                  </from>
                  <to>
                    <xdr:col>21</xdr:col>
                    <xdr:colOff>409575</xdr:colOff>
                    <xdr:row>86</xdr:row>
                    <xdr:rowOff>142875</xdr:rowOff>
                  </to>
                </anchor>
              </controlPr>
            </control>
          </mc:Choice>
        </mc:AlternateContent>
        <mc:AlternateContent xmlns:mc="http://schemas.openxmlformats.org/markup-compatibility/2006">
          <mc:Choice Requires="x14">
            <control shapeId="48538" r:id="rId191" name="Check Box 410">
              <controlPr locked="0" defaultSize="0" autoFill="0" autoLine="0" autoPict="0">
                <anchor moveWithCells="1" sizeWithCells="1">
                  <from>
                    <xdr:col>18</xdr:col>
                    <xdr:colOff>0</xdr:colOff>
                    <xdr:row>87</xdr:row>
                    <xdr:rowOff>0</xdr:rowOff>
                  </from>
                  <to>
                    <xdr:col>19</xdr:col>
                    <xdr:colOff>209550</xdr:colOff>
                    <xdr:row>87</xdr:row>
                    <xdr:rowOff>142875</xdr:rowOff>
                  </to>
                </anchor>
              </controlPr>
            </control>
          </mc:Choice>
        </mc:AlternateContent>
        <mc:AlternateContent xmlns:mc="http://schemas.openxmlformats.org/markup-compatibility/2006">
          <mc:Choice Requires="x14">
            <control shapeId="48539" r:id="rId192" name="Check Box 411">
              <controlPr locked="0" defaultSize="0" autoFill="0" autoLine="0" autoPict="0">
                <anchor moveWithCells="1" sizeWithCells="1">
                  <from>
                    <xdr:col>19</xdr:col>
                    <xdr:colOff>342900</xdr:colOff>
                    <xdr:row>87</xdr:row>
                    <xdr:rowOff>9525</xdr:rowOff>
                  </from>
                  <to>
                    <xdr:col>20</xdr:col>
                    <xdr:colOff>304800</xdr:colOff>
                    <xdr:row>87</xdr:row>
                    <xdr:rowOff>142875</xdr:rowOff>
                  </to>
                </anchor>
              </controlPr>
            </control>
          </mc:Choice>
        </mc:AlternateContent>
        <mc:AlternateContent xmlns:mc="http://schemas.openxmlformats.org/markup-compatibility/2006">
          <mc:Choice Requires="x14">
            <control shapeId="48540" r:id="rId193" name="Check Box 412">
              <controlPr locked="0" defaultSize="0" autoFill="0" autoLine="0" autoPict="0">
                <anchor moveWithCells="1" sizeWithCells="1">
                  <from>
                    <xdr:col>20</xdr:col>
                    <xdr:colOff>400050</xdr:colOff>
                    <xdr:row>87</xdr:row>
                    <xdr:rowOff>0</xdr:rowOff>
                  </from>
                  <to>
                    <xdr:col>21</xdr:col>
                    <xdr:colOff>409575</xdr:colOff>
                    <xdr:row>87</xdr:row>
                    <xdr:rowOff>142875</xdr:rowOff>
                  </to>
                </anchor>
              </controlPr>
            </control>
          </mc:Choice>
        </mc:AlternateContent>
        <mc:AlternateContent xmlns:mc="http://schemas.openxmlformats.org/markup-compatibility/2006">
          <mc:Choice Requires="x14">
            <control shapeId="48544" r:id="rId194" name="Check Box 416">
              <controlPr locked="0" defaultSize="0" autoFill="0" autoLine="0" autoPict="0">
                <anchor moveWithCells="1" sizeWithCells="1">
                  <from>
                    <xdr:col>18</xdr:col>
                    <xdr:colOff>0</xdr:colOff>
                    <xdr:row>88</xdr:row>
                    <xdr:rowOff>0</xdr:rowOff>
                  </from>
                  <to>
                    <xdr:col>19</xdr:col>
                    <xdr:colOff>209550</xdr:colOff>
                    <xdr:row>88</xdr:row>
                    <xdr:rowOff>142875</xdr:rowOff>
                  </to>
                </anchor>
              </controlPr>
            </control>
          </mc:Choice>
        </mc:AlternateContent>
        <mc:AlternateContent xmlns:mc="http://schemas.openxmlformats.org/markup-compatibility/2006">
          <mc:Choice Requires="x14">
            <control shapeId="48545" r:id="rId195" name="Check Box 417">
              <controlPr locked="0" defaultSize="0" autoFill="0" autoLine="0" autoPict="0">
                <anchor moveWithCells="1" sizeWithCells="1">
                  <from>
                    <xdr:col>19</xdr:col>
                    <xdr:colOff>342900</xdr:colOff>
                    <xdr:row>88</xdr:row>
                    <xdr:rowOff>9525</xdr:rowOff>
                  </from>
                  <to>
                    <xdr:col>20</xdr:col>
                    <xdr:colOff>304800</xdr:colOff>
                    <xdr:row>88</xdr:row>
                    <xdr:rowOff>142875</xdr:rowOff>
                  </to>
                </anchor>
              </controlPr>
            </control>
          </mc:Choice>
        </mc:AlternateContent>
        <mc:AlternateContent xmlns:mc="http://schemas.openxmlformats.org/markup-compatibility/2006">
          <mc:Choice Requires="x14">
            <control shapeId="48546" r:id="rId196" name="Check Box 418">
              <controlPr locked="0" defaultSize="0" autoFill="0" autoLine="0" autoPict="0">
                <anchor moveWithCells="1" sizeWithCells="1">
                  <from>
                    <xdr:col>20</xdr:col>
                    <xdr:colOff>400050</xdr:colOff>
                    <xdr:row>88</xdr:row>
                    <xdr:rowOff>0</xdr:rowOff>
                  </from>
                  <to>
                    <xdr:col>21</xdr:col>
                    <xdr:colOff>409575</xdr:colOff>
                    <xdr:row>88</xdr:row>
                    <xdr:rowOff>142875</xdr:rowOff>
                  </to>
                </anchor>
              </controlPr>
            </control>
          </mc:Choice>
        </mc:AlternateContent>
        <mc:AlternateContent xmlns:mc="http://schemas.openxmlformats.org/markup-compatibility/2006">
          <mc:Choice Requires="x14">
            <control shapeId="48547" r:id="rId197" name="Check Box 419">
              <controlPr locked="0" defaultSize="0" autoFill="0" autoLine="0" autoPict="0">
                <anchor moveWithCells="1" sizeWithCells="1">
                  <from>
                    <xdr:col>18</xdr:col>
                    <xdr:colOff>0</xdr:colOff>
                    <xdr:row>89</xdr:row>
                    <xdr:rowOff>0</xdr:rowOff>
                  </from>
                  <to>
                    <xdr:col>19</xdr:col>
                    <xdr:colOff>209550</xdr:colOff>
                    <xdr:row>89</xdr:row>
                    <xdr:rowOff>142875</xdr:rowOff>
                  </to>
                </anchor>
              </controlPr>
            </control>
          </mc:Choice>
        </mc:AlternateContent>
        <mc:AlternateContent xmlns:mc="http://schemas.openxmlformats.org/markup-compatibility/2006">
          <mc:Choice Requires="x14">
            <control shapeId="48548" r:id="rId198" name="Check Box 420">
              <controlPr locked="0" defaultSize="0" autoFill="0" autoLine="0" autoPict="0">
                <anchor moveWithCells="1" sizeWithCells="1">
                  <from>
                    <xdr:col>19</xdr:col>
                    <xdr:colOff>342900</xdr:colOff>
                    <xdr:row>89</xdr:row>
                    <xdr:rowOff>9525</xdr:rowOff>
                  </from>
                  <to>
                    <xdr:col>20</xdr:col>
                    <xdr:colOff>304800</xdr:colOff>
                    <xdr:row>89</xdr:row>
                    <xdr:rowOff>142875</xdr:rowOff>
                  </to>
                </anchor>
              </controlPr>
            </control>
          </mc:Choice>
        </mc:AlternateContent>
        <mc:AlternateContent xmlns:mc="http://schemas.openxmlformats.org/markup-compatibility/2006">
          <mc:Choice Requires="x14">
            <control shapeId="48549" r:id="rId199" name="Check Box 421">
              <controlPr locked="0" defaultSize="0" autoFill="0" autoLine="0" autoPict="0">
                <anchor moveWithCells="1" sizeWithCells="1">
                  <from>
                    <xdr:col>20</xdr:col>
                    <xdr:colOff>400050</xdr:colOff>
                    <xdr:row>89</xdr:row>
                    <xdr:rowOff>0</xdr:rowOff>
                  </from>
                  <to>
                    <xdr:col>21</xdr:col>
                    <xdr:colOff>409575</xdr:colOff>
                    <xdr:row>89</xdr:row>
                    <xdr:rowOff>142875</xdr:rowOff>
                  </to>
                </anchor>
              </controlPr>
            </control>
          </mc:Choice>
        </mc:AlternateContent>
        <mc:AlternateContent xmlns:mc="http://schemas.openxmlformats.org/markup-compatibility/2006">
          <mc:Choice Requires="x14">
            <control shapeId="48550" r:id="rId200" name="Check Box 422">
              <controlPr locked="0" defaultSize="0" autoFill="0" autoLine="0" autoPict="0">
                <anchor moveWithCells="1" sizeWithCells="1">
                  <from>
                    <xdr:col>18</xdr:col>
                    <xdr:colOff>0</xdr:colOff>
                    <xdr:row>90</xdr:row>
                    <xdr:rowOff>0</xdr:rowOff>
                  </from>
                  <to>
                    <xdr:col>19</xdr:col>
                    <xdr:colOff>209550</xdr:colOff>
                    <xdr:row>90</xdr:row>
                    <xdr:rowOff>142875</xdr:rowOff>
                  </to>
                </anchor>
              </controlPr>
            </control>
          </mc:Choice>
        </mc:AlternateContent>
        <mc:AlternateContent xmlns:mc="http://schemas.openxmlformats.org/markup-compatibility/2006">
          <mc:Choice Requires="x14">
            <control shapeId="48551" r:id="rId201" name="Check Box 423">
              <controlPr locked="0" defaultSize="0" autoFill="0" autoLine="0" autoPict="0">
                <anchor moveWithCells="1" sizeWithCells="1">
                  <from>
                    <xdr:col>19</xdr:col>
                    <xdr:colOff>342900</xdr:colOff>
                    <xdr:row>90</xdr:row>
                    <xdr:rowOff>9525</xdr:rowOff>
                  </from>
                  <to>
                    <xdr:col>20</xdr:col>
                    <xdr:colOff>304800</xdr:colOff>
                    <xdr:row>90</xdr:row>
                    <xdr:rowOff>142875</xdr:rowOff>
                  </to>
                </anchor>
              </controlPr>
            </control>
          </mc:Choice>
        </mc:AlternateContent>
        <mc:AlternateContent xmlns:mc="http://schemas.openxmlformats.org/markup-compatibility/2006">
          <mc:Choice Requires="x14">
            <control shapeId="48552" r:id="rId202" name="Check Box 424">
              <controlPr locked="0" defaultSize="0" autoFill="0" autoLine="0" autoPict="0">
                <anchor moveWithCells="1" sizeWithCells="1">
                  <from>
                    <xdr:col>20</xdr:col>
                    <xdr:colOff>400050</xdr:colOff>
                    <xdr:row>90</xdr:row>
                    <xdr:rowOff>0</xdr:rowOff>
                  </from>
                  <to>
                    <xdr:col>21</xdr:col>
                    <xdr:colOff>409575</xdr:colOff>
                    <xdr:row>90</xdr:row>
                    <xdr:rowOff>142875</xdr:rowOff>
                  </to>
                </anchor>
              </controlPr>
            </control>
          </mc:Choice>
        </mc:AlternateContent>
        <mc:AlternateContent xmlns:mc="http://schemas.openxmlformats.org/markup-compatibility/2006">
          <mc:Choice Requires="x14">
            <control shapeId="48556" r:id="rId203" name="Check Box 428">
              <controlPr locked="0" defaultSize="0" autoFill="0" autoLine="0" autoPict="0">
                <anchor moveWithCells="1" sizeWithCells="1">
                  <from>
                    <xdr:col>18</xdr:col>
                    <xdr:colOff>0</xdr:colOff>
                    <xdr:row>66</xdr:row>
                    <xdr:rowOff>0</xdr:rowOff>
                  </from>
                  <to>
                    <xdr:col>19</xdr:col>
                    <xdr:colOff>209550</xdr:colOff>
                    <xdr:row>66</xdr:row>
                    <xdr:rowOff>142875</xdr:rowOff>
                  </to>
                </anchor>
              </controlPr>
            </control>
          </mc:Choice>
        </mc:AlternateContent>
        <mc:AlternateContent xmlns:mc="http://schemas.openxmlformats.org/markup-compatibility/2006">
          <mc:Choice Requires="x14">
            <control shapeId="48557" r:id="rId204" name="Check Box 429">
              <controlPr locked="0" defaultSize="0" autoFill="0" autoLine="0" autoPict="0">
                <anchor moveWithCells="1" sizeWithCells="1">
                  <from>
                    <xdr:col>19</xdr:col>
                    <xdr:colOff>342900</xdr:colOff>
                    <xdr:row>66</xdr:row>
                    <xdr:rowOff>9525</xdr:rowOff>
                  </from>
                  <to>
                    <xdr:col>20</xdr:col>
                    <xdr:colOff>304800</xdr:colOff>
                    <xdr:row>66</xdr:row>
                    <xdr:rowOff>142875</xdr:rowOff>
                  </to>
                </anchor>
              </controlPr>
            </control>
          </mc:Choice>
        </mc:AlternateContent>
        <mc:AlternateContent xmlns:mc="http://schemas.openxmlformats.org/markup-compatibility/2006">
          <mc:Choice Requires="x14">
            <control shapeId="48558" r:id="rId205" name="Check Box 430">
              <controlPr locked="0" defaultSize="0" autoFill="0" autoLine="0" autoPict="0">
                <anchor moveWithCells="1" sizeWithCells="1">
                  <from>
                    <xdr:col>20</xdr:col>
                    <xdr:colOff>400050</xdr:colOff>
                    <xdr:row>66</xdr:row>
                    <xdr:rowOff>0</xdr:rowOff>
                  </from>
                  <to>
                    <xdr:col>21</xdr:col>
                    <xdr:colOff>409575</xdr:colOff>
                    <xdr:row>66</xdr:row>
                    <xdr:rowOff>142875</xdr:rowOff>
                  </to>
                </anchor>
              </controlPr>
            </control>
          </mc:Choice>
        </mc:AlternateContent>
        <mc:AlternateContent xmlns:mc="http://schemas.openxmlformats.org/markup-compatibility/2006">
          <mc:Choice Requires="x14">
            <control shapeId="48560" r:id="rId206" name="Check Box 432">
              <controlPr defaultSize="0" autoFill="0" autoLine="0" autoPict="0">
                <anchor moveWithCells="1" sizeWithCells="1">
                  <from>
                    <xdr:col>9</xdr:col>
                    <xdr:colOff>781050</xdr:colOff>
                    <xdr:row>90</xdr:row>
                    <xdr:rowOff>0</xdr:rowOff>
                  </from>
                  <to>
                    <xdr:col>10</xdr:col>
                    <xdr:colOff>66675</xdr:colOff>
                    <xdr:row>90</xdr:row>
                    <xdr:rowOff>171450</xdr:rowOff>
                  </to>
                </anchor>
              </controlPr>
            </control>
          </mc:Choice>
        </mc:AlternateContent>
        <mc:AlternateContent xmlns:mc="http://schemas.openxmlformats.org/markup-compatibility/2006">
          <mc:Choice Requires="x14">
            <control shapeId="48561" r:id="rId207" name="Check Box 433">
              <controlPr defaultSize="0" autoFill="0" autoLine="0" autoPict="0">
                <anchor moveWithCells="1" sizeWithCells="1">
                  <from>
                    <xdr:col>10</xdr:col>
                    <xdr:colOff>95250</xdr:colOff>
                    <xdr:row>90</xdr:row>
                    <xdr:rowOff>0</xdr:rowOff>
                  </from>
                  <to>
                    <xdr:col>11</xdr:col>
                    <xdr:colOff>9525</xdr:colOff>
                    <xdr:row>90</xdr:row>
                    <xdr:rowOff>180975</xdr:rowOff>
                  </to>
                </anchor>
              </controlPr>
            </control>
          </mc:Choice>
        </mc:AlternateContent>
        <mc:AlternateContent xmlns:mc="http://schemas.openxmlformats.org/markup-compatibility/2006">
          <mc:Choice Requires="x14">
            <control shapeId="22" r:id="rId208" name="Check Box 309">
              <controlPr defaultSize="0" autoFill="0" autoLine="0" autoPict="0">
                <anchor moveWithCells="1" sizeWithCells="1">
                  <from>
                    <xdr:col>20</xdr:col>
                    <xdr:colOff>0</xdr:colOff>
                    <xdr:row>62</xdr:row>
                    <xdr:rowOff>0</xdr:rowOff>
                  </from>
                  <to>
                    <xdr:col>20</xdr:col>
                    <xdr:colOff>381000</xdr:colOff>
                    <xdr:row>62</xdr:row>
                    <xdr:rowOff>161925</xdr:rowOff>
                  </to>
                </anchor>
              </controlPr>
            </control>
          </mc:Choice>
        </mc:AlternateContent>
        <mc:AlternateContent xmlns:mc="http://schemas.openxmlformats.org/markup-compatibility/2006">
          <mc:Choice Requires="x14">
            <control shapeId="25" r:id="rId209" name="Check Box 310">
              <controlPr defaultSize="0" autoFill="0" autoLine="0" autoPict="0">
                <anchor moveWithCells="1" sizeWithCells="1">
                  <from>
                    <xdr:col>20</xdr:col>
                    <xdr:colOff>409575</xdr:colOff>
                    <xdr:row>62</xdr:row>
                    <xdr:rowOff>0</xdr:rowOff>
                  </from>
                  <to>
                    <xdr:col>21</xdr:col>
                    <xdr:colOff>361950</xdr:colOff>
                    <xdr:row>62</xdr:row>
                    <xdr:rowOff>161925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7367-AE0A-4118-BB91-2BA832E05C61}">
  <sheetPr codeName="Sheet33"/>
  <dimension ref="A1:V51"/>
  <sheetViews>
    <sheetView view="pageBreakPreview" topLeftCell="A9" zoomScaleNormal="130" zoomScaleSheetLayoutView="100" workbookViewId="0">
      <selection activeCell="A10" sqref="A10:XFD10"/>
    </sheetView>
  </sheetViews>
  <sheetFormatPr defaultRowHeight="12" x14ac:dyDescent="0.2"/>
  <cols>
    <col min="1" max="1" width="2.85546875" style="224" customWidth="1"/>
    <col min="2" max="2" width="3.140625" style="224" customWidth="1"/>
    <col min="3" max="3" width="2.42578125" style="224" customWidth="1"/>
    <col min="4" max="4" width="3.85546875" style="224" customWidth="1"/>
    <col min="5" max="5" width="2.5703125" style="224" customWidth="1"/>
    <col min="6" max="6" width="3.7109375" style="224" customWidth="1"/>
    <col min="7" max="7" width="1" style="224" customWidth="1"/>
    <col min="8" max="8" width="1.28515625" style="224" customWidth="1"/>
    <col min="9" max="9" width="2.85546875" style="224" customWidth="1"/>
    <col min="10" max="10" width="16.42578125" style="224" customWidth="1"/>
    <col min="11" max="11" width="7" style="224" customWidth="1"/>
    <col min="12" max="12" width="4.85546875" style="224" customWidth="1"/>
    <col min="13" max="13" width="2" style="224" customWidth="1"/>
    <col min="14" max="14" width="2.5703125" style="224" customWidth="1"/>
    <col min="15" max="15" width="7.42578125" style="224" customWidth="1"/>
    <col min="16" max="16" width="1.5703125" style="224" customWidth="1"/>
    <col min="17" max="17" width="2.42578125" style="224" customWidth="1"/>
    <col min="18" max="18" width="8.140625" style="224" customWidth="1"/>
    <col min="19" max="19" width="3.42578125" style="224" customWidth="1"/>
    <col min="20" max="20" width="5.5703125" style="224" customWidth="1"/>
    <col min="21" max="21" width="6.42578125" style="224" customWidth="1"/>
    <col min="22" max="22" width="7.85546875" style="224" customWidth="1"/>
    <col min="23" max="252" width="9.140625" style="224"/>
    <col min="253" max="253" width="2.85546875" style="224" customWidth="1"/>
    <col min="254" max="254" width="3.140625" style="224" customWidth="1"/>
    <col min="255" max="255" width="2.42578125" style="224" customWidth="1"/>
    <col min="256" max="256" width="3.85546875" style="224" customWidth="1"/>
    <col min="257" max="257" width="2.5703125" style="224" customWidth="1"/>
    <col min="258" max="258" width="3.7109375" style="224" customWidth="1"/>
    <col min="259" max="259" width="1" style="224" customWidth="1"/>
    <col min="260" max="260" width="1.28515625" style="224" customWidth="1"/>
    <col min="261" max="261" width="2.85546875" style="224" customWidth="1"/>
    <col min="262" max="262" width="16.42578125" style="224" customWidth="1"/>
    <col min="263" max="263" width="7" style="224" customWidth="1"/>
    <col min="264" max="264" width="4.85546875" style="224" customWidth="1"/>
    <col min="265" max="265" width="2" style="224" customWidth="1"/>
    <col min="266" max="266" width="2.5703125" style="224" customWidth="1"/>
    <col min="267" max="267" width="7.42578125" style="224" customWidth="1"/>
    <col min="268" max="268" width="1.5703125" style="224" customWidth="1"/>
    <col min="269" max="269" width="2.42578125" style="224" customWidth="1"/>
    <col min="270" max="270" width="8.140625" style="224" customWidth="1"/>
    <col min="271" max="271" width="3.42578125" style="224" customWidth="1"/>
    <col min="272" max="272" width="5.5703125" style="224" customWidth="1"/>
    <col min="273" max="273" width="6.42578125" style="224" customWidth="1"/>
    <col min="274" max="274" width="7.85546875" style="224" customWidth="1"/>
    <col min="275" max="508" width="9.140625" style="224"/>
    <col min="509" max="509" width="2.85546875" style="224" customWidth="1"/>
    <col min="510" max="510" width="3.140625" style="224" customWidth="1"/>
    <col min="511" max="511" width="2.42578125" style="224" customWidth="1"/>
    <col min="512" max="512" width="3.85546875" style="224" customWidth="1"/>
    <col min="513" max="513" width="2.5703125" style="224" customWidth="1"/>
    <col min="514" max="514" width="3.7109375" style="224" customWidth="1"/>
    <col min="515" max="515" width="1" style="224" customWidth="1"/>
    <col min="516" max="516" width="1.28515625" style="224" customWidth="1"/>
    <col min="517" max="517" width="2.85546875" style="224" customWidth="1"/>
    <col min="518" max="518" width="16.42578125" style="224" customWidth="1"/>
    <col min="519" max="519" width="7" style="224" customWidth="1"/>
    <col min="520" max="520" width="4.85546875" style="224" customWidth="1"/>
    <col min="521" max="521" width="2" style="224" customWidth="1"/>
    <col min="522" max="522" width="2.5703125" style="224" customWidth="1"/>
    <col min="523" max="523" width="7.42578125" style="224" customWidth="1"/>
    <col min="524" max="524" width="1.5703125" style="224" customWidth="1"/>
    <col min="525" max="525" width="2.42578125" style="224" customWidth="1"/>
    <col min="526" max="526" width="8.140625" style="224" customWidth="1"/>
    <col min="527" max="527" width="3.42578125" style="224" customWidth="1"/>
    <col min="528" max="528" width="5.5703125" style="224" customWidth="1"/>
    <col min="529" max="529" width="6.42578125" style="224" customWidth="1"/>
    <col min="530" max="530" width="7.85546875" style="224" customWidth="1"/>
    <col min="531" max="764" width="9.140625" style="224"/>
    <col min="765" max="765" width="2.85546875" style="224" customWidth="1"/>
    <col min="766" max="766" width="3.140625" style="224" customWidth="1"/>
    <col min="767" max="767" width="2.42578125" style="224" customWidth="1"/>
    <col min="768" max="768" width="3.85546875" style="224" customWidth="1"/>
    <col min="769" max="769" width="2.5703125" style="224" customWidth="1"/>
    <col min="770" max="770" width="3.7109375" style="224" customWidth="1"/>
    <col min="771" max="771" width="1" style="224" customWidth="1"/>
    <col min="772" max="772" width="1.28515625" style="224" customWidth="1"/>
    <col min="773" max="773" width="2.85546875" style="224" customWidth="1"/>
    <col min="774" max="774" width="16.42578125" style="224" customWidth="1"/>
    <col min="775" max="775" width="7" style="224" customWidth="1"/>
    <col min="776" max="776" width="4.85546875" style="224" customWidth="1"/>
    <col min="777" max="777" width="2" style="224" customWidth="1"/>
    <col min="778" max="778" width="2.5703125" style="224" customWidth="1"/>
    <col min="779" max="779" width="7.42578125" style="224" customWidth="1"/>
    <col min="780" max="780" width="1.5703125" style="224" customWidth="1"/>
    <col min="781" max="781" width="2.42578125" style="224" customWidth="1"/>
    <col min="782" max="782" width="8.140625" style="224" customWidth="1"/>
    <col min="783" max="783" width="3.42578125" style="224" customWidth="1"/>
    <col min="784" max="784" width="5.5703125" style="224" customWidth="1"/>
    <col min="785" max="785" width="6.42578125" style="224" customWidth="1"/>
    <col min="786" max="786" width="7.85546875" style="224" customWidth="1"/>
    <col min="787" max="1020" width="9.140625" style="224"/>
    <col min="1021" max="1021" width="2.85546875" style="224" customWidth="1"/>
    <col min="1022" max="1022" width="3.140625" style="224" customWidth="1"/>
    <col min="1023" max="1023" width="2.42578125" style="224" customWidth="1"/>
    <col min="1024" max="1024" width="3.85546875" style="224" customWidth="1"/>
    <col min="1025" max="1025" width="2.5703125" style="224" customWidth="1"/>
    <col min="1026" max="1026" width="3.7109375" style="224" customWidth="1"/>
    <col min="1027" max="1027" width="1" style="224" customWidth="1"/>
    <col min="1028" max="1028" width="1.28515625" style="224" customWidth="1"/>
    <col min="1029" max="1029" width="2.85546875" style="224" customWidth="1"/>
    <col min="1030" max="1030" width="16.42578125" style="224" customWidth="1"/>
    <col min="1031" max="1031" width="7" style="224" customWidth="1"/>
    <col min="1032" max="1032" width="4.85546875" style="224" customWidth="1"/>
    <col min="1033" max="1033" width="2" style="224" customWidth="1"/>
    <col min="1034" max="1034" width="2.5703125" style="224" customWidth="1"/>
    <col min="1035" max="1035" width="7.42578125" style="224" customWidth="1"/>
    <col min="1036" max="1036" width="1.5703125" style="224" customWidth="1"/>
    <col min="1037" max="1037" width="2.42578125" style="224" customWidth="1"/>
    <col min="1038" max="1038" width="8.140625" style="224" customWidth="1"/>
    <col min="1039" max="1039" width="3.42578125" style="224" customWidth="1"/>
    <col min="1040" max="1040" width="5.5703125" style="224" customWidth="1"/>
    <col min="1041" max="1041" width="6.42578125" style="224" customWidth="1"/>
    <col min="1042" max="1042" width="7.85546875" style="224" customWidth="1"/>
    <col min="1043" max="1276" width="9.140625" style="224"/>
    <col min="1277" max="1277" width="2.85546875" style="224" customWidth="1"/>
    <col min="1278" max="1278" width="3.140625" style="224" customWidth="1"/>
    <col min="1279" max="1279" width="2.42578125" style="224" customWidth="1"/>
    <col min="1280" max="1280" width="3.85546875" style="224" customWidth="1"/>
    <col min="1281" max="1281" width="2.5703125" style="224" customWidth="1"/>
    <col min="1282" max="1282" width="3.7109375" style="224" customWidth="1"/>
    <col min="1283" max="1283" width="1" style="224" customWidth="1"/>
    <col min="1284" max="1284" width="1.28515625" style="224" customWidth="1"/>
    <col min="1285" max="1285" width="2.85546875" style="224" customWidth="1"/>
    <col min="1286" max="1286" width="16.42578125" style="224" customWidth="1"/>
    <col min="1287" max="1287" width="7" style="224" customWidth="1"/>
    <col min="1288" max="1288" width="4.85546875" style="224" customWidth="1"/>
    <col min="1289" max="1289" width="2" style="224" customWidth="1"/>
    <col min="1290" max="1290" width="2.5703125" style="224" customWidth="1"/>
    <col min="1291" max="1291" width="7.42578125" style="224" customWidth="1"/>
    <col min="1292" max="1292" width="1.5703125" style="224" customWidth="1"/>
    <col min="1293" max="1293" width="2.42578125" style="224" customWidth="1"/>
    <col min="1294" max="1294" width="8.140625" style="224" customWidth="1"/>
    <col min="1295" max="1295" width="3.42578125" style="224" customWidth="1"/>
    <col min="1296" max="1296" width="5.5703125" style="224" customWidth="1"/>
    <col min="1297" max="1297" width="6.42578125" style="224" customWidth="1"/>
    <col min="1298" max="1298" width="7.85546875" style="224" customWidth="1"/>
    <col min="1299" max="1532" width="9.140625" style="224"/>
    <col min="1533" max="1533" width="2.85546875" style="224" customWidth="1"/>
    <col min="1534" max="1534" width="3.140625" style="224" customWidth="1"/>
    <col min="1535" max="1535" width="2.42578125" style="224" customWidth="1"/>
    <col min="1536" max="1536" width="3.85546875" style="224" customWidth="1"/>
    <col min="1537" max="1537" width="2.5703125" style="224" customWidth="1"/>
    <col min="1538" max="1538" width="3.7109375" style="224" customWidth="1"/>
    <col min="1539" max="1539" width="1" style="224" customWidth="1"/>
    <col min="1540" max="1540" width="1.28515625" style="224" customWidth="1"/>
    <col min="1541" max="1541" width="2.85546875" style="224" customWidth="1"/>
    <col min="1542" max="1542" width="16.42578125" style="224" customWidth="1"/>
    <col min="1543" max="1543" width="7" style="224" customWidth="1"/>
    <col min="1544" max="1544" width="4.85546875" style="224" customWidth="1"/>
    <col min="1545" max="1545" width="2" style="224" customWidth="1"/>
    <col min="1546" max="1546" width="2.5703125" style="224" customWidth="1"/>
    <col min="1547" max="1547" width="7.42578125" style="224" customWidth="1"/>
    <col min="1548" max="1548" width="1.5703125" style="224" customWidth="1"/>
    <col min="1549" max="1549" width="2.42578125" style="224" customWidth="1"/>
    <col min="1550" max="1550" width="8.140625" style="224" customWidth="1"/>
    <col min="1551" max="1551" width="3.42578125" style="224" customWidth="1"/>
    <col min="1552" max="1552" width="5.5703125" style="224" customWidth="1"/>
    <col min="1553" max="1553" width="6.42578125" style="224" customWidth="1"/>
    <col min="1554" max="1554" width="7.85546875" style="224" customWidth="1"/>
    <col min="1555" max="1788" width="9.140625" style="224"/>
    <col min="1789" max="1789" width="2.85546875" style="224" customWidth="1"/>
    <col min="1790" max="1790" width="3.140625" style="224" customWidth="1"/>
    <col min="1791" max="1791" width="2.42578125" style="224" customWidth="1"/>
    <col min="1792" max="1792" width="3.85546875" style="224" customWidth="1"/>
    <col min="1793" max="1793" width="2.5703125" style="224" customWidth="1"/>
    <col min="1794" max="1794" width="3.7109375" style="224" customWidth="1"/>
    <col min="1795" max="1795" width="1" style="224" customWidth="1"/>
    <col min="1796" max="1796" width="1.28515625" style="224" customWidth="1"/>
    <col min="1797" max="1797" width="2.85546875" style="224" customWidth="1"/>
    <col min="1798" max="1798" width="16.42578125" style="224" customWidth="1"/>
    <col min="1799" max="1799" width="7" style="224" customWidth="1"/>
    <col min="1800" max="1800" width="4.85546875" style="224" customWidth="1"/>
    <col min="1801" max="1801" width="2" style="224" customWidth="1"/>
    <col min="1802" max="1802" width="2.5703125" style="224" customWidth="1"/>
    <col min="1803" max="1803" width="7.42578125" style="224" customWidth="1"/>
    <col min="1804" max="1804" width="1.5703125" style="224" customWidth="1"/>
    <col min="1805" max="1805" width="2.42578125" style="224" customWidth="1"/>
    <col min="1806" max="1806" width="8.140625" style="224" customWidth="1"/>
    <col min="1807" max="1807" width="3.42578125" style="224" customWidth="1"/>
    <col min="1808" max="1808" width="5.5703125" style="224" customWidth="1"/>
    <col min="1809" max="1809" width="6.42578125" style="224" customWidth="1"/>
    <col min="1810" max="1810" width="7.85546875" style="224" customWidth="1"/>
    <col min="1811" max="2044" width="9.140625" style="224"/>
    <col min="2045" max="2045" width="2.85546875" style="224" customWidth="1"/>
    <col min="2046" max="2046" width="3.140625" style="224" customWidth="1"/>
    <col min="2047" max="2047" width="2.42578125" style="224" customWidth="1"/>
    <col min="2048" max="2048" width="3.85546875" style="224" customWidth="1"/>
    <col min="2049" max="2049" width="2.5703125" style="224" customWidth="1"/>
    <col min="2050" max="2050" width="3.7109375" style="224" customWidth="1"/>
    <col min="2051" max="2051" width="1" style="224" customWidth="1"/>
    <col min="2052" max="2052" width="1.28515625" style="224" customWidth="1"/>
    <col min="2053" max="2053" width="2.85546875" style="224" customWidth="1"/>
    <col min="2054" max="2054" width="16.42578125" style="224" customWidth="1"/>
    <col min="2055" max="2055" width="7" style="224" customWidth="1"/>
    <col min="2056" max="2056" width="4.85546875" style="224" customWidth="1"/>
    <col min="2057" max="2057" width="2" style="224" customWidth="1"/>
    <col min="2058" max="2058" width="2.5703125" style="224" customWidth="1"/>
    <col min="2059" max="2059" width="7.42578125" style="224" customWidth="1"/>
    <col min="2060" max="2060" width="1.5703125" style="224" customWidth="1"/>
    <col min="2061" max="2061" width="2.42578125" style="224" customWidth="1"/>
    <col min="2062" max="2062" width="8.140625" style="224" customWidth="1"/>
    <col min="2063" max="2063" width="3.42578125" style="224" customWidth="1"/>
    <col min="2064" max="2064" width="5.5703125" style="224" customWidth="1"/>
    <col min="2065" max="2065" width="6.42578125" style="224" customWidth="1"/>
    <col min="2066" max="2066" width="7.85546875" style="224" customWidth="1"/>
    <col min="2067" max="2300" width="9.140625" style="224"/>
    <col min="2301" max="2301" width="2.85546875" style="224" customWidth="1"/>
    <col min="2302" max="2302" width="3.140625" style="224" customWidth="1"/>
    <col min="2303" max="2303" width="2.42578125" style="224" customWidth="1"/>
    <col min="2304" max="2304" width="3.85546875" style="224" customWidth="1"/>
    <col min="2305" max="2305" width="2.5703125" style="224" customWidth="1"/>
    <col min="2306" max="2306" width="3.7109375" style="224" customWidth="1"/>
    <col min="2307" max="2307" width="1" style="224" customWidth="1"/>
    <col min="2308" max="2308" width="1.28515625" style="224" customWidth="1"/>
    <col min="2309" max="2309" width="2.85546875" style="224" customWidth="1"/>
    <col min="2310" max="2310" width="16.42578125" style="224" customWidth="1"/>
    <col min="2311" max="2311" width="7" style="224" customWidth="1"/>
    <col min="2312" max="2312" width="4.85546875" style="224" customWidth="1"/>
    <col min="2313" max="2313" width="2" style="224" customWidth="1"/>
    <col min="2314" max="2314" width="2.5703125" style="224" customWidth="1"/>
    <col min="2315" max="2315" width="7.42578125" style="224" customWidth="1"/>
    <col min="2316" max="2316" width="1.5703125" style="224" customWidth="1"/>
    <col min="2317" max="2317" width="2.42578125" style="224" customWidth="1"/>
    <col min="2318" max="2318" width="8.140625" style="224" customWidth="1"/>
    <col min="2319" max="2319" width="3.42578125" style="224" customWidth="1"/>
    <col min="2320" max="2320" width="5.5703125" style="224" customWidth="1"/>
    <col min="2321" max="2321" width="6.42578125" style="224" customWidth="1"/>
    <col min="2322" max="2322" width="7.85546875" style="224" customWidth="1"/>
    <col min="2323" max="2556" width="9.140625" style="224"/>
    <col min="2557" max="2557" width="2.85546875" style="224" customWidth="1"/>
    <col min="2558" max="2558" width="3.140625" style="224" customWidth="1"/>
    <col min="2559" max="2559" width="2.42578125" style="224" customWidth="1"/>
    <col min="2560" max="2560" width="3.85546875" style="224" customWidth="1"/>
    <col min="2561" max="2561" width="2.5703125" style="224" customWidth="1"/>
    <col min="2562" max="2562" width="3.7109375" style="224" customWidth="1"/>
    <col min="2563" max="2563" width="1" style="224" customWidth="1"/>
    <col min="2564" max="2564" width="1.28515625" style="224" customWidth="1"/>
    <col min="2565" max="2565" width="2.85546875" style="224" customWidth="1"/>
    <col min="2566" max="2566" width="16.42578125" style="224" customWidth="1"/>
    <col min="2567" max="2567" width="7" style="224" customWidth="1"/>
    <col min="2568" max="2568" width="4.85546875" style="224" customWidth="1"/>
    <col min="2569" max="2569" width="2" style="224" customWidth="1"/>
    <col min="2570" max="2570" width="2.5703125" style="224" customWidth="1"/>
    <col min="2571" max="2571" width="7.42578125" style="224" customWidth="1"/>
    <col min="2572" max="2572" width="1.5703125" style="224" customWidth="1"/>
    <col min="2573" max="2573" width="2.42578125" style="224" customWidth="1"/>
    <col min="2574" max="2574" width="8.140625" style="224" customWidth="1"/>
    <col min="2575" max="2575" width="3.42578125" style="224" customWidth="1"/>
    <col min="2576" max="2576" width="5.5703125" style="224" customWidth="1"/>
    <col min="2577" max="2577" width="6.42578125" style="224" customWidth="1"/>
    <col min="2578" max="2578" width="7.85546875" style="224" customWidth="1"/>
    <col min="2579" max="2812" width="9.140625" style="224"/>
    <col min="2813" max="2813" width="2.85546875" style="224" customWidth="1"/>
    <col min="2814" max="2814" width="3.140625" style="224" customWidth="1"/>
    <col min="2815" max="2815" width="2.42578125" style="224" customWidth="1"/>
    <col min="2816" max="2816" width="3.85546875" style="224" customWidth="1"/>
    <col min="2817" max="2817" width="2.5703125" style="224" customWidth="1"/>
    <col min="2818" max="2818" width="3.7109375" style="224" customWidth="1"/>
    <col min="2819" max="2819" width="1" style="224" customWidth="1"/>
    <col min="2820" max="2820" width="1.28515625" style="224" customWidth="1"/>
    <col min="2821" max="2821" width="2.85546875" style="224" customWidth="1"/>
    <col min="2822" max="2822" width="16.42578125" style="224" customWidth="1"/>
    <col min="2823" max="2823" width="7" style="224" customWidth="1"/>
    <col min="2824" max="2824" width="4.85546875" style="224" customWidth="1"/>
    <col min="2825" max="2825" width="2" style="224" customWidth="1"/>
    <col min="2826" max="2826" width="2.5703125" style="224" customWidth="1"/>
    <col min="2827" max="2827" width="7.42578125" style="224" customWidth="1"/>
    <col min="2828" max="2828" width="1.5703125" style="224" customWidth="1"/>
    <col min="2829" max="2829" width="2.42578125" style="224" customWidth="1"/>
    <col min="2830" max="2830" width="8.140625" style="224" customWidth="1"/>
    <col min="2831" max="2831" width="3.42578125" style="224" customWidth="1"/>
    <col min="2832" max="2832" width="5.5703125" style="224" customWidth="1"/>
    <col min="2833" max="2833" width="6.42578125" style="224" customWidth="1"/>
    <col min="2834" max="2834" width="7.85546875" style="224" customWidth="1"/>
    <col min="2835" max="3068" width="9.140625" style="224"/>
    <col min="3069" max="3069" width="2.85546875" style="224" customWidth="1"/>
    <col min="3070" max="3070" width="3.140625" style="224" customWidth="1"/>
    <col min="3071" max="3071" width="2.42578125" style="224" customWidth="1"/>
    <col min="3072" max="3072" width="3.85546875" style="224" customWidth="1"/>
    <col min="3073" max="3073" width="2.5703125" style="224" customWidth="1"/>
    <col min="3074" max="3074" width="3.7109375" style="224" customWidth="1"/>
    <col min="3075" max="3075" width="1" style="224" customWidth="1"/>
    <col min="3076" max="3076" width="1.28515625" style="224" customWidth="1"/>
    <col min="3077" max="3077" width="2.85546875" style="224" customWidth="1"/>
    <col min="3078" max="3078" width="16.42578125" style="224" customWidth="1"/>
    <col min="3079" max="3079" width="7" style="224" customWidth="1"/>
    <col min="3080" max="3080" width="4.85546875" style="224" customWidth="1"/>
    <col min="3081" max="3081" width="2" style="224" customWidth="1"/>
    <col min="3082" max="3082" width="2.5703125" style="224" customWidth="1"/>
    <col min="3083" max="3083" width="7.42578125" style="224" customWidth="1"/>
    <col min="3084" max="3084" width="1.5703125" style="224" customWidth="1"/>
    <col min="3085" max="3085" width="2.42578125" style="224" customWidth="1"/>
    <col min="3086" max="3086" width="8.140625" style="224" customWidth="1"/>
    <col min="3087" max="3087" width="3.42578125" style="224" customWidth="1"/>
    <col min="3088" max="3088" width="5.5703125" style="224" customWidth="1"/>
    <col min="3089" max="3089" width="6.42578125" style="224" customWidth="1"/>
    <col min="3090" max="3090" width="7.85546875" style="224" customWidth="1"/>
    <col min="3091" max="3324" width="9.140625" style="224"/>
    <col min="3325" max="3325" width="2.85546875" style="224" customWidth="1"/>
    <col min="3326" max="3326" width="3.140625" style="224" customWidth="1"/>
    <col min="3327" max="3327" width="2.42578125" style="224" customWidth="1"/>
    <col min="3328" max="3328" width="3.85546875" style="224" customWidth="1"/>
    <col min="3329" max="3329" width="2.5703125" style="224" customWidth="1"/>
    <col min="3330" max="3330" width="3.7109375" style="224" customWidth="1"/>
    <col min="3331" max="3331" width="1" style="224" customWidth="1"/>
    <col min="3332" max="3332" width="1.28515625" style="224" customWidth="1"/>
    <col min="3333" max="3333" width="2.85546875" style="224" customWidth="1"/>
    <col min="3334" max="3334" width="16.42578125" style="224" customWidth="1"/>
    <col min="3335" max="3335" width="7" style="224" customWidth="1"/>
    <col min="3336" max="3336" width="4.85546875" style="224" customWidth="1"/>
    <col min="3337" max="3337" width="2" style="224" customWidth="1"/>
    <col min="3338" max="3338" width="2.5703125" style="224" customWidth="1"/>
    <col min="3339" max="3339" width="7.42578125" style="224" customWidth="1"/>
    <col min="3340" max="3340" width="1.5703125" style="224" customWidth="1"/>
    <col min="3341" max="3341" width="2.42578125" style="224" customWidth="1"/>
    <col min="3342" max="3342" width="8.140625" style="224" customWidth="1"/>
    <col min="3343" max="3343" width="3.42578125" style="224" customWidth="1"/>
    <col min="3344" max="3344" width="5.5703125" style="224" customWidth="1"/>
    <col min="3345" max="3345" width="6.42578125" style="224" customWidth="1"/>
    <col min="3346" max="3346" width="7.85546875" style="224" customWidth="1"/>
    <col min="3347" max="3580" width="9.140625" style="224"/>
    <col min="3581" max="3581" width="2.85546875" style="224" customWidth="1"/>
    <col min="3582" max="3582" width="3.140625" style="224" customWidth="1"/>
    <col min="3583" max="3583" width="2.42578125" style="224" customWidth="1"/>
    <col min="3584" max="3584" width="3.85546875" style="224" customWidth="1"/>
    <col min="3585" max="3585" width="2.5703125" style="224" customWidth="1"/>
    <col min="3586" max="3586" width="3.7109375" style="224" customWidth="1"/>
    <col min="3587" max="3587" width="1" style="224" customWidth="1"/>
    <col min="3588" max="3588" width="1.28515625" style="224" customWidth="1"/>
    <col min="3589" max="3589" width="2.85546875" style="224" customWidth="1"/>
    <col min="3590" max="3590" width="16.42578125" style="224" customWidth="1"/>
    <col min="3591" max="3591" width="7" style="224" customWidth="1"/>
    <col min="3592" max="3592" width="4.85546875" style="224" customWidth="1"/>
    <col min="3593" max="3593" width="2" style="224" customWidth="1"/>
    <col min="3594" max="3594" width="2.5703125" style="224" customWidth="1"/>
    <col min="3595" max="3595" width="7.42578125" style="224" customWidth="1"/>
    <col min="3596" max="3596" width="1.5703125" style="224" customWidth="1"/>
    <col min="3597" max="3597" width="2.42578125" style="224" customWidth="1"/>
    <col min="3598" max="3598" width="8.140625" style="224" customWidth="1"/>
    <col min="3599" max="3599" width="3.42578125" style="224" customWidth="1"/>
    <col min="3600" max="3600" width="5.5703125" style="224" customWidth="1"/>
    <col min="3601" max="3601" width="6.42578125" style="224" customWidth="1"/>
    <col min="3602" max="3602" width="7.85546875" style="224" customWidth="1"/>
    <col min="3603" max="3836" width="9.140625" style="224"/>
    <col min="3837" max="3837" width="2.85546875" style="224" customWidth="1"/>
    <col min="3838" max="3838" width="3.140625" style="224" customWidth="1"/>
    <col min="3839" max="3839" width="2.42578125" style="224" customWidth="1"/>
    <col min="3840" max="3840" width="3.85546875" style="224" customWidth="1"/>
    <col min="3841" max="3841" width="2.5703125" style="224" customWidth="1"/>
    <col min="3842" max="3842" width="3.7109375" style="224" customWidth="1"/>
    <col min="3843" max="3843" width="1" style="224" customWidth="1"/>
    <col min="3844" max="3844" width="1.28515625" style="224" customWidth="1"/>
    <col min="3845" max="3845" width="2.85546875" style="224" customWidth="1"/>
    <col min="3846" max="3846" width="16.42578125" style="224" customWidth="1"/>
    <col min="3847" max="3847" width="7" style="224" customWidth="1"/>
    <col min="3848" max="3848" width="4.85546875" style="224" customWidth="1"/>
    <col min="3849" max="3849" width="2" style="224" customWidth="1"/>
    <col min="3850" max="3850" width="2.5703125" style="224" customWidth="1"/>
    <col min="3851" max="3851" width="7.42578125" style="224" customWidth="1"/>
    <col min="3852" max="3852" width="1.5703125" style="224" customWidth="1"/>
    <col min="3853" max="3853" width="2.42578125" style="224" customWidth="1"/>
    <col min="3854" max="3854" width="8.140625" style="224" customWidth="1"/>
    <col min="3855" max="3855" width="3.42578125" style="224" customWidth="1"/>
    <col min="3856" max="3856" width="5.5703125" style="224" customWidth="1"/>
    <col min="3857" max="3857" width="6.42578125" style="224" customWidth="1"/>
    <col min="3858" max="3858" width="7.85546875" style="224" customWidth="1"/>
    <col min="3859" max="4092" width="9.140625" style="224"/>
    <col min="4093" max="4093" width="2.85546875" style="224" customWidth="1"/>
    <col min="4094" max="4094" width="3.140625" style="224" customWidth="1"/>
    <col min="4095" max="4095" width="2.42578125" style="224" customWidth="1"/>
    <col min="4096" max="4096" width="3.85546875" style="224" customWidth="1"/>
    <col min="4097" max="4097" width="2.5703125" style="224" customWidth="1"/>
    <col min="4098" max="4098" width="3.7109375" style="224" customWidth="1"/>
    <col min="4099" max="4099" width="1" style="224" customWidth="1"/>
    <col min="4100" max="4100" width="1.28515625" style="224" customWidth="1"/>
    <col min="4101" max="4101" width="2.85546875" style="224" customWidth="1"/>
    <col min="4102" max="4102" width="16.42578125" style="224" customWidth="1"/>
    <col min="4103" max="4103" width="7" style="224" customWidth="1"/>
    <col min="4104" max="4104" width="4.85546875" style="224" customWidth="1"/>
    <col min="4105" max="4105" width="2" style="224" customWidth="1"/>
    <col min="4106" max="4106" width="2.5703125" style="224" customWidth="1"/>
    <col min="4107" max="4107" width="7.42578125" style="224" customWidth="1"/>
    <col min="4108" max="4108" width="1.5703125" style="224" customWidth="1"/>
    <col min="4109" max="4109" width="2.42578125" style="224" customWidth="1"/>
    <col min="4110" max="4110" width="8.140625" style="224" customWidth="1"/>
    <col min="4111" max="4111" width="3.42578125" style="224" customWidth="1"/>
    <col min="4112" max="4112" width="5.5703125" style="224" customWidth="1"/>
    <col min="4113" max="4113" width="6.42578125" style="224" customWidth="1"/>
    <col min="4114" max="4114" width="7.85546875" style="224" customWidth="1"/>
    <col min="4115" max="4348" width="9.140625" style="224"/>
    <col min="4349" max="4349" width="2.85546875" style="224" customWidth="1"/>
    <col min="4350" max="4350" width="3.140625" style="224" customWidth="1"/>
    <col min="4351" max="4351" width="2.42578125" style="224" customWidth="1"/>
    <col min="4352" max="4352" width="3.85546875" style="224" customWidth="1"/>
    <col min="4353" max="4353" width="2.5703125" style="224" customWidth="1"/>
    <col min="4354" max="4354" width="3.7109375" style="224" customWidth="1"/>
    <col min="4355" max="4355" width="1" style="224" customWidth="1"/>
    <col min="4356" max="4356" width="1.28515625" style="224" customWidth="1"/>
    <col min="4357" max="4357" width="2.85546875" style="224" customWidth="1"/>
    <col min="4358" max="4358" width="16.42578125" style="224" customWidth="1"/>
    <col min="4359" max="4359" width="7" style="224" customWidth="1"/>
    <col min="4360" max="4360" width="4.85546875" style="224" customWidth="1"/>
    <col min="4361" max="4361" width="2" style="224" customWidth="1"/>
    <col min="4362" max="4362" width="2.5703125" style="224" customWidth="1"/>
    <col min="4363" max="4363" width="7.42578125" style="224" customWidth="1"/>
    <col min="4364" max="4364" width="1.5703125" style="224" customWidth="1"/>
    <col min="4365" max="4365" width="2.42578125" style="224" customWidth="1"/>
    <col min="4366" max="4366" width="8.140625" style="224" customWidth="1"/>
    <col min="4367" max="4367" width="3.42578125" style="224" customWidth="1"/>
    <col min="4368" max="4368" width="5.5703125" style="224" customWidth="1"/>
    <col min="4369" max="4369" width="6.42578125" style="224" customWidth="1"/>
    <col min="4370" max="4370" width="7.85546875" style="224" customWidth="1"/>
    <col min="4371" max="4604" width="9.140625" style="224"/>
    <col min="4605" max="4605" width="2.85546875" style="224" customWidth="1"/>
    <col min="4606" max="4606" width="3.140625" style="224" customWidth="1"/>
    <col min="4607" max="4607" width="2.42578125" style="224" customWidth="1"/>
    <col min="4608" max="4608" width="3.85546875" style="224" customWidth="1"/>
    <col min="4609" max="4609" width="2.5703125" style="224" customWidth="1"/>
    <col min="4610" max="4610" width="3.7109375" style="224" customWidth="1"/>
    <col min="4611" max="4611" width="1" style="224" customWidth="1"/>
    <col min="4612" max="4612" width="1.28515625" style="224" customWidth="1"/>
    <col min="4613" max="4613" width="2.85546875" style="224" customWidth="1"/>
    <col min="4614" max="4614" width="16.42578125" style="224" customWidth="1"/>
    <col min="4615" max="4615" width="7" style="224" customWidth="1"/>
    <col min="4616" max="4616" width="4.85546875" style="224" customWidth="1"/>
    <col min="4617" max="4617" width="2" style="224" customWidth="1"/>
    <col min="4618" max="4618" width="2.5703125" style="224" customWidth="1"/>
    <col min="4619" max="4619" width="7.42578125" style="224" customWidth="1"/>
    <col min="4620" max="4620" width="1.5703125" style="224" customWidth="1"/>
    <col min="4621" max="4621" width="2.42578125" style="224" customWidth="1"/>
    <col min="4622" max="4622" width="8.140625" style="224" customWidth="1"/>
    <col min="4623" max="4623" width="3.42578125" style="224" customWidth="1"/>
    <col min="4624" max="4624" width="5.5703125" style="224" customWidth="1"/>
    <col min="4625" max="4625" width="6.42578125" style="224" customWidth="1"/>
    <col min="4626" max="4626" width="7.85546875" style="224" customWidth="1"/>
    <col min="4627" max="4860" width="9.140625" style="224"/>
    <col min="4861" max="4861" width="2.85546875" style="224" customWidth="1"/>
    <col min="4862" max="4862" width="3.140625" style="224" customWidth="1"/>
    <col min="4863" max="4863" width="2.42578125" style="224" customWidth="1"/>
    <col min="4864" max="4864" width="3.85546875" style="224" customWidth="1"/>
    <col min="4865" max="4865" width="2.5703125" style="224" customWidth="1"/>
    <col min="4866" max="4866" width="3.7109375" style="224" customWidth="1"/>
    <col min="4867" max="4867" width="1" style="224" customWidth="1"/>
    <col min="4868" max="4868" width="1.28515625" style="224" customWidth="1"/>
    <col min="4869" max="4869" width="2.85546875" style="224" customWidth="1"/>
    <col min="4870" max="4870" width="16.42578125" style="224" customWidth="1"/>
    <col min="4871" max="4871" width="7" style="224" customWidth="1"/>
    <col min="4872" max="4872" width="4.85546875" style="224" customWidth="1"/>
    <col min="4873" max="4873" width="2" style="224" customWidth="1"/>
    <col min="4874" max="4874" width="2.5703125" style="224" customWidth="1"/>
    <col min="4875" max="4875" width="7.42578125" style="224" customWidth="1"/>
    <col min="4876" max="4876" width="1.5703125" style="224" customWidth="1"/>
    <col min="4877" max="4877" width="2.42578125" style="224" customWidth="1"/>
    <col min="4878" max="4878" width="8.140625" style="224" customWidth="1"/>
    <col min="4879" max="4879" width="3.42578125" style="224" customWidth="1"/>
    <col min="4880" max="4880" width="5.5703125" style="224" customWidth="1"/>
    <col min="4881" max="4881" width="6.42578125" style="224" customWidth="1"/>
    <col min="4882" max="4882" width="7.85546875" style="224" customWidth="1"/>
    <col min="4883" max="5116" width="9.140625" style="224"/>
    <col min="5117" max="5117" width="2.85546875" style="224" customWidth="1"/>
    <col min="5118" max="5118" width="3.140625" style="224" customWidth="1"/>
    <col min="5119" max="5119" width="2.42578125" style="224" customWidth="1"/>
    <col min="5120" max="5120" width="3.85546875" style="224" customWidth="1"/>
    <col min="5121" max="5121" width="2.5703125" style="224" customWidth="1"/>
    <col min="5122" max="5122" width="3.7109375" style="224" customWidth="1"/>
    <col min="5123" max="5123" width="1" style="224" customWidth="1"/>
    <col min="5124" max="5124" width="1.28515625" style="224" customWidth="1"/>
    <col min="5125" max="5125" width="2.85546875" style="224" customWidth="1"/>
    <col min="5126" max="5126" width="16.42578125" style="224" customWidth="1"/>
    <col min="5127" max="5127" width="7" style="224" customWidth="1"/>
    <col min="5128" max="5128" width="4.85546875" style="224" customWidth="1"/>
    <col min="5129" max="5129" width="2" style="224" customWidth="1"/>
    <col min="5130" max="5130" width="2.5703125" style="224" customWidth="1"/>
    <col min="5131" max="5131" width="7.42578125" style="224" customWidth="1"/>
    <col min="5132" max="5132" width="1.5703125" style="224" customWidth="1"/>
    <col min="5133" max="5133" width="2.42578125" style="224" customWidth="1"/>
    <col min="5134" max="5134" width="8.140625" style="224" customWidth="1"/>
    <col min="5135" max="5135" width="3.42578125" style="224" customWidth="1"/>
    <col min="5136" max="5136" width="5.5703125" style="224" customWidth="1"/>
    <col min="5137" max="5137" width="6.42578125" style="224" customWidth="1"/>
    <col min="5138" max="5138" width="7.85546875" style="224" customWidth="1"/>
    <col min="5139" max="5372" width="9.140625" style="224"/>
    <col min="5373" max="5373" width="2.85546875" style="224" customWidth="1"/>
    <col min="5374" max="5374" width="3.140625" style="224" customWidth="1"/>
    <col min="5375" max="5375" width="2.42578125" style="224" customWidth="1"/>
    <col min="5376" max="5376" width="3.85546875" style="224" customWidth="1"/>
    <col min="5377" max="5377" width="2.5703125" style="224" customWidth="1"/>
    <col min="5378" max="5378" width="3.7109375" style="224" customWidth="1"/>
    <col min="5379" max="5379" width="1" style="224" customWidth="1"/>
    <col min="5380" max="5380" width="1.28515625" style="224" customWidth="1"/>
    <col min="5381" max="5381" width="2.85546875" style="224" customWidth="1"/>
    <col min="5382" max="5382" width="16.42578125" style="224" customWidth="1"/>
    <col min="5383" max="5383" width="7" style="224" customWidth="1"/>
    <col min="5384" max="5384" width="4.85546875" style="224" customWidth="1"/>
    <col min="5385" max="5385" width="2" style="224" customWidth="1"/>
    <col min="5386" max="5386" width="2.5703125" style="224" customWidth="1"/>
    <col min="5387" max="5387" width="7.42578125" style="224" customWidth="1"/>
    <col min="5388" max="5388" width="1.5703125" style="224" customWidth="1"/>
    <col min="5389" max="5389" width="2.42578125" style="224" customWidth="1"/>
    <col min="5390" max="5390" width="8.140625" style="224" customWidth="1"/>
    <col min="5391" max="5391" width="3.42578125" style="224" customWidth="1"/>
    <col min="5392" max="5392" width="5.5703125" style="224" customWidth="1"/>
    <col min="5393" max="5393" width="6.42578125" style="224" customWidth="1"/>
    <col min="5394" max="5394" width="7.85546875" style="224" customWidth="1"/>
    <col min="5395" max="5628" width="9.140625" style="224"/>
    <col min="5629" max="5629" width="2.85546875" style="224" customWidth="1"/>
    <col min="5630" max="5630" width="3.140625" style="224" customWidth="1"/>
    <col min="5631" max="5631" width="2.42578125" style="224" customWidth="1"/>
    <col min="5632" max="5632" width="3.85546875" style="224" customWidth="1"/>
    <col min="5633" max="5633" width="2.5703125" style="224" customWidth="1"/>
    <col min="5634" max="5634" width="3.7109375" style="224" customWidth="1"/>
    <col min="5635" max="5635" width="1" style="224" customWidth="1"/>
    <col min="5636" max="5636" width="1.28515625" style="224" customWidth="1"/>
    <col min="5637" max="5637" width="2.85546875" style="224" customWidth="1"/>
    <col min="5638" max="5638" width="16.42578125" style="224" customWidth="1"/>
    <col min="5639" max="5639" width="7" style="224" customWidth="1"/>
    <col min="5640" max="5640" width="4.85546875" style="224" customWidth="1"/>
    <col min="5641" max="5641" width="2" style="224" customWidth="1"/>
    <col min="5642" max="5642" width="2.5703125" style="224" customWidth="1"/>
    <col min="5643" max="5643" width="7.42578125" style="224" customWidth="1"/>
    <col min="5644" max="5644" width="1.5703125" style="224" customWidth="1"/>
    <col min="5645" max="5645" width="2.42578125" style="224" customWidth="1"/>
    <col min="5646" max="5646" width="8.140625" style="224" customWidth="1"/>
    <col min="5647" max="5647" width="3.42578125" style="224" customWidth="1"/>
    <col min="5648" max="5648" width="5.5703125" style="224" customWidth="1"/>
    <col min="5649" max="5649" width="6.42578125" style="224" customWidth="1"/>
    <col min="5650" max="5650" width="7.85546875" style="224" customWidth="1"/>
    <col min="5651" max="5884" width="9.140625" style="224"/>
    <col min="5885" max="5885" width="2.85546875" style="224" customWidth="1"/>
    <col min="5886" max="5886" width="3.140625" style="224" customWidth="1"/>
    <col min="5887" max="5887" width="2.42578125" style="224" customWidth="1"/>
    <col min="5888" max="5888" width="3.85546875" style="224" customWidth="1"/>
    <col min="5889" max="5889" width="2.5703125" style="224" customWidth="1"/>
    <col min="5890" max="5890" width="3.7109375" style="224" customWidth="1"/>
    <col min="5891" max="5891" width="1" style="224" customWidth="1"/>
    <col min="5892" max="5892" width="1.28515625" style="224" customWidth="1"/>
    <col min="5893" max="5893" width="2.85546875" style="224" customWidth="1"/>
    <col min="5894" max="5894" width="16.42578125" style="224" customWidth="1"/>
    <col min="5895" max="5895" width="7" style="224" customWidth="1"/>
    <col min="5896" max="5896" width="4.85546875" style="224" customWidth="1"/>
    <col min="5897" max="5897" width="2" style="224" customWidth="1"/>
    <col min="5898" max="5898" width="2.5703125" style="224" customWidth="1"/>
    <col min="5899" max="5899" width="7.42578125" style="224" customWidth="1"/>
    <col min="5900" max="5900" width="1.5703125" style="224" customWidth="1"/>
    <col min="5901" max="5901" width="2.42578125" style="224" customWidth="1"/>
    <col min="5902" max="5902" width="8.140625" style="224" customWidth="1"/>
    <col min="5903" max="5903" width="3.42578125" style="224" customWidth="1"/>
    <col min="5904" max="5904" width="5.5703125" style="224" customWidth="1"/>
    <col min="5905" max="5905" width="6.42578125" style="224" customWidth="1"/>
    <col min="5906" max="5906" width="7.85546875" style="224" customWidth="1"/>
    <col min="5907" max="6140" width="9.140625" style="224"/>
    <col min="6141" max="6141" width="2.85546875" style="224" customWidth="1"/>
    <col min="6142" max="6142" width="3.140625" style="224" customWidth="1"/>
    <col min="6143" max="6143" width="2.42578125" style="224" customWidth="1"/>
    <col min="6144" max="6144" width="3.85546875" style="224" customWidth="1"/>
    <col min="6145" max="6145" width="2.5703125" style="224" customWidth="1"/>
    <col min="6146" max="6146" width="3.7109375" style="224" customWidth="1"/>
    <col min="6147" max="6147" width="1" style="224" customWidth="1"/>
    <col min="6148" max="6148" width="1.28515625" style="224" customWidth="1"/>
    <col min="6149" max="6149" width="2.85546875" style="224" customWidth="1"/>
    <col min="6150" max="6150" width="16.42578125" style="224" customWidth="1"/>
    <col min="6151" max="6151" width="7" style="224" customWidth="1"/>
    <col min="6152" max="6152" width="4.85546875" style="224" customWidth="1"/>
    <col min="6153" max="6153" width="2" style="224" customWidth="1"/>
    <col min="6154" max="6154" width="2.5703125" style="224" customWidth="1"/>
    <col min="6155" max="6155" width="7.42578125" style="224" customWidth="1"/>
    <col min="6156" max="6156" width="1.5703125" style="224" customWidth="1"/>
    <col min="6157" max="6157" width="2.42578125" style="224" customWidth="1"/>
    <col min="6158" max="6158" width="8.140625" style="224" customWidth="1"/>
    <col min="6159" max="6159" width="3.42578125" style="224" customWidth="1"/>
    <col min="6160" max="6160" width="5.5703125" style="224" customWidth="1"/>
    <col min="6161" max="6161" width="6.42578125" style="224" customWidth="1"/>
    <col min="6162" max="6162" width="7.85546875" style="224" customWidth="1"/>
    <col min="6163" max="6396" width="9.140625" style="224"/>
    <col min="6397" max="6397" width="2.85546875" style="224" customWidth="1"/>
    <col min="6398" max="6398" width="3.140625" style="224" customWidth="1"/>
    <col min="6399" max="6399" width="2.42578125" style="224" customWidth="1"/>
    <col min="6400" max="6400" width="3.85546875" style="224" customWidth="1"/>
    <col min="6401" max="6401" width="2.5703125" style="224" customWidth="1"/>
    <col min="6402" max="6402" width="3.7109375" style="224" customWidth="1"/>
    <col min="6403" max="6403" width="1" style="224" customWidth="1"/>
    <col min="6404" max="6404" width="1.28515625" style="224" customWidth="1"/>
    <col min="6405" max="6405" width="2.85546875" style="224" customWidth="1"/>
    <col min="6406" max="6406" width="16.42578125" style="224" customWidth="1"/>
    <col min="6407" max="6407" width="7" style="224" customWidth="1"/>
    <col min="6408" max="6408" width="4.85546875" style="224" customWidth="1"/>
    <col min="6409" max="6409" width="2" style="224" customWidth="1"/>
    <col min="6410" max="6410" width="2.5703125" style="224" customWidth="1"/>
    <col min="6411" max="6411" width="7.42578125" style="224" customWidth="1"/>
    <col min="6412" max="6412" width="1.5703125" style="224" customWidth="1"/>
    <col min="6413" max="6413" width="2.42578125" style="224" customWidth="1"/>
    <col min="6414" max="6414" width="8.140625" style="224" customWidth="1"/>
    <col min="6415" max="6415" width="3.42578125" style="224" customWidth="1"/>
    <col min="6416" max="6416" width="5.5703125" style="224" customWidth="1"/>
    <col min="6417" max="6417" width="6.42578125" style="224" customWidth="1"/>
    <col min="6418" max="6418" width="7.85546875" style="224" customWidth="1"/>
    <col min="6419" max="6652" width="9.140625" style="224"/>
    <col min="6653" max="6653" width="2.85546875" style="224" customWidth="1"/>
    <col min="6654" max="6654" width="3.140625" style="224" customWidth="1"/>
    <col min="6655" max="6655" width="2.42578125" style="224" customWidth="1"/>
    <col min="6656" max="6656" width="3.85546875" style="224" customWidth="1"/>
    <col min="6657" max="6657" width="2.5703125" style="224" customWidth="1"/>
    <col min="6658" max="6658" width="3.7109375" style="224" customWidth="1"/>
    <col min="6659" max="6659" width="1" style="224" customWidth="1"/>
    <col min="6660" max="6660" width="1.28515625" style="224" customWidth="1"/>
    <col min="6661" max="6661" width="2.85546875" style="224" customWidth="1"/>
    <col min="6662" max="6662" width="16.42578125" style="224" customWidth="1"/>
    <col min="6663" max="6663" width="7" style="224" customWidth="1"/>
    <col min="6664" max="6664" width="4.85546875" style="224" customWidth="1"/>
    <col min="6665" max="6665" width="2" style="224" customWidth="1"/>
    <col min="6666" max="6666" width="2.5703125" style="224" customWidth="1"/>
    <col min="6667" max="6667" width="7.42578125" style="224" customWidth="1"/>
    <col min="6668" max="6668" width="1.5703125" style="224" customWidth="1"/>
    <col min="6669" max="6669" width="2.42578125" style="224" customWidth="1"/>
    <col min="6670" max="6670" width="8.140625" style="224" customWidth="1"/>
    <col min="6671" max="6671" width="3.42578125" style="224" customWidth="1"/>
    <col min="6672" max="6672" width="5.5703125" style="224" customWidth="1"/>
    <col min="6673" max="6673" width="6.42578125" style="224" customWidth="1"/>
    <col min="6674" max="6674" width="7.85546875" style="224" customWidth="1"/>
    <col min="6675" max="6908" width="9.140625" style="224"/>
    <col min="6909" max="6909" width="2.85546875" style="224" customWidth="1"/>
    <col min="6910" max="6910" width="3.140625" style="224" customWidth="1"/>
    <col min="6911" max="6911" width="2.42578125" style="224" customWidth="1"/>
    <col min="6912" max="6912" width="3.85546875" style="224" customWidth="1"/>
    <col min="6913" max="6913" width="2.5703125" style="224" customWidth="1"/>
    <col min="6914" max="6914" width="3.7109375" style="224" customWidth="1"/>
    <col min="6915" max="6915" width="1" style="224" customWidth="1"/>
    <col min="6916" max="6916" width="1.28515625" style="224" customWidth="1"/>
    <col min="6917" max="6917" width="2.85546875" style="224" customWidth="1"/>
    <col min="6918" max="6918" width="16.42578125" style="224" customWidth="1"/>
    <col min="6919" max="6919" width="7" style="224" customWidth="1"/>
    <col min="6920" max="6920" width="4.85546875" style="224" customWidth="1"/>
    <col min="6921" max="6921" width="2" style="224" customWidth="1"/>
    <col min="6922" max="6922" width="2.5703125" style="224" customWidth="1"/>
    <col min="6923" max="6923" width="7.42578125" style="224" customWidth="1"/>
    <col min="6924" max="6924" width="1.5703125" style="224" customWidth="1"/>
    <col min="6925" max="6925" width="2.42578125" style="224" customWidth="1"/>
    <col min="6926" max="6926" width="8.140625" style="224" customWidth="1"/>
    <col min="6927" max="6927" width="3.42578125" style="224" customWidth="1"/>
    <col min="6928" max="6928" width="5.5703125" style="224" customWidth="1"/>
    <col min="6929" max="6929" width="6.42578125" style="224" customWidth="1"/>
    <col min="6930" max="6930" width="7.85546875" style="224" customWidth="1"/>
    <col min="6931" max="7164" width="9.140625" style="224"/>
    <col min="7165" max="7165" width="2.85546875" style="224" customWidth="1"/>
    <col min="7166" max="7166" width="3.140625" style="224" customWidth="1"/>
    <col min="7167" max="7167" width="2.42578125" style="224" customWidth="1"/>
    <col min="7168" max="7168" width="3.85546875" style="224" customWidth="1"/>
    <col min="7169" max="7169" width="2.5703125" style="224" customWidth="1"/>
    <col min="7170" max="7170" width="3.7109375" style="224" customWidth="1"/>
    <col min="7171" max="7171" width="1" style="224" customWidth="1"/>
    <col min="7172" max="7172" width="1.28515625" style="224" customWidth="1"/>
    <col min="7173" max="7173" width="2.85546875" style="224" customWidth="1"/>
    <col min="7174" max="7174" width="16.42578125" style="224" customWidth="1"/>
    <col min="7175" max="7175" width="7" style="224" customWidth="1"/>
    <col min="7176" max="7176" width="4.85546875" style="224" customWidth="1"/>
    <col min="7177" max="7177" width="2" style="224" customWidth="1"/>
    <col min="7178" max="7178" width="2.5703125" style="224" customWidth="1"/>
    <col min="7179" max="7179" width="7.42578125" style="224" customWidth="1"/>
    <col min="7180" max="7180" width="1.5703125" style="224" customWidth="1"/>
    <col min="7181" max="7181" width="2.42578125" style="224" customWidth="1"/>
    <col min="7182" max="7182" width="8.140625" style="224" customWidth="1"/>
    <col min="7183" max="7183" width="3.42578125" style="224" customWidth="1"/>
    <col min="7184" max="7184" width="5.5703125" style="224" customWidth="1"/>
    <col min="7185" max="7185" width="6.42578125" style="224" customWidth="1"/>
    <col min="7186" max="7186" width="7.85546875" style="224" customWidth="1"/>
    <col min="7187" max="7420" width="9.140625" style="224"/>
    <col min="7421" max="7421" width="2.85546875" style="224" customWidth="1"/>
    <col min="7422" max="7422" width="3.140625" style="224" customWidth="1"/>
    <col min="7423" max="7423" width="2.42578125" style="224" customWidth="1"/>
    <col min="7424" max="7424" width="3.85546875" style="224" customWidth="1"/>
    <col min="7425" max="7425" width="2.5703125" style="224" customWidth="1"/>
    <col min="7426" max="7426" width="3.7109375" style="224" customWidth="1"/>
    <col min="7427" max="7427" width="1" style="224" customWidth="1"/>
    <col min="7428" max="7428" width="1.28515625" style="224" customWidth="1"/>
    <col min="7429" max="7429" width="2.85546875" style="224" customWidth="1"/>
    <col min="7430" max="7430" width="16.42578125" style="224" customWidth="1"/>
    <col min="7431" max="7431" width="7" style="224" customWidth="1"/>
    <col min="7432" max="7432" width="4.85546875" style="224" customWidth="1"/>
    <col min="7433" max="7433" width="2" style="224" customWidth="1"/>
    <col min="7434" max="7434" width="2.5703125" style="224" customWidth="1"/>
    <col min="7435" max="7435" width="7.42578125" style="224" customWidth="1"/>
    <col min="7436" max="7436" width="1.5703125" style="224" customWidth="1"/>
    <col min="7437" max="7437" width="2.42578125" style="224" customWidth="1"/>
    <col min="7438" max="7438" width="8.140625" style="224" customWidth="1"/>
    <col min="7439" max="7439" width="3.42578125" style="224" customWidth="1"/>
    <col min="7440" max="7440" width="5.5703125" style="224" customWidth="1"/>
    <col min="7441" max="7441" width="6.42578125" style="224" customWidth="1"/>
    <col min="7442" max="7442" width="7.85546875" style="224" customWidth="1"/>
    <col min="7443" max="7676" width="9.140625" style="224"/>
    <col min="7677" max="7677" width="2.85546875" style="224" customWidth="1"/>
    <col min="7678" max="7678" width="3.140625" style="224" customWidth="1"/>
    <col min="7679" max="7679" width="2.42578125" style="224" customWidth="1"/>
    <col min="7680" max="7680" width="3.85546875" style="224" customWidth="1"/>
    <col min="7681" max="7681" width="2.5703125" style="224" customWidth="1"/>
    <col min="7682" max="7682" width="3.7109375" style="224" customWidth="1"/>
    <col min="7683" max="7683" width="1" style="224" customWidth="1"/>
    <col min="7684" max="7684" width="1.28515625" style="224" customWidth="1"/>
    <col min="7685" max="7685" width="2.85546875" style="224" customWidth="1"/>
    <col min="7686" max="7686" width="16.42578125" style="224" customWidth="1"/>
    <col min="7687" max="7687" width="7" style="224" customWidth="1"/>
    <col min="7688" max="7688" width="4.85546875" style="224" customWidth="1"/>
    <col min="7689" max="7689" width="2" style="224" customWidth="1"/>
    <col min="7690" max="7690" width="2.5703125" style="224" customWidth="1"/>
    <col min="7691" max="7691" width="7.42578125" style="224" customWidth="1"/>
    <col min="7692" max="7692" width="1.5703125" style="224" customWidth="1"/>
    <col min="7693" max="7693" width="2.42578125" style="224" customWidth="1"/>
    <col min="7694" max="7694" width="8.140625" style="224" customWidth="1"/>
    <col min="7695" max="7695" width="3.42578125" style="224" customWidth="1"/>
    <col min="7696" max="7696" width="5.5703125" style="224" customWidth="1"/>
    <col min="7697" max="7697" width="6.42578125" style="224" customWidth="1"/>
    <col min="7698" max="7698" width="7.85546875" style="224" customWidth="1"/>
    <col min="7699" max="7932" width="9.140625" style="224"/>
    <col min="7933" max="7933" width="2.85546875" style="224" customWidth="1"/>
    <col min="7934" max="7934" width="3.140625" style="224" customWidth="1"/>
    <col min="7935" max="7935" width="2.42578125" style="224" customWidth="1"/>
    <col min="7936" max="7936" width="3.85546875" style="224" customWidth="1"/>
    <col min="7937" max="7937" width="2.5703125" style="224" customWidth="1"/>
    <col min="7938" max="7938" width="3.7109375" style="224" customWidth="1"/>
    <col min="7939" max="7939" width="1" style="224" customWidth="1"/>
    <col min="7940" max="7940" width="1.28515625" style="224" customWidth="1"/>
    <col min="7941" max="7941" width="2.85546875" style="224" customWidth="1"/>
    <col min="7942" max="7942" width="16.42578125" style="224" customWidth="1"/>
    <col min="7943" max="7943" width="7" style="224" customWidth="1"/>
    <col min="7944" max="7944" width="4.85546875" style="224" customWidth="1"/>
    <col min="7945" max="7945" width="2" style="224" customWidth="1"/>
    <col min="7946" max="7946" width="2.5703125" style="224" customWidth="1"/>
    <col min="7947" max="7947" width="7.42578125" style="224" customWidth="1"/>
    <col min="7948" max="7948" width="1.5703125" style="224" customWidth="1"/>
    <col min="7949" max="7949" width="2.42578125" style="224" customWidth="1"/>
    <col min="7950" max="7950" width="8.140625" style="224" customWidth="1"/>
    <col min="7951" max="7951" width="3.42578125" style="224" customWidth="1"/>
    <col min="7952" max="7952" width="5.5703125" style="224" customWidth="1"/>
    <col min="7953" max="7953" width="6.42578125" style="224" customWidth="1"/>
    <col min="7954" max="7954" width="7.85546875" style="224" customWidth="1"/>
    <col min="7955" max="8188" width="9.140625" style="224"/>
    <col min="8189" max="8189" width="2.85546875" style="224" customWidth="1"/>
    <col min="8190" max="8190" width="3.140625" style="224" customWidth="1"/>
    <col min="8191" max="8191" width="2.42578125" style="224" customWidth="1"/>
    <col min="8192" max="8192" width="3.85546875" style="224" customWidth="1"/>
    <col min="8193" max="8193" width="2.5703125" style="224" customWidth="1"/>
    <col min="8194" max="8194" width="3.7109375" style="224" customWidth="1"/>
    <col min="8195" max="8195" width="1" style="224" customWidth="1"/>
    <col min="8196" max="8196" width="1.28515625" style="224" customWidth="1"/>
    <col min="8197" max="8197" width="2.85546875" style="224" customWidth="1"/>
    <col min="8198" max="8198" width="16.42578125" style="224" customWidth="1"/>
    <col min="8199" max="8199" width="7" style="224" customWidth="1"/>
    <col min="8200" max="8200" width="4.85546875" style="224" customWidth="1"/>
    <col min="8201" max="8201" width="2" style="224" customWidth="1"/>
    <col min="8202" max="8202" width="2.5703125" style="224" customWidth="1"/>
    <col min="8203" max="8203" width="7.42578125" style="224" customWidth="1"/>
    <col min="8204" max="8204" width="1.5703125" style="224" customWidth="1"/>
    <col min="8205" max="8205" width="2.42578125" style="224" customWidth="1"/>
    <col min="8206" max="8206" width="8.140625" style="224" customWidth="1"/>
    <col min="8207" max="8207" width="3.42578125" style="224" customWidth="1"/>
    <col min="8208" max="8208" width="5.5703125" style="224" customWidth="1"/>
    <col min="8209" max="8209" width="6.42578125" style="224" customWidth="1"/>
    <col min="8210" max="8210" width="7.85546875" style="224" customWidth="1"/>
    <col min="8211" max="8444" width="9.140625" style="224"/>
    <col min="8445" max="8445" width="2.85546875" style="224" customWidth="1"/>
    <col min="8446" max="8446" width="3.140625" style="224" customWidth="1"/>
    <col min="8447" max="8447" width="2.42578125" style="224" customWidth="1"/>
    <col min="8448" max="8448" width="3.85546875" style="224" customWidth="1"/>
    <col min="8449" max="8449" width="2.5703125" style="224" customWidth="1"/>
    <col min="8450" max="8450" width="3.7109375" style="224" customWidth="1"/>
    <col min="8451" max="8451" width="1" style="224" customWidth="1"/>
    <col min="8452" max="8452" width="1.28515625" style="224" customWidth="1"/>
    <col min="8453" max="8453" width="2.85546875" style="224" customWidth="1"/>
    <col min="8454" max="8454" width="16.42578125" style="224" customWidth="1"/>
    <col min="8455" max="8455" width="7" style="224" customWidth="1"/>
    <col min="8456" max="8456" width="4.85546875" style="224" customWidth="1"/>
    <col min="8457" max="8457" width="2" style="224" customWidth="1"/>
    <col min="8458" max="8458" width="2.5703125" style="224" customWidth="1"/>
    <col min="8459" max="8459" width="7.42578125" style="224" customWidth="1"/>
    <col min="8460" max="8460" width="1.5703125" style="224" customWidth="1"/>
    <col min="8461" max="8461" width="2.42578125" style="224" customWidth="1"/>
    <col min="8462" max="8462" width="8.140625" style="224" customWidth="1"/>
    <col min="8463" max="8463" width="3.42578125" style="224" customWidth="1"/>
    <col min="8464" max="8464" width="5.5703125" style="224" customWidth="1"/>
    <col min="8465" max="8465" width="6.42578125" style="224" customWidth="1"/>
    <col min="8466" max="8466" width="7.85546875" style="224" customWidth="1"/>
    <col min="8467" max="8700" width="9.140625" style="224"/>
    <col min="8701" max="8701" width="2.85546875" style="224" customWidth="1"/>
    <col min="8702" max="8702" width="3.140625" style="224" customWidth="1"/>
    <col min="8703" max="8703" width="2.42578125" style="224" customWidth="1"/>
    <col min="8704" max="8704" width="3.85546875" style="224" customWidth="1"/>
    <col min="8705" max="8705" width="2.5703125" style="224" customWidth="1"/>
    <col min="8706" max="8706" width="3.7109375" style="224" customWidth="1"/>
    <col min="8707" max="8707" width="1" style="224" customWidth="1"/>
    <col min="8708" max="8708" width="1.28515625" style="224" customWidth="1"/>
    <col min="8709" max="8709" width="2.85546875" style="224" customWidth="1"/>
    <col min="8710" max="8710" width="16.42578125" style="224" customWidth="1"/>
    <col min="8711" max="8711" width="7" style="224" customWidth="1"/>
    <col min="8712" max="8712" width="4.85546875" style="224" customWidth="1"/>
    <col min="8713" max="8713" width="2" style="224" customWidth="1"/>
    <col min="8714" max="8714" width="2.5703125" style="224" customWidth="1"/>
    <col min="8715" max="8715" width="7.42578125" style="224" customWidth="1"/>
    <col min="8716" max="8716" width="1.5703125" style="224" customWidth="1"/>
    <col min="8717" max="8717" width="2.42578125" style="224" customWidth="1"/>
    <col min="8718" max="8718" width="8.140625" style="224" customWidth="1"/>
    <col min="8719" max="8719" width="3.42578125" style="224" customWidth="1"/>
    <col min="8720" max="8720" width="5.5703125" style="224" customWidth="1"/>
    <col min="8721" max="8721" width="6.42578125" style="224" customWidth="1"/>
    <col min="8722" max="8722" width="7.85546875" style="224" customWidth="1"/>
    <col min="8723" max="8956" width="9.140625" style="224"/>
    <col min="8957" max="8957" width="2.85546875" style="224" customWidth="1"/>
    <col min="8958" max="8958" width="3.140625" style="224" customWidth="1"/>
    <col min="8959" max="8959" width="2.42578125" style="224" customWidth="1"/>
    <col min="8960" max="8960" width="3.85546875" style="224" customWidth="1"/>
    <col min="8961" max="8961" width="2.5703125" style="224" customWidth="1"/>
    <col min="8962" max="8962" width="3.7109375" style="224" customWidth="1"/>
    <col min="8963" max="8963" width="1" style="224" customWidth="1"/>
    <col min="8964" max="8964" width="1.28515625" style="224" customWidth="1"/>
    <col min="8965" max="8965" width="2.85546875" style="224" customWidth="1"/>
    <col min="8966" max="8966" width="16.42578125" style="224" customWidth="1"/>
    <col min="8967" max="8967" width="7" style="224" customWidth="1"/>
    <col min="8968" max="8968" width="4.85546875" style="224" customWidth="1"/>
    <col min="8969" max="8969" width="2" style="224" customWidth="1"/>
    <col min="8970" max="8970" width="2.5703125" style="224" customWidth="1"/>
    <col min="8971" max="8971" width="7.42578125" style="224" customWidth="1"/>
    <col min="8972" max="8972" width="1.5703125" style="224" customWidth="1"/>
    <col min="8973" max="8973" width="2.42578125" style="224" customWidth="1"/>
    <col min="8974" max="8974" width="8.140625" style="224" customWidth="1"/>
    <col min="8975" max="8975" width="3.42578125" style="224" customWidth="1"/>
    <col min="8976" max="8976" width="5.5703125" style="224" customWidth="1"/>
    <col min="8977" max="8977" width="6.42578125" style="224" customWidth="1"/>
    <col min="8978" max="8978" width="7.85546875" style="224" customWidth="1"/>
    <col min="8979" max="9212" width="9.140625" style="224"/>
    <col min="9213" max="9213" width="2.85546875" style="224" customWidth="1"/>
    <col min="9214" max="9214" width="3.140625" style="224" customWidth="1"/>
    <col min="9215" max="9215" width="2.42578125" style="224" customWidth="1"/>
    <col min="9216" max="9216" width="3.85546875" style="224" customWidth="1"/>
    <col min="9217" max="9217" width="2.5703125" style="224" customWidth="1"/>
    <col min="9218" max="9218" width="3.7109375" style="224" customWidth="1"/>
    <col min="9219" max="9219" width="1" style="224" customWidth="1"/>
    <col min="9220" max="9220" width="1.28515625" style="224" customWidth="1"/>
    <col min="9221" max="9221" width="2.85546875" style="224" customWidth="1"/>
    <col min="9222" max="9222" width="16.42578125" style="224" customWidth="1"/>
    <col min="9223" max="9223" width="7" style="224" customWidth="1"/>
    <col min="9224" max="9224" width="4.85546875" style="224" customWidth="1"/>
    <col min="9225" max="9225" width="2" style="224" customWidth="1"/>
    <col min="9226" max="9226" width="2.5703125" style="224" customWidth="1"/>
    <col min="9227" max="9227" width="7.42578125" style="224" customWidth="1"/>
    <col min="9228" max="9228" width="1.5703125" style="224" customWidth="1"/>
    <col min="9229" max="9229" width="2.42578125" style="224" customWidth="1"/>
    <col min="9230" max="9230" width="8.140625" style="224" customWidth="1"/>
    <col min="9231" max="9231" width="3.42578125" style="224" customWidth="1"/>
    <col min="9232" max="9232" width="5.5703125" style="224" customWidth="1"/>
    <col min="9233" max="9233" width="6.42578125" style="224" customWidth="1"/>
    <col min="9234" max="9234" width="7.85546875" style="224" customWidth="1"/>
    <col min="9235" max="9468" width="9.140625" style="224"/>
    <col min="9469" max="9469" width="2.85546875" style="224" customWidth="1"/>
    <col min="9470" max="9470" width="3.140625" style="224" customWidth="1"/>
    <col min="9471" max="9471" width="2.42578125" style="224" customWidth="1"/>
    <col min="9472" max="9472" width="3.85546875" style="224" customWidth="1"/>
    <col min="9473" max="9473" width="2.5703125" style="224" customWidth="1"/>
    <col min="9474" max="9474" width="3.7109375" style="224" customWidth="1"/>
    <col min="9475" max="9475" width="1" style="224" customWidth="1"/>
    <col min="9476" max="9476" width="1.28515625" style="224" customWidth="1"/>
    <col min="9477" max="9477" width="2.85546875" style="224" customWidth="1"/>
    <col min="9478" max="9478" width="16.42578125" style="224" customWidth="1"/>
    <col min="9479" max="9479" width="7" style="224" customWidth="1"/>
    <col min="9480" max="9480" width="4.85546875" style="224" customWidth="1"/>
    <col min="9481" max="9481" width="2" style="224" customWidth="1"/>
    <col min="9482" max="9482" width="2.5703125" style="224" customWidth="1"/>
    <col min="9483" max="9483" width="7.42578125" style="224" customWidth="1"/>
    <col min="9484" max="9484" width="1.5703125" style="224" customWidth="1"/>
    <col min="9485" max="9485" width="2.42578125" style="224" customWidth="1"/>
    <col min="9486" max="9486" width="8.140625" style="224" customWidth="1"/>
    <col min="9487" max="9487" width="3.42578125" style="224" customWidth="1"/>
    <col min="9488" max="9488" width="5.5703125" style="224" customWidth="1"/>
    <col min="9489" max="9489" width="6.42578125" style="224" customWidth="1"/>
    <col min="9490" max="9490" width="7.85546875" style="224" customWidth="1"/>
    <col min="9491" max="9724" width="9.140625" style="224"/>
    <col min="9725" max="9725" width="2.85546875" style="224" customWidth="1"/>
    <col min="9726" max="9726" width="3.140625" style="224" customWidth="1"/>
    <col min="9727" max="9727" width="2.42578125" style="224" customWidth="1"/>
    <col min="9728" max="9728" width="3.85546875" style="224" customWidth="1"/>
    <col min="9729" max="9729" width="2.5703125" style="224" customWidth="1"/>
    <col min="9730" max="9730" width="3.7109375" style="224" customWidth="1"/>
    <col min="9731" max="9731" width="1" style="224" customWidth="1"/>
    <col min="9732" max="9732" width="1.28515625" style="224" customWidth="1"/>
    <col min="9733" max="9733" width="2.85546875" style="224" customWidth="1"/>
    <col min="9734" max="9734" width="16.42578125" style="224" customWidth="1"/>
    <col min="9735" max="9735" width="7" style="224" customWidth="1"/>
    <col min="9736" max="9736" width="4.85546875" style="224" customWidth="1"/>
    <col min="9737" max="9737" width="2" style="224" customWidth="1"/>
    <col min="9738" max="9738" width="2.5703125" style="224" customWidth="1"/>
    <col min="9739" max="9739" width="7.42578125" style="224" customWidth="1"/>
    <col min="9740" max="9740" width="1.5703125" style="224" customWidth="1"/>
    <col min="9741" max="9741" width="2.42578125" style="224" customWidth="1"/>
    <col min="9742" max="9742" width="8.140625" style="224" customWidth="1"/>
    <col min="9743" max="9743" width="3.42578125" style="224" customWidth="1"/>
    <col min="9744" max="9744" width="5.5703125" style="224" customWidth="1"/>
    <col min="9745" max="9745" width="6.42578125" style="224" customWidth="1"/>
    <col min="9746" max="9746" width="7.85546875" style="224" customWidth="1"/>
    <col min="9747" max="9980" width="9.140625" style="224"/>
    <col min="9981" max="9981" width="2.85546875" style="224" customWidth="1"/>
    <col min="9982" max="9982" width="3.140625" style="224" customWidth="1"/>
    <col min="9983" max="9983" width="2.42578125" style="224" customWidth="1"/>
    <col min="9984" max="9984" width="3.85546875" style="224" customWidth="1"/>
    <col min="9985" max="9985" width="2.5703125" style="224" customWidth="1"/>
    <col min="9986" max="9986" width="3.7109375" style="224" customWidth="1"/>
    <col min="9987" max="9987" width="1" style="224" customWidth="1"/>
    <col min="9988" max="9988" width="1.28515625" style="224" customWidth="1"/>
    <col min="9989" max="9989" width="2.85546875" style="224" customWidth="1"/>
    <col min="9990" max="9990" width="16.42578125" style="224" customWidth="1"/>
    <col min="9991" max="9991" width="7" style="224" customWidth="1"/>
    <col min="9992" max="9992" width="4.85546875" style="224" customWidth="1"/>
    <col min="9993" max="9993" width="2" style="224" customWidth="1"/>
    <col min="9994" max="9994" width="2.5703125" style="224" customWidth="1"/>
    <col min="9995" max="9995" width="7.42578125" style="224" customWidth="1"/>
    <col min="9996" max="9996" width="1.5703125" style="224" customWidth="1"/>
    <col min="9997" max="9997" width="2.42578125" style="224" customWidth="1"/>
    <col min="9998" max="9998" width="8.140625" style="224" customWidth="1"/>
    <col min="9999" max="9999" width="3.42578125" style="224" customWidth="1"/>
    <col min="10000" max="10000" width="5.5703125" style="224" customWidth="1"/>
    <col min="10001" max="10001" width="6.42578125" style="224" customWidth="1"/>
    <col min="10002" max="10002" width="7.85546875" style="224" customWidth="1"/>
    <col min="10003" max="10236" width="9.140625" style="224"/>
    <col min="10237" max="10237" width="2.85546875" style="224" customWidth="1"/>
    <col min="10238" max="10238" width="3.140625" style="224" customWidth="1"/>
    <col min="10239" max="10239" width="2.42578125" style="224" customWidth="1"/>
    <col min="10240" max="10240" width="3.85546875" style="224" customWidth="1"/>
    <col min="10241" max="10241" width="2.5703125" style="224" customWidth="1"/>
    <col min="10242" max="10242" width="3.7109375" style="224" customWidth="1"/>
    <col min="10243" max="10243" width="1" style="224" customWidth="1"/>
    <col min="10244" max="10244" width="1.28515625" style="224" customWidth="1"/>
    <col min="10245" max="10245" width="2.85546875" style="224" customWidth="1"/>
    <col min="10246" max="10246" width="16.42578125" style="224" customWidth="1"/>
    <col min="10247" max="10247" width="7" style="224" customWidth="1"/>
    <col min="10248" max="10248" width="4.85546875" style="224" customWidth="1"/>
    <col min="10249" max="10249" width="2" style="224" customWidth="1"/>
    <col min="10250" max="10250" width="2.5703125" style="224" customWidth="1"/>
    <col min="10251" max="10251" width="7.42578125" style="224" customWidth="1"/>
    <col min="10252" max="10252" width="1.5703125" style="224" customWidth="1"/>
    <col min="10253" max="10253" width="2.42578125" style="224" customWidth="1"/>
    <col min="10254" max="10254" width="8.140625" style="224" customWidth="1"/>
    <col min="10255" max="10255" width="3.42578125" style="224" customWidth="1"/>
    <col min="10256" max="10256" width="5.5703125" style="224" customWidth="1"/>
    <col min="10257" max="10257" width="6.42578125" style="224" customWidth="1"/>
    <col min="10258" max="10258" width="7.85546875" style="224" customWidth="1"/>
    <col min="10259" max="10492" width="9.140625" style="224"/>
    <col min="10493" max="10493" width="2.85546875" style="224" customWidth="1"/>
    <col min="10494" max="10494" width="3.140625" style="224" customWidth="1"/>
    <col min="10495" max="10495" width="2.42578125" style="224" customWidth="1"/>
    <col min="10496" max="10496" width="3.85546875" style="224" customWidth="1"/>
    <col min="10497" max="10497" width="2.5703125" style="224" customWidth="1"/>
    <col min="10498" max="10498" width="3.7109375" style="224" customWidth="1"/>
    <col min="10499" max="10499" width="1" style="224" customWidth="1"/>
    <col min="10500" max="10500" width="1.28515625" style="224" customWidth="1"/>
    <col min="10501" max="10501" width="2.85546875" style="224" customWidth="1"/>
    <col min="10502" max="10502" width="16.42578125" style="224" customWidth="1"/>
    <col min="10503" max="10503" width="7" style="224" customWidth="1"/>
    <col min="10504" max="10504" width="4.85546875" style="224" customWidth="1"/>
    <col min="10505" max="10505" width="2" style="224" customWidth="1"/>
    <col min="10506" max="10506" width="2.5703125" style="224" customWidth="1"/>
    <col min="10507" max="10507" width="7.42578125" style="224" customWidth="1"/>
    <col min="10508" max="10508" width="1.5703125" style="224" customWidth="1"/>
    <col min="10509" max="10509" width="2.42578125" style="224" customWidth="1"/>
    <col min="10510" max="10510" width="8.140625" style="224" customWidth="1"/>
    <col min="10511" max="10511" width="3.42578125" style="224" customWidth="1"/>
    <col min="10512" max="10512" width="5.5703125" style="224" customWidth="1"/>
    <col min="10513" max="10513" width="6.42578125" style="224" customWidth="1"/>
    <col min="10514" max="10514" width="7.85546875" style="224" customWidth="1"/>
    <col min="10515" max="10748" width="9.140625" style="224"/>
    <col min="10749" max="10749" width="2.85546875" style="224" customWidth="1"/>
    <col min="10750" max="10750" width="3.140625" style="224" customWidth="1"/>
    <col min="10751" max="10751" width="2.42578125" style="224" customWidth="1"/>
    <col min="10752" max="10752" width="3.85546875" style="224" customWidth="1"/>
    <col min="10753" max="10753" width="2.5703125" style="224" customWidth="1"/>
    <col min="10754" max="10754" width="3.7109375" style="224" customWidth="1"/>
    <col min="10755" max="10755" width="1" style="224" customWidth="1"/>
    <col min="10756" max="10756" width="1.28515625" style="224" customWidth="1"/>
    <col min="10757" max="10757" width="2.85546875" style="224" customWidth="1"/>
    <col min="10758" max="10758" width="16.42578125" style="224" customWidth="1"/>
    <col min="10759" max="10759" width="7" style="224" customWidth="1"/>
    <col min="10760" max="10760" width="4.85546875" style="224" customWidth="1"/>
    <col min="10761" max="10761" width="2" style="224" customWidth="1"/>
    <col min="10762" max="10762" width="2.5703125" style="224" customWidth="1"/>
    <col min="10763" max="10763" width="7.42578125" style="224" customWidth="1"/>
    <col min="10764" max="10764" width="1.5703125" style="224" customWidth="1"/>
    <col min="10765" max="10765" width="2.42578125" style="224" customWidth="1"/>
    <col min="10766" max="10766" width="8.140625" style="224" customWidth="1"/>
    <col min="10767" max="10767" width="3.42578125" style="224" customWidth="1"/>
    <col min="10768" max="10768" width="5.5703125" style="224" customWidth="1"/>
    <col min="10769" max="10769" width="6.42578125" style="224" customWidth="1"/>
    <col min="10770" max="10770" width="7.85546875" style="224" customWidth="1"/>
    <col min="10771" max="11004" width="9.140625" style="224"/>
    <col min="11005" max="11005" width="2.85546875" style="224" customWidth="1"/>
    <col min="11006" max="11006" width="3.140625" style="224" customWidth="1"/>
    <col min="11007" max="11007" width="2.42578125" style="224" customWidth="1"/>
    <col min="11008" max="11008" width="3.85546875" style="224" customWidth="1"/>
    <col min="11009" max="11009" width="2.5703125" style="224" customWidth="1"/>
    <col min="11010" max="11010" width="3.7109375" style="224" customWidth="1"/>
    <col min="11011" max="11011" width="1" style="224" customWidth="1"/>
    <col min="11012" max="11012" width="1.28515625" style="224" customWidth="1"/>
    <col min="11013" max="11013" width="2.85546875" style="224" customWidth="1"/>
    <col min="11014" max="11014" width="16.42578125" style="224" customWidth="1"/>
    <col min="11015" max="11015" width="7" style="224" customWidth="1"/>
    <col min="11016" max="11016" width="4.85546875" style="224" customWidth="1"/>
    <col min="11017" max="11017" width="2" style="224" customWidth="1"/>
    <col min="11018" max="11018" width="2.5703125" style="224" customWidth="1"/>
    <col min="11019" max="11019" width="7.42578125" style="224" customWidth="1"/>
    <col min="11020" max="11020" width="1.5703125" style="224" customWidth="1"/>
    <col min="11021" max="11021" width="2.42578125" style="224" customWidth="1"/>
    <col min="11022" max="11022" width="8.140625" style="224" customWidth="1"/>
    <col min="11023" max="11023" width="3.42578125" style="224" customWidth="1"/>
    <col min="11024" max="11024" width="5.5703125" style="224" customWidth="1"/>
    <col min="11025" max="11025" width="6.42578125" style="224" customWidth="1"/>
    <col min="11026" max="11026" width="7.85546875" style="224" customWidth="1"/>
    <col min="11027" max="11260" width="9.140625" style="224"/>
    <col min="11261" max="11261" width="2.85546875" style="224" customWidth="1"/>
    <col min="11262" max="11262" width="3.140625" style="224" customWidth="1"/>
    <col min="11263" max="11263" width="2.42578125" style="224" customWidth="1"/>
    <col min="11264" max="11264" width="3.85546875" style="224" customWidth="1"/>
    <col min="11265" max="11265" width="2.5703125" style="224" customWidth="1"/>
    <col min="11266" max="11266" width="3.7109375" style="224" customWidth="1"/>
    <col min="11267" max="11267" width="1" style="224" customWidth="1"/>
    <col min="11268" max="11268" width="1.28515625" style="224" customWidth="1"/>
    <col min="11269" max="11269" width="2.85546875" style="224" customWidth="1"/>
    <col min="11270" max="11270" width="16.42578125" style="224" customWidth="1"/>
    <col min="11271" max="11271" width="7" style="224" customWidth="1"/>
    <col min="11272" max="11272" width="4.85546875" style="224" customWidth="1"/>
    <col min="11273" max="11273" width="2" style="224" customWidth="1"/>
    <col min="11274" max="11274" width="2.5703125" style="224" customWidth="1"/>
    <col min="11275" max="11275" width="7.42578125" style="224" customWidth="1"/>
    <col min="11276" max="11276" width="1.5703125" style="224" customWidth="1"/>
    <col min="11277" max="11277" width="2.42578125" style="224" customWidth="1"/>
    <col min="11278" max="11278" width="8.140625" style="224" customWidth="1"/>
    <col min="11279" max="11279" width="3.42578125" style="224" customWidth="1"/>
    <col min="11280" max="11280" width="5.5703125" style="224" customWidth="1"/>
    <col min="11281" max="11281" width="6.42578125" style="224" customWidth="1"/>
    <col min="11282" max="11282" width="7.85546875" style="224" customWidth="1"/>
    <col min="11283" max="11516" width="9.140625" style="224"/>
    <col min="11517" max="11517" width="2.85546875" style="224" customWidth="1"/>
    <col min="11518" max="11518" width="3.140625" style="224" customWidth="1"/>
    <col min="11519" max="11519" width="2.42578125" style="224" customWidth="1"/>
    <col min="11520" max="11520" width="3.85546875" style="224" customWidth="1"/>
    <col min="11521" max="11521" width="2.5703125" style="224" customWidth="1"/>
    <col min="11522" max="11522" width="3.7109375" style="224" customWidth="1"/>
    <col min="11523" max="11523" width="1" style="224" customWidth="1"/>
    <col min="11524" max="11524" width="1.28515625" style="224" customWidth="1"/>
    <col min="11525" max="11525" width="2.85546875" style="224" customWidth="1"/>
    <col min="11526" max="11526" width="16.42578125" style="224" customWidth="1"/>
    <col min="11527" max="11527" width="7" style="224" customWidth="1"/>
    <col min="11528" max="11528" width="4.85546875" style="224" customWidth="1"/>
    <col min="11529" max="11529" width="2" style="224" customWidth="1"/>
    <col min="11530" max="11530" width="2.5703125" style="224" customWidth="1"/>
    <col min="11531" max="11531" width="7.42578125" style="224" customWidth="1"/>
    <col min="11532" max="11532" width="1.5703125" style="224" customWidth="1"/>
    <col min="11533" max="11533" width="2.42578125" style="224" customWidth="1"/>
    <col min="11534" max="11534" width="8.140625" style="224" customWidth="1"/>
    <col min="11535" max="11535" width="3.42578125" style="224" customWidth="1"/>
    <col min="11536" max="11536" width="5.5703125" style="224" customWidth="1"/>
    <col min="11537" max="11537" width="6.42578125" style="224" customWidth="1"/>
    <col min="11538" max="11538" width="7.85546875" style="224" customWidth="1"/>
    <col min="11539" max="11772" width="9.140625" style="224"/>
    <col min="11773" max="11773" width="2.85546875" style="224" customWidth="1"/>
    <col min="11774" max="11774" width="3.140625" style="224" customWidth="1"/>
    <col min="11775" max="11775" width="2.42578125" style="224" customWidth="1"/>
    <col min="11776" max="11776" width="3.85546875" style="224" customWidth="1"/>
    <col min="11777" max="11777" width="2.5703125" style="224" customWidth="1"/>
    <col min="11778" max="11778" width="3.7109375" style="224" customWidth="1"/>
    <col min="11779" max="11779" width="1" style="224" customWidth="1"/>
    <col min="11780" max="11780" width="1.28515625" style="224" customWidth="1"/>
    <col min="11781" max="11781" width="2.85546875" style="224" customWidth="1"/>
    <col min="11782" max="11782" width="16.42578125" style="224" customWidth="1"/>
    <col min="11783" max="11783" width="7" style="224" customWidth="1"/>
    <col min="11784" max="11784" width="4.85546875" style="224" customWidth="1"/>
    <col min="11785" max="11785" width="2" style="224" customWidth="1"/>
    <col min="11786" max="11786" width="2.5703125" style="224" customWidth="1"/>
    <col min="11787" max="11787" width="7.42578125" style="224" customWidth="1"/>
    <col min="11788" max="11788" width="1.5703125" style="224" customWidth="1"/>
    <col min="11789" max="11789" width="2.42578125" style="224" customWidth="1"/>
    <col min="11790" max="11790" width="8.140625" style="224" customWidth="1"/>
    <col min="11791" max="11791" width="3.42578125" style="224" customWidth="1"/>
    <col min="11792" max="11792" width="5.5703125" style="224" customWidth="1"/>
    <col min="11793" max="11793" width="6.42578125" style="224" customWidth="1"/>
    <col min="11794" max="11794" width="7.85546875" style="224" customWidth="1"/>
    <col min="11795" max="12028" width="9.140625" style="224"/>
    <col min="12029" max="12029" width="2.85546875" style="224" customWidth="1"/>
    <col min="12030" max="12030" width="3.140625" style="224" customWidth="1"/>
    <col min="12031" max="12031" width="2.42578125" style="224" customWidth="1"/>
    <col min="12032" max="12032" width="3.85546875" style="224" customWidth="1"/>
    <col min="12033" max="12033" width="2.5703125" style="224" customWidth="1"/>
    <col min="12034" max="12034" width="3.7109375" style="224" customWidth="1"/>
    <col min="12035" max="12035" width="1" style="224" customWidth="1"/>
    <col min="12036" max="12036" width="1.28515625" style="224" customWidth="1"/>
    <col min="12037" max="12037" width="2.85546875" style="224" customWidth="1"/>
    <col min="12038" max="12038" width="16.42578125" style="224" customWidth="1"/>
    <col min="12039" max="12039" width="7" style="224" customWidth="1"/>
    <col min="12040" max="12040" width="4.85546875" style="224" customWidth="1"/>
    <col min="12041" max="12041" width="2" style="224" customWidth="1"/>
    <col min="12042" max="12042" width="2.5703125" style="224" customWidth="1"/>
    <col min="12043" max="12043" width="7.42578125" style="224" customWidth="1"/>
    <col min="12044" max="12044" width="1.5703125" style="224" customWidth="1"/>
    <col min="12045" max="12045" width="2.42578125" style="224" customWidth="1"/>
    <col min="12046" max="12046" width="8.140625" style="224" customWidth="1"/>
    <col min="12047" max="12047" width="3.42578125" style="224" customWidth="1"/>
    <col min="12048" max="12048" width="5.5703125" style="224" customWidth="1"/>
    <col min="12049" max="12049" width="6.42578125" style="224" customWidth="1"/>
    <col min="12050" max="12050" width="7.85546875" style="224" customWidth="1"/>
    <col min="12051" max="12284" width="9.140625" style="224"/>
    <col min="12285" max="12285" width="2.85546875" style="224" customWidth="1"/>
    <col min="12286" max="12286" width="3.140625" style="224" customWidth="1"/>
    <col min="12287" max="12287" width="2.42578125" style="224" customWidth="1"/>
    <col min="12288" max="12288" width="3.85546875" style="224" customWidth="1"/>
    <col min="12289" max="12289" width="2.5703125" style="224" customWidth="1"/>
    <col min="12290" max="12290" width="3.7109375" style="224" customWidth="1"/>
    <col min="12291" max="12291" width="1" style="224" customWidth="1"/>
    <col min="12292" max="12292" width="1.28515625" style="224" customWidth="1"/>
    <col min="12293" max="12293" width="2.85546875" style="224" customWidth="1"/>
    <col min="12294" max="12294" width="16.42578125" style="224" customWidth="1"/>
    <col min="12295" max="12295" width="7" style="224" customWidth="1"/>
    <col min="12296" max="12296" width="4.85546875" style="224" customWidth="1"/>
    <col min="12297" max="12297" width="2" style="224" customWidth="1"/>
    <col min="12298" max="12298" width="2.5703125" style="224" customWidth="1"/>
    <col min="12299" max="12299" width="7.42578125" style="224" customWidth="1"/>
    <col min="12300" max="12300" width="1.5703125" style="224" customWidth="1"/>
    <col min="12301" max="12301" width="2.42578125" style="224" customWidth="1"/>
    <col min="12302" max="12302" width="8.140625" style="224" customWidth="1"/>
    <col min="12303" max="12303" width="3.42578125" style="224" customWidth="1"/>
    <col min="12304" max="12304" width="5.5703125" style="224" customWidth="1"/>
    <col min="12305" max="12305" width="6.42578125" style="224" customWidth="1"/>
    <col min="12306" max="12306" width="7.85546875" style="224" customWidth="1"/>
    <col min="12307" max="12540" width="9.140625" style="224"/>
    <col min="12541" max="12541" width="2.85546875" style="224" customWidth="1"/>
    <col min="12542" max="12542" width="3.140625" style="224" customWidth="1"/>
    <col min="12543" max="12543" width="2.42578125" style="224" customWidth="1"/>
    <col min="12544" max="12544" width="3.85546875" style="224" customWidth="1"/>
    <col min="12545" max="12545" width="2.5703125" style="224" customWidth="1"/>
    <col min="12546" max="12546" width="3.7109375" style="224" customWidth="1"/>
    <col min="12547" max="12547" width="1" style="224" customWidth="1"/>
    <col min="12548" max="12548" width="1.28515625" style="224" customWidth="1"/>
    <col min="12549" max="12549" width="2.85546875" style="224" customWidth="1"/>
    <col min="12550" max="12550" width="16.42578125" style="224" customWidth="1"/>
    <col min="12551" max="12551" width="7" style="224" customWidth="1"/>
    <col min="12552" max="12552" width="4.85546875" style="224" customWidth="1"/>
    <col min="12553" max="12553" width="2" style="224" customWidth="1"/>
    <col min="12554" max="12554" width="2.5703125" style="224" customWidth="1"/>
    <col min="12555" max="12555" width="7.42578125" style="224" customWidth="1"/>
    <col min="12556" max="12556" width="1.5703125" style="224" customWidth="1"/>
    <col min="12557" max="12557" width="2.42578125" style="224" customWidth="1"/>
    <col min="12558" max="12558" width="8.140625" style="224" customWidth="1"/>
    <col min="12559" max="12559" width="3.42578125" style="224" customWidth="1"/>
    <col min="12560" max="12560" width="5.5703125" style="224" customWidth="1"/>
    <col min="12561" max="12561" width="6.42578125" style="224" customWidth="1"/>
    <col min="12562" max="12562" width="7.85546875" style="224" customWidth="1"/>
    <col min="12563" max="12796" width="9.140625" style="224"/>
    <col min="12797" max="12797" width="2.85546875" style="224" customWidth="1"/>
    <col min="12798" max="12798" width="3.140625" style="224" customWidth="1"/>
    <col min="12799" max="12799" width="2.42578125" style="224" customWidth="1"/>
    <col min="12800" max="12800" width="3.85546875" style="224" customWidth="1"/>
    <col min="12801" max="12801" width="2.5703125" style="224" customWidth="1"/>
    <col min="12802" max="12802" width="3.7109375" style="224" customWidth="1"/>
    <col min="12803" max="12803" width="1" style="224" customWidth="1"/>
    <col min="12804" max="12804" width="1.28515625" style="224" customWidth="1"/>
    <col min="12805" max="12805" width="2.85546875" style="224" customWidth="1"/>
    <col min="12806" max="12806" width="16.42578125" style="224" customWidth="1"/>
    <col min="12807" max="12807" width="7" style="224" customWidth="1"/>
    <col min="12808" max="12808" width="4.85546875" style="224" customWidth="1"/>
    <col min="12809" max="12809" width="2" style="224" customWidth="1"/>
    <col min="12810" max="12810" width="2.5703125" style="224" customWidth="1"/>
    <col min="12811" max="12811" width="7.42578125" style="224" customWidth="1"/>
    <col min="12812" max="12812" width="1.5703125" style="224" customWidth="1"/>
    <col min="12813" max="12813" width="2.42578125" style="224" customWidth="1"/>
    <col min="12814" max="12814" width="8.140625" style="224" customWidth="1"/>
    <col min="12815" max="12815" width="3.42578125" style="224" customWidth="1"/>
    <col min="12816" max="12816" width="5.5703125" style="224" customWidth="1"/>
    <col min="12817" max="12817" width="6.42578125" style="224" customWidth="1"/>
    <col min="12818" max="12818" width="7.85546875" style="224" customWidth="1"/>
    <col min="12819" max="13052" width="9.140625" style="224"/>
    <col min="13053" max="13053" width="2.85546875" style="224" customWidth="1"/>
    <col min="13054" max="13054" width="3.140625" style="224" customWidth="1"/>
    <col min="13055" max="13055" width="2.42578125" style="224" customWidth="1"/>
    <col min="13056" max="13056" width="3.85546875" style="224" customWidth="1"/>
    <col min="13057" max="13057" width="2.5703125" style="224" customWidth="1"/>
    <col min="13058" max="13058" width="3.7109375" style="224" customWidth="1"/>
    <col min="13059" max="13059" width="1" style="224" customWidth="1"/>
    <col min="13060" max="13060" width="1.28515625" style="224" customWidth="1"/>
    <col min="13061" max="13061" width="2.85546875" style="224" customWidth="1"/>
    <col min="13062" max="13062" width="16.42578125" style="224" customWidth="1"/>
    <col min="13063" max="13063" width="7" style="224" customWidth="1"/>
    <col min="13064" max="13064" width="4.85546875" style="224" customWidth="1"/>
    <col min="13065" max="13065" width="2" style="224" customWidth="1"/>
    <col min="13066" max="13066" width="2.5703125" style="224" customWidth="1"/>
    <col min="13067" max="13067" width="7.42578125" style="224" customWidth="1"/>
    <col min="13068" max="13068" width="1.5703125" style="224" customWidth="1"/>
    <col min="13069" max="13069" width="2.42578125" style="224" customWidth="1"/>
    <col min="13070" max="13070" width="8.140625" style="224" customWidth="1"/>
    <col min="13071" max="13071" width="3.42578125" style="224" customWidth="1"/>
    <col min="13072" max="13072" width="5.5703125" style="224" customWidth="1"/>
    <col min="13073" max="13073" width="6.42578125" style="224" customWidth="1"/>
    <col min="13074" max="13074" width="7.85546875" style="224" customWidth="1"/>
    <col min="13075" max="13308" width="9.140625" style="224"/>
    <col min="13309" max="13309" width="2.85546875" style="224" customWidth="1"/>
    <col min="13310" max="13310" width="3.140625" style="224" customWidth="1"/>
    <col min="13311" max="13311" width="2.42578125" style="224" customWidth="1"/>
    <col min="13312" max="13312" width="3.85546875" style="224" customWidth="1"/>
    <col min="13313" max="13313" width="2.5703125" style="224" customWidth="1"/>
    <col min="13314" max="13314" width="3.7109375" style="224" customWidth="1"/>
    <col min="13315" max="13315" width="1" style="224" customWidth="1"/>
    <col min="13316" max="13316" width="1.28515625" style="224" customWidth="1"/>
    <col min="13317" max="13317" width="2.85546875" style="224" customWidth="1"/>
    <col min="13318" max="13318" width="16.42578125" style="224" customWidth="1"/>
    <col min="13319" max="13319" width="7" style="224" customWidth="1"/>
    <col min="13320" max="13320" width="4.85546875" style="224" customWidth="1"/>
    <col min="13321" max="13321" width="2" style="224" customWidth="1"/>
    <col min="13322" max="13322" width="2.5703125" style="224" customWidth="1"/>
    <col min="13323" max="13323" width="7.42578125" style="224" customWidth="1"/>
    <col min="13324" max="13324" width="1.5703125" style="224" customWidth="1"/>
    <col min="13325" max="13325" width="2.42578125" style="224" customWidth="1"/>
    <col min="13326" max="13326" width="8.140625" style="224" customWidth="1"/>
    <col min="13327" max="13327" width="3.42578125" style="224" customWidth="1"/>
    <col min="13328" max="13328" width="5.5703125" style="224" customWidth="1"/>
    <col min="13329" max="13329" width="6.42578125" style="224" customWidth="1"/>
    <col min="13330" max="13330" width="7.85546875" style="224" customWidth="1"/>
    <col min="13331" max="13564" width="9.140625" style="224"/>
    <col min="13565" max="13565" width="2.85546875" style="224" customWidth="1"/>
    <col min="13566" max="13566" width="3.140625" style="224" customWidth="1"/>
    <col min="13567" max="13567" width="2.42578125" style="224" customWidth="1"/>
    <col min="13568" max="13568" width="3.85546875" style="224" customWidth="1"/>
    <col min="13569" max="13569" width="2.5703125" style="224" customWidth="1"/>
    <col min="13570" max="13570" width="3.7109375" style="224" customWidth="1"/>
    <col min="13571" max="13571" width="1" style="224" customWidth="1"/>
    <col min="13572" max="13572" width="1.28515625" style="224" customWidth="1"/>
    <col min="13573" max="13573" width="2.85546875" style="224" customWidth="1"/>
    <col min="13574" max="13574" width="16.42578125" style="224" customWidth="1"/>
    <col min="13575" max="13575" width="7" style="224" customWidth="1"/>
    <col min="13576" max="13576" width="4.85546875" style="224" customWidth="1"/>
    <col min="13577" max="13577" width="2" style="224" customWidth="1"/>
    <col min="13578" max="13578" width="2.5703125" style="224" customWidth="1"/>
    <col min="13579" max="13579" width="7.42578125" style="224" customWidth="1"/>
    <col min="13580" max="13580" width="1.5703125" style="224" customWidth="1"/>
    <col min="13581" max="13581" width="2.42578125" style="224" customWidth="1"/>
    <col min="13582" max="13582" width="8.140625" style="224" customWidth="1"/>
    <col min="13583" max="13583" width="3.42578125" style="224" customWidth="1"/>
    <col min="13584" max="13584" width="5.5703125" style="224" customWidth="1"/>
    <col min="13585" max="13585" width="6.42578125" style="224" customWidth="1"/>
    <col min="13586" max="13586" width="7.85546875" style="224" customWidth="1"/>
    <col min="13587" max="13820" width="9.140625" style="224"/>
    <col min="13821" max="13821" width="2.85546875" style="224" customWidth="1"/>
    <col min="13822" max="13822" width="3.140625" style="224" customWidth="1"/>
    <col min="13823" max="13823" width="2.42578125" style="224" customWidth="1"/>
    <col min="13824" max="13824" width="3.85546875" style="224" customWidth="1"/>
    <col min="13825" max="13825" width="2.5703125" style="224" customWidth="1"/>
    <col min="13826" max="13826" width="3.7109375" style="224" customWidth="1"/>
    <col min="13827" max="13827" width="1" style="224" customWidth="1"/>
    <col min="13828" max="13828" width="1.28515625" style="224" customWidth="1"/>
    <col min="13829" max="13829" width="2.85546875" style="224" customWidth="1"/>
    <col min="13830" max="13830" width="16.42578125" style="224" customWidth="1"/>
    <col min="13831" max="13831" width="7" style="224" customWidth="1"/>
    <col min="13832" max="13832" width="4.85546875" style="224" customWidth="1"/>
    <col min="13833" max="13833" width="2" style="224" customWidth="1"/>
    <col min="13834" max="13834" width="2.5703125" style="224" customWidth="1"/>
    <col min="13835" max="13835" width="7.42578125" style="224" customWidth="1"/>
    <col min="13836" max="13836" width="1.5703125" style="224" customWidth="1"/>
    <col min="13837" max="13837" width="2.42578125" style="224" customWidth="1"/>
    <col min="13838" max="13838" width="8.140625" style="224" customWidth="1"/>
    <col min="13839" max="13839" width="3.42578125" style="224" customWidth="1"/>
    <col min="13840" max="13840" width="5.5703125" style="224" customWidth="1"/>
    <col min="13841" max="13841" width="6.42578125" style="224" customWidth="1"/>
    <col min="13842" max="13842" width="7.85546875" style="224" customWidth="1"/>
    <col min="13843" max="14076" width="9.140625" style="224"/>
    <col min="14077" max="14077" width="2.85546875" style="224" customWidth="1"/>
    <col min="14078" max="14078" width="3.140625" style="224" customWidth="1"/>
    <col min="14079" max="14079" width="2.42578125" style="224" customWidth="1"/>
    <col min="14080" max="14080" width="3.85546875" style="224" customWidth="1"/>
    <col min="14081" max="14081" width="2.5703125" style="224" customWidth="1"/>
    <col min="14082" max="14082" width="3.7109375" style="224" customWidth="1"/>
    <col min="14083" max="14083" width="1" style="224" customWidth="1"/>
    <col min="14084" max="14084" width="1.28515625" style="224" customWidth="1"/>
    <col min="14085" max="14085" width="2.85546875" style="224" customWidth="1"/>
    <col min="14086" max="14086" width="16.42578125" style="224" customWidth="1"/>
    <col min="14087" max="14087" width="7" style="224" customWidth="1"/>
    <col min="14088" max="14088" width="4.85546875" style="224" customWidth="1"/>
    <col min="14089" max="14089" width="2" style="224" customWidth="1"/>
    <col min="14090" max="14090" width="2.5703125" style="224" customWidth="1"/>
    <col min="14091" max="14091" width="7.42578125" style="224" customWidth="1"/>
    <col min="14092" max="14092" width="1.5703125" style="224" customWidth="1"/>
    <col min="14093" max="14093" width="2.42578125" style="224" customWidth="1"/>
    <col min="14094" max="14094" width="8.140625" style="224" customWidth="1"/>
    <col min="14095" max="14095" width="3.42578125" style="224" customWidth="1"/>
    <col min="14096" max="14096" width="5.5703125" style="224" customWidth="1"/>
    <col min="14097" max="14097" width="6.42578125" style="224" customWidth="1"/>
    <col min="14098" max="14098" width="7.85546875" style="224" customWidth="1"/>
    <col min="14099" max="14332" width="9.140625" style="224"/>
    <col min="14333" max="14333" width="2.85546875" style="224" customWidth="1"/>
    <col min="14334" max="14334" width="3.140625" style="224" customWidth="1"/>
    <col min="14335" max="14335" width="2.42578125" style="224" customWidth="1"/>
    <col min="14336" max="14336" width="3.85546875" style="224" customWidth="1"/>
    <col min="14337" max="14337" width="2.5703125" style="224" customWidth="1"/>
    <col min="14338" max="14338" width="3.7109375" style="224" customWidth="1"/>
    <col min="14339" max="14339" width="1" style="224" customWidth="1"/>
    <col min="14340" max="14340" width="1.28515625" style="224" customWidth="1"/>
    <col min="14341" max="14341" width="2.85546875" style="224" customWidth="1"/>
    <col min="14342" max="14342" width="16.42578125" style="224" customWidth="1"/>
    <col min="14343" max="14343" width="7" style="224" customWidth="1"/>
    <col min="14344" max="14344" width="4.85546875" style="224" customWidth="1"/>
    <col min="14345" max="14345" width="2" style="224" customWidth="1"/>
    <col min="14346" max="14346" width="2.5703125" style="224" customWidth="1"/>
    <col min="14347" max="14347" width="7.42578125" style="224" customWidth="1"/>
    <col min="14348" max="14348" width="1.5703125" style="224" customWidth="1"/>
    <col min="14349" max="14349" width="2.42578125" style="224" customWidth="1"/>
    <col min="14350" max="14350" width="8.140625" style="224" customWidth="1"/>
    <col min="14351" max="14351" width="3.42578125" style="224" customWidth="1"/>
    <col min="14352" max="14352" width="5.5703125" style="224" customWidth="1"/>
    <col min="14353" max="14353" width="6.42578125" style="224" customWidth="1"/>
    <col min="14354" max="14354" width="7.85546875" style="224" customWidth="1"/>
    <col min="14355" max="14588" width="9.140625" style="224"/>
    <col min="14589" max="14589" width="2.85546875" style="224" customWidth="1"/>
    <col min="14590" max="14590" width="3.140625" style="224" customWidth="1"/>
    <col min="14591" max="14591" width="2.42578125" style="224" customWidth="1"/>
    <col min="14592" max="14592" width="3.85546875" style="224" customWidth="1"/>
    <col min="14593" max="14593" width="2.5703125" style="224" customWidth="1"/>
    <col min="14594" max="14594" width="3.7109375" style="224" customWidth="1"/>
    <col min="14595" max="14595" width="1" style="224" customWidth="1"/>
    <col min="14596" max="14596" width="1.28515625" style="224" customWidth="1"/>
    <col min="14597" max="14597" width="2.85546875" style="224" customWidth="1"/>
    <col min="14598" max="14598" width="16.42578125" style="224" customWidth="1"/>
    <col min="14599" max="14599" width="7" style="224" customWidth="1"/>
    <col min="14600" max="14600" width="4.85546875" style="224" customWidth="1"/>
    <col min="14601" max="14601" width="2" style="224" customWidth="1"/>
    <col min="14602" max="14602" width="2.5703125" style="224" customWidth="1"/>
    <col min="14603" max="14603" width="7.42578125" style="224" customWidth="1"/>
    <col min="14604" max="14604" width="1.5703125" style="224" customWidth="1"/>
    <col min="14605" max="14605" width="2.42578125" style="224" customWidth="1"/>
    <col min="14606" max="14606" width="8.140625" style="224" customWidth="1"/>
    <col min="14607" max="14607" width="3.42578125" style="224" customWidth="1"/>
    <col min="14608" max="14608" width="5.5703125" style="224" customWidth="1"/>
    <col min="14609" max="14609" width="6.42578125" style="224" customWidth="1"/>
    <col min="14610" max="14610" width="7.85546875" style="224" customWidth="1"/>
    <col min="14611" max="14844" width="9.140625" style="224"/>
    <col min="14845" max="14845" width="2.85546875" style="224" customWidth="1"/>
    <col min="14846" max="14846" width="3.140625" style="224" customWidth="1"/>
    <col min="14847" max="14847" width="2.42578125" style="224" customWidth="1"/>
    <col min="14848" max="14848" width="3.85546875" style="224" customWidth="1"/>
    <col min="14849" max="14849" width="2.5703125" style="224" customWidth="1"/>
    <col min="14850" max="14850" width="3.7109375" style="224" customWidth="1"/>
    <col min="14851" max="14851" width="1" style="224" customWidth="1"/>
    <col min="14852" max="14852" width="1.28515625" style="224" customWidth="1"/>
    <col min="14853" max="14853" width="2.85546875" style="224" customWidth="1"/>
    <col min="14854" max="14854" width="16.42578125" style="224" customWidth="1"/>
    <col min="14855" max="14855" width="7" style="224" customWidth="1"/>
    <col min="14856" max="14856" width="4.85546875" style="224" customWidth="1"/>
    <col min="14857" max="14857" width="2" style="224" customWidth="1"/>
    <col min="14858" max="14858" width="2.5703125" style="224" customWidth="1"/>
    <col min="14859" max="14859" width="7.42578125" style="224" customWidth="1"/>
    <col min="14860" max="14860" width="1.5703125" style="224" customWidth="1"/>
    <col min="14861" max="14861" width="2.42578125" style="224" customWidth="1"/>
    <col min="14862" max="14862" width="8.140625" style="224" customWidth="1"/>
    <col min="14863" max="14863" width="3.42578125" style="224" customWidth="1"/>
    <col min="14864" max="14864" width="5.5703125" style="224" customWidth="1"/>
    <col min="14865" max="14865" width="6.42578125" style="224" customWidth="1"/>
    <col min="14866" max="14866" width="7.85546875" style="224" customWidth="1"/>
    <col min="14867" max="15100" width="9.140625" style="224"/>
    <col min="15101" max="15101" width="2.85546875" style="224" customWidth="1"/>
    <col min="15102" max="15102" width="3.140625" style="224" customWidth="1"/>
    <col min="15103" max="15103" width="2.42578125" style="224" customWidth="1"/>
    <col min="15104" max="15104" width="3.85546875" style="224" customWidth="1"/>
    <col min="15105" max="15105" width="2.5703125" style="224" customWidth="1"/>
    <col min="15106" max="15106" width="3.7109375" style="224" customWidth="1"/>
    <col min="15107" max="15107" width="1" style="224" customWidth="1"/>
    <col min="15108" max="15108" width="1.28515625" style="224" customWidth="1"/>
    <col min="15109" max="15109" width="2.85546875" style="224" customWidth="1"/>
    <col min="15110" max="15110" width="16.42578125" style="224" customWidth="1"/>
    <col min="15111" max="15111" width="7" style="224" customWidth="1"/>
    <col min="15112" max="15112" width="4.85546875" style="224" customWidth="1"/>
    <col min="15113" max="15113" width="2" style="224" customWidth="1"/>
    <col min="15114" max="15114" width="2.5703125" style="224" customWidth="1"/>
    <col min="15115" max="15115" width="7.42578125" style="224" customWidth="1"/>
    <col min="15116" max="15116" width="1.5703125" style="224" customWidth="1"/>
    <col min="15117" max="15117" width="2.42578125" style="224" customWidth="1"/>
    <col min="15118" max="15118" width="8.140625" style="224" customWidth="1"/>
    <col min="15119" max="15119" width="3.42578125" style="224" customWidth="1"/>
    <col min="15120" max="15120" width="5.5703125" style="224" customWidth="1"/>
    <col min="15121" max="15121" width="6.42578125" style="224" customWidth="1"/>
    <col min="15122" max="15122" width="7.85546875" style="224" customWidth="1"/>
    <col min="15123" max="15356" width="9.140625" style="224"/>
    <col min="15357" max="15357" width="2.85546875" style="224" customWidth="1"/>
    <col min="15358" max="15358" width="3.140625" style="224" customWidth="1"/>
    <col min="15359" max="15359" width="2.42578125" style="224" customWidth="1"/>
    <col min="15360" max="15360" width="3.85546875" style="224" customWidth="1"/>
    <col min="15361" max="15361" width="2.5703125" style="224" customWidth="1"/>
    <col min="15362" max="15362" width="3.7109375" style="224" customWidth="1"/>
    <col min="15363" max="15363" width="1" style="224" customWidth="1"/>
    <col min="15364" max="15364" width="1.28515625" style="224" customWidth="1"/>
    <col min="15365" max="15365" width="2.85546875" style="224" customWidth="1"/>
    <col min="15366" max="15366" width="16.42578125" style="224" customWidth="1"/>
    <col min="15367" max="15367" width="7" style="224" customWidth="1"/>
    <col min="15368" max="15368" width="4.85546875" style="224" customWidth="1"/>
    <col min="15369" max="15369" width="2" style="224" customWidth="1"/>
    <col min="15370" max="15370" width="2.5703125" style="224" customWidth="1"/>
    <col min="15371" max="15371" width="7.42578125" style="224" customWidth="1"/>
    <col min="15372" max="15372" width="1.5703125" style="224" customWidth="1"/>
    <col min="15373" max="15373" width="2.42578125" style="224" customWidth="1"/>
    <col min="15374" max="15374" width="8.140625" style="224" customWidth="1"/>
    <col min="15375" max="15375" width="3.42578125" style="224" customWidth="1"/>
    <col min="15376" max="15376" width="5.5703125" style="224" customWidth="1"/>
    <col min="15377" max="15377" width="6.42578125" style="224" customWidth="1"/>
    <col min="15378" max="15378" width="7.85546875" style="224" customWidth="1"/>
    <col min="15379" max="15612" width="9.140625" style="224"/>
    <col min="15613" max="15613" width="2.85546875" style="224" customWidth="1"/>
    <col min="15614" max="15614" width="3.140625" style="224" customWidth="1"/>
    <col min="15615" max="15615" width="2.42578125" style="224" customWidth="1"/>
    <col min="15616" max="15616" width="3.85546875" style="224" customWidth="1"/>
    <col min="15617" max="15617" width="2.5703125" style="224" customWidth="1"/>
    <col min="15618" max="15618" width="3.7109375" style="224" customWidth="1"/>
    <col min="15619" max="15619" width="1" style="224" customWidth="1"/>
    <col min="15620" max="15620" width="1.28515625" style="224" customWidth="1"/>
    <col min="15621" max="15621" width="2.85546875" style="224" customWidth="1"/>
    <col min="15622" max="15622" width="16.42578125" style="224" customWidth="1"/>
    <col min="15623" max="15623" width="7" style="224" customWidth="1"/>
    <col min="15624" max="15624" width="4.85546875" style="224" customWidth="1"/>
    <col min="15625" max="15625" width="2" style="224" customWidth="1"/>
    <col min="15626" max="15626" width="2.5703125" style="224" customWidth="1"/>
    <col min="15627" max="15627" width="7.42578125" style="224" customWidth="1"/>
    <col min="15628" max="15628" width="1.5703125" style="224" customWidth="1"/>
    <col min="15629" max="15629" width="2.42578125" style="224" customWidth="1"/>
    <col min="15630" max="15630" width="8.140625" style="224" customWidth="1"/>
    <col min="15631" max="15631" width="3.42578125" style="224" customWidth="1"/>
    <col min="15632" max="15632" width="5.5703125" style="224" customWidth="1"/>
    <col min="15633" max="15633" width="6.42578125" style="224" customWidth="1"/>
    <col min="15634" max="15634" width="7.85546875" style="224" customWidth="1"/>
    <col min="15635" max="15868" width="9.140625" style="224"/>
    <col min="15869" max="15869" width="2.85546875" style="224" customWidth="1"/>
    <col min="15870" max="15870" width="3.140625" style="224" customWidth="1"/>
    <col min="15871" max="15871" width="2.42578125" style="224" customWidth="1"/>
    <col min="15872" max="15872" width="3.85546875" style="224" customWidth="1"/>
    <col min="15873" max="15873" width="2.5703125" style="224" customWidth="1"/>
    <col min="15874" max="15874" width="3.7109375" style="224" customWidth="1"/>
    <col min="15875" max="15875" width="1" style="224" customWidth="1"/>
    <col min="15876" max="15876" width="1.28515625" style="224" customWidth="1"/>
    <col min="15877" max="15877" width="2.85546875" style="224" customWidth="1"/>
    <col min="15878" max="15878" width="16.42578125" style="224" customWidth="1"/>
    <col min="15879" max="15879" width="7" style="224" customWidth="1"/>
    <col min="15880" max="15880" width="4.85546875" style="224" customWidth="1"/>
    <col min="15881" max="15881" width="2" style="224" customWidth="1"/>
    <col min="15882" max="15882" width="2.5703125" style="224" customWidth="1"/>
    <col min="15883" max="15883" width="7.42578125" style="224" customWidth="1"/>
    <col min="15884" max="15884" width="1.5703125" style="224" customWidth="1"/>
    <col min="15885" max="15885" width="2.42578125" style="224" customWidth="1"/>
    <col min="15886" max="15886" width="8.140625" style="224" customWidth="1"/>
    <col min="15887" max="15887" width="3.42578125" style="224" customWidth="1"/>
    <col min="15888" max="15888" width="5.5703125" style="224" customWidth="1"/>
    <col min="15889" max="15889" width="6.42578125" style="224" customWidth="1"/>
    <col min="15890" max="15890" width="7.85546875" style="224" customWidth="1"/>
    <col min="15891" max="16124" width="9.140625" style="224"/>
    <col min="16125" max="16125" width="2.85546875" style="224" customWidth="1"/>
    <col min="16126" max="16126" width="3.140625" style="224" customWidth="1"/>
    <col min="16127" max="16127" width="2.42578125" style="224" customWidth="1"/>
    <col min="16128" max="16128" width="3.85546875" style="224" customWidth="1"/>
    <col min="16129" max="16129" width="2.5703125" style="224" customWidth="1"/>
    <col min="16130" max="16130" width="3.7109375" style="224" customWidth="1"/>
    <col min="16131" max="16131" width="1" style="224" customWidth="1"/>
    <col min="16132" max="16132" width="1.28515625" style="224" customWidth="1"/>
    <col min="16133" max="16133" width="2.85546875" style="224" customWidth="1"/>
    <col min="16134" max="16134" width="16.42578125" style="224" customWidth="1"/>
    <col min="16135" max="16135" width="7" style="224" customWidth="1"/>
    <col min="16136" max="16136" width="4.85546875" style="224" customWidth="1"/>
    <col min="16137" max="16137" width="2" style="224" customWidth="1"/>
    <col min="16138" max="16138" width="2.5703125" style="224" customWidth="1"/>
    <col min="16139" max="16139" width="7.42578125" style="224" customWidth="1"/>
    <col min="16140" max="16140" width="1.5703125" style="224" customWidth="1"/>
    <col min="16141" max="16141" width="2.42578125" style="224" customWidth="1"/>
    <col min="16142" max="16142" width="8.140625" style="224" customWidth="1"/>
    <col min="16143" max="16143" width="3.42578125" style="224" customWidth="1"/>
    <col min="16144" max="16144" width="5.5703125" style="224" customWidth="1"/>
    <col min="16145" max="16145" width="6.42578125" style="224" customWidth="1"/>
    <col min="16146" max="16146" width="7.85546875" style="224" customWidth="1"/>
    <col min="16147" max="16384" width="9.140625" style="224"/>
  </cols>
  <sheetData>
    <row r="1" spans="1:22" ht="21" x14ac:dyDescent="0.35">
      <c r="A1" s="405" t="s">
        <v>1145</v>
      </c>
      <c r="B1" s="406"/>
      <c r="C1" s="406"/>
      <c r="D1" s="406"/>
      <c r="E1" s="406"/>
      <c r="F1" s="406"/>
      <c r="G1" s="402"/>
      <c r="H1" s="402"/>
      <c r="I1" s="402"/>
      <c r="J1" s="402"/>
      <c r="K1" s="402"/>
      <c r="L1" s="402"/>
      <c r="M1" s="402"/>
      <c r="N1" s="402"/>
      <c r="O1" s="402"/>
      <c r="P1" s="402"/>
      <c r="Q1" s="402"/>
      <c r="R1" s="402"/>
      <c r="S1" s="402"/>
      <c r="T1" s="402"/>
      <c r="U1" s="402"/>
      <c r="V1" s="402"/>
    </row>
    <row r="2" spans="1:22" ht="15" x14ac:dyDescent="0.25">
      <c r="A2" s="407" t="s">
        <v>1146</v>
      </c>
      <c r="B2" s="408"/>
      <c r="C2" s="408"/>
      <c r="D2" s="408"/>
      <c r="E2" s="408"/>
      <c r="F2" s="408"/>
      <c r="G2" s="408"/>
      <c r="H2" s="408"/>
      <c r="I2" s="408"/>
      <c r="J2" s="408"/>
      <c r="K2" s="408"/>
      <c r="L2" s="408"/>
      <c r="M2" s="408"/>
      <c r="N2" s="408"/>
      <c r="O2" s="408"/>
      <c r="P2" s="408"/>
      <c r="Q2" s="408"/>
      <c r="R2" s="408"/>
      <c r="S2" s="402"/>
      <c r="T2" s="402"/>
      <c r="U2" s="402"/>
      <c r="V2" s="402"/>
    </row>
    <row r="3" spans="1:22" x14ac:dyDescent="0.2">
      <c r="A3" s="407" t="s">
        <v>894</v>
      </c>
      <c r="B3" s="407"/>
      <c r="C3" s="407"/>
      <c r="D3" s="407"/>
      <c r="E3" s="407"/>
      <c r="F3" s="407"/>
      <c r="G3" s="407"/>
      <c r="H3" s="408"/>
      <c r="I3" s="407"/>
      <c r="J3" s="407" t="s">
        <v>895</v>
      </c>
      <c r="K3" s="407"/>
      <c r="L3" s="1595" t="s">
        <v>896</v>
      </c>
      <c r="M3" s="1595"/>
      <c r="N3" s="1595"/>
      <c r="O3" s="1595" t="s">
        <v>897</v>
      </c>
      <c r="P3" s="1595"/>
      <c r="Q3" s="1595" t="s">
        <v>87</v>
      </c>
      <c r="R3" s="1595"/>
      <c r="S3" s="1595" t="s">
        <v>898</v>
      </c>
      <c r="T3" s="1595"/>
      <c r="U3" s="1595" t="s">
        <v>899</v>
      </c>
      <c r="V3" s="1595"/>
    </row>
    <row r="4" spans="1:22" ht="17.25" customHeight="1" x14ac:dyDescent="0.2">
      <c r="A4" s="1596"/>
      <c r="B4" s="1596"/>
      <c r="C4" s="1596"/>
      <c r="D4" s="1596"/>
      <c r="E4" s="1596"/>
      <c r="F4" s="1596"/>
      <c r="G4" s="1596"/>
      <c r="H4" s="1596"/>
      <c r="I4" s="1596"/>
      <c r="J4" s="1596"/>
      <c r="K4" s="1596"/>
      <c r="L4" s="1597" t="s">
        <v>900</v>
      </c>
      <c r="M4" s="1597"/>
      <c r="N4" s="1597"/>
      <c r="O4" s="1596"/>
      <c r="P4" s="1596"/>
      <c r="Q4" s="1595"/>
      <c r="R4" s="1595"/>
      <c r="S4" s="1595"/>
      <c r="T4" s="1595"/>
      <c r="U4" s="1596"/>
      <c r="V4" s="1596"/>
    </row>
    <row r="5" spans="1:22" ht="17.25" customHeight="1" x14ac:dyDescent="0.2">
      <c r="A5" s="1596"/>
      <c r="B5" s="1596"/>
      <c r="C5" s="1596"/>
      <c r="D5" s="1596"/>
      <c r="E5" s="1596"/>
      <c r="F5" s="1596"/>
      <c r="G5" s="1596"/>
      <c r="H5" s="1596"/>
      <c r="I5" s="1596"/>
      <c r="J5" s="1596"/>
      <c r="K5" s="1596"/>
      <c r="L5" s="1597" t="s">
        <v>900</v>
      </c>
      <c r="M5" s="1597"/>
      <c r="N5" s="1597"/>
      <c r="O5" s="1596"/>
      <c r="P5" s="1596"/>
      <c r="Q5" s="1595"/>
      <c r="R5" s="1595"/>
      <c r="S5" s="1595"/>
      <c r="T5" s="1595"/>
      <c r="U5" s="1596"/>
      <c r="V5" s="1596"/>
    </row>
    <row r="6" spans="1:22" ht="17.25" customHeight="1" x14ac:dyDescent="0.2">
      <c r="A6" s="1596"/>
      <c r="B6" s="1596"/>
      <c r="C6" s="1596"/>
      <c r="D6" s="1596"/>
      <c r="E6" s="1596"/>
      <c r="F6" s="1596"/>
      <c r="G6" s="1596"/>
      <c r="H6" s="1596"/>
      <c r="I6" s="1596"/>
      <c r="J6" s="1596"/>
      <c r="K6" s="1596"/>
      <c r="L6" s="1597" t="s">
        <v>900</v>
      </c>
      <c r="M6" s="1597"/>
      <c r="N6" s="1597"/>
      <c r="O6" s="1596"/>
      <c r="P6" s="1596"/>
      <c r="Q6" s="1595"/>
      <c r="R6" s="1595"/>
      <c r="S6" s="1595"/>
      <c r="T6" s="1595"/>
      <c r="U6" s="1596"/>
      <c r="V6" s="1596"/>
    </row>
    <row r="7" spans="1:22" ht="17.25" customHeight="1" x14ac:dyDescent="0.2">
      <c r="A7" s="1596"/>
      <c r="B7" s="1596"/>
      <c r="C7" s="1596"/>
      <c r="D7" s="1596"/>
      <c r="E7" s="1596"/>
      <c r="F7" s="1596"/>
      <c r="G7" s="1596"/>
      <c r="H7" s="1596"/>
      <c r="I7" s="1596"/>
      <c r="J7" s="1596"/>
      <c r="K7" s="1596"/>
      <c r="L7" s="1597" t="s">
        <v>900</v>
      </c>
      <c r="M7" s="1597"/>
      <c r="N7" s="1597"/>
      <c r="O7" s="1596"/>
      <c r="P7" s="1596"/>
      <c r="Q7" s="1595"/>
      <c r="R7" s="1595"/>
      <c r="S7" s="1595"/>
      <c r="T7" s="1595"/>
      <c r="U7" s="1596"/>
      <c r="V7" s="1596"/>
    </row>
    <row r="8" spans="1:22" ht="17.25" customHeight="1" x14ac:dyDescent="0.2">
      <c r="A8" s="1596"/>
      <c r="B8" s="1596"/>
      <c r="C8" s="1596"/>
      <c r="D8" s="1596"/>
      <c r="E8" s="1596"/>
      <c r="F8" s="1596"/>
      <c r="G8" s="1596"/>
      <c r="H8" s="1596"/>
      <c r="I8" s="1596"/>
      <c r="J8" s="1596"/>
      <c r="K8" s="1596"/>
      <c r="L8" s="1597" t="s">
        <v>900</v>
      </c>
      <c r="M8" s="1597"/>
      <c r="N8" s="1597"/>
      <c r="O8" s="1596"/>
      <c r="P8" s="1596"/>
      <c r="Q8" s="1595"/>
      <c r="R8" s="1595"/>
      <c r="S8" s="1595"/>
      <c r="T8" s="1595"/>
      <c r="U8" s="1596"/>
      <c r="V8" s="1596"/>
    </row>
    <row r="9" spans="1:22" ht="17.25" customHeight="1" x14ac:dyDescent="0.2">
      <c r="A9" s="1596"/>
      <c r="B9" s="1596"/>
      <c r="C9" s="1596"/>
      <c r="D9" s="1596"/>
      <c r="E9" s="1596"/>
      <c r="F9" s="1596"/>
      <c r="G9" s="1596"/>
      <c r="H9" s="1596"/>
      <c r="I9" s="1596"/>
      <c r="J9" s="1596"/>
      <c r="K9" s="1596"/>
      <c r="L9" s="1597" t="s">
        <v>900</v>
      </c>
      <c r="M9" s="1597"/>
      <c r="N9" s="1597"/>
      <c r="O9" s="1596"/>
      <c r="P9" s="1596"/>
      <c r="Q9" s="1595"/>
      <c r="R9" s="1595"/>
      <c r="S9" s="1595"/>
      <c r="T9" s="1595"/>
      <c r="U9" s="1596"/>
      <c r="V9" s="1596"/>
    </row>
    <row r="10" spans="1:22" ht="17.25" customHeight="1" x14ac:dyDescent="0.2">
      <c r="A10" s="1596"/>
      <c r="B10" s="1596"/>
      <c r="C10" s="1596"/>
      <c r="D10" s="1596"/>
      <c r="E10" s="1596"/>
      <c r="F10" s="1596"/>
      <c r="G10" s="1596"/>
      <c r="H10" s="1596"/>
      <c r="I10" s="1596"/>
      <c r="J10" s="1596"/>
      <c r="K10" s="1596"/>
      <c r="L10" s="1597" t="s">
        <v>900</v>
      </c>
      <c r="M10" s="1597"/>
      <c r="N10" s="1597"/>
      <c r="O10" s="1596"/>
      <c r="P10" s="1596"/>
      <c r="Q10" s="1595"/>
      <c r="R10" s="1595"/>
      <c r="S10" s="1595"/>
      <c r="T10" s="1595"/>
      <c r="U10" s="1596"/>
      <c r="V10" s="1596"/>
    </row>
    <row r="11" spans="1:22" ht="17.25" customHeight="1" x14ac:dyDescent="0.2">
      <c r="A11" s="1596"/>
      <c r="B11" s="1596"/>
      <c r="C11" s="1596"/>
      <c r="D11" s="1596"/>
      <c r="E11" s="1596"/>
      <c r="F11" s="1596"/>
      <c r="G11" s="1596"/>
      <c r="H11" s="1596"/>
      <c r="I11" s="1596"/>
      <c r="J11" s="1596"/>
      <c r="K11" s="1596"/>
      <c r="L11" s="1597" t="s">
        <v>900</v>
      </c>
      <c r="M11" s="1597"/>
      <c r="N11" s="1597"/>
      <c r="O11" s="1596"/>
      <c r="P11" s="1596"/>
      <c r="Q11" s="1595"/>
      <c r="R11" s="1595"/>
      <c r="S11" s="1595"/>
      <c r="T11" s="1595"/>
      <c r="U11" s="1596"/>
      <c r="V11" s="1596"/>
    </row>
    <row r="12" spans="1:22" ht="17.25" customHeight="1" x14ac:dyDescent="0.2">
      <c r="A12" s="1596"/>
      <c r="B12" s="1596"/>
      <c r="C12" s="1596"/>
      <c r="D12" s="1596"/>
      <c r="E12" s="1596"/>
      <c r="F12" s="1596"/>
      <c r="G12" s="1596"/>
      <c r="H12" s="1596"/>
      <c r="I12" s="1596"/>
      <c r="J12" s="1596"/>
      <c r="K12" s="1596"/>
      <c r="L12" s="1597" t="s">
        <v>900</v>
      </c>
      <c r="M12" s="1597"/>
      <c r="N12" s="1597"/>
      <c r="O12" s="1596"/>
      <c r="P12" s="1596"/>
      <c r="Q12" s="1595"/>
      <c r="R12" s="1595"/>
      <c r="S12" s="1595"/>
      <c r="T12" s="1595"/>
      <c r="U12" s="1596"/>
      <c r="V12" s="1596"/>
    </row>
    <row r="13" spans="1:22" x14ac:dyDescent="0.2">
      <c r="A13" s="409" t="s">
        <v>1147</v>
      </c>
      <c r="B13" s="265"/>
      <c r="C13" s="265"/>
      <c r="D13" s="265"/>
      <c r="E13" s="265"/>
      <c r="F13" s="265"/>
      <c r="G13" s="265"/>
      <c r="H13" s="265"/>
      <c r="I13" s="265"/>
      <c r="J13" s="265"/>
      <c r="K13" s="265"/>
      <c r="L13" s="403"/>
      <c r="M13" s="403"/>
      <c r="N13" s="403"/>
      <c r="O13" s="265"/>
      <c r="P13" s="265"/>
      <c r="Q13" s="404"/>
      <c r="R13" s="404"/>
      <c r="S13" s="404"/>
      <c r="T13" s="404"/>
      <c r="U13" s="265"/>
      <c r="V13" s="265"/>
    </row>
    <row r="14" spans="1:22" ht="15" x14ac:dyDescent="0.25">
      <c r="A14" s="1569" t="s">
        <v>928</v>
      </c>
      <c r="B14" s="1569"/>
      <c r="C14" s="1569"/>
      <c r="D14" s="1569"/>
      <c r="E14" s="1569"/>
      <c r="F14" s="1569"/>
      <c r="G14" s="1569"/>
      <c r="H14" s="1569"/>
      <c r="I14" s="1569"/>
      <c r="J14" s="1569"/>
      <c r="K14" s="1569"/>
      <c r="L14" s="1569" t="s">
        <v>929</v>
      </c>
      <c r="M14" s="1569"/>
      <c r="N14" s="1569"/>
      <c r="O14" s="1569"/>
      <c r="P14" s="1569"/>
      <c r="Q14" s="1569"/>
      <c r="R14" s="1569"/>
      <c r="S14" s="1569"/>
      <c r="T14" s="1569"/>
      <c r="U14" s="1569"/>
      <c r="V14" s="1569"/>
    </row>
    <row r="15" spans="1:22" ht="15" customHeight="1" x14ac:dyDescent="0.2">
      <c r="A15" s="224" t="s">
        <v>927</v>
      </c>
      <c r="L15" s="389" t="s">
        <v>956</v>
      </c>
    </row>
    <row r="16" spans="1:22" ht="15" customHeight="1" x14ac:dyDescent="0.2">
      <c r="A16" s="255" t="s">
        <v>941</v>
      </c>
      <c r="H16" s="1568" t="s">
        <v>875</v>
      </c>
      <c r="I16" s="1568"/>
      <c r="J16" s="1568"/>
      <c r="K16" s="1568"/>
      <c r="L16" s="389" t="s">
        <v>920</v>
      </c>
    </row>
    <row r="17" spans="1:22" ht="15" customHeight="1" x14ac:dyDescent="0.2">
      <c r="A17" s="224" t="s">
        <v>930</v>
      </c>
      <c r="H17" s="411"/>
      <c r="I17" s="411"/>
      <c r="J17" s="411"/>
      <c r="K17" s="254"/>
      <c r="L17" s="389"/>
      <c r="M17" s="224" t="s">
        <v>918</v>
      </c>
      <c r="U17" s="410" t="s">
        <v>608</v>
      </c>
      <c r="V17" s="410"/>
    </row>
    <row r="18" spans="1:22" ht="15" customHeight="1" x14ac:dyDescent="0.2">
      <c r="A18" s="224" t="s">
        <v>937</v>
      </c>
      <c r="K18" s="412"/>
      <c r="L18" s="389" t="s">
        <v>978</v>
      </c>
      <c r="U18" s="411"/>
      <c r="V18" s="411"/>
    </row>
    <row r="19" spans="1:22" ht="15" customHeight="1" x14ac:dyDescent="0.2">
      <c r="B19" s="224" t="s">
        <v>993</v>
      </c>
      <c r="E19" s="410"/>
      <c r="F19" s="410"/>
      <c r="G19" s="410"/>
      <c r="H19" s="410"/>
      <c r="I19" s="410"/>
      <c r="L19" s="389"/>
    </row>
    <row r="20" spans="1:22" ht="15" customHeight="1" x14ac:dyDescent="0.2">
      <c r="B20" s="414" t="s">
        <v>925</v>
      </c>
      <c r="C20" s="414"/>
      <c r="D20" s="414"/>
      <c r="E20" s="414"/>
      <c r="F20" s="260"/>
      <c r="G20" s="260"/>
      <c r="H20" s="260"/>
      <c r="I20" s="260"/>
      <c r="J20" s="422" t="s">
        <v>931</v>
      </c>
      <c r="K20" s="237"/>
      <c r="L20" s="389" t="s">
        <v>919</v>
      </c>
    </row>
    <row r="21" spans="1:22" ht="15" customHeight="1" x14ac:dyDescent="0.25">
      <c r="B21" s="410" t="s">
        <v>943</v>
      </c>
      <c r="C21" s="413"/>
      <c r="D21" s="413"/>
      <c r="E21" s="413"/>
      <c r="F21" s="256"/>
      <c r="G21" s="256"/>
      <c r="H21" s="258" t="s">
        <v>942</v>
      </c>
      <c r="I21" s="259" t="s">
        <v>977</v>
      </c>
      <c r="J21" s="410"/>
      <c r="K21" s="258" t="s">
        <v>942</v>
      </c>
      <c r="L21" s="389"/>
    </row>
    <row r="22" spans="1:22" ht="15" customHeight="1" x14ac:dyDescent="0.25">
      <c r="B22" s="237" t="s">
        <v>944</v>
      </c>
      <c r="C22" s="257"/>
      <c r="D22" s="257"/>
      <c r="E22" s="257"/>
      <c r="F22" s="257"/>
      <c r="G22" s="257"/>
      <c r="H22" s="258" t="s">
        <v>942</v>
      </c>
      <c r="I22" s="236" t="s">
        <v>976</v>
      </c>
      <c r="J22" s="257"/>
      <c r="K22" s="258" t="s">
        <v>942</v>
      </c>
      <c r="L22" s="389"/>
    </row>
    <row r="23" spans="1:22" ht="15" customHeight="1" x14ac:dyDescent="0.2">
      <c r="A23" s="262" t="s">
        <v>945</v>
      </c>
      <c r="L23" s="389"/>
    </row>
    <row r="24" spans="1:22" ht="15" customHeight="1" x14ac:dyDescent="0.2">
      <c r="A24" s="255" t="s">
        <v>941</v>
      </c>
      <c r="H24" s="1568" t="s">
        <v>875</v>
      </c>
      <c r="I24" s="1568"/>
      <c r="J24" s="1568"/>
      <c r="K24" s="1568"/>
      <c r="L24" s="389" t="s">
        <v>1149</v>
      </c>
    </row>
    <row r="25" spans="1:22" ht="15" customHeight="1" x14ac:dyDescent="0.2">
      <c r="A25" s="224" t="s">
        <v>955</v>
      </c>
      <c r="L25" s="389" t="s">
        <v>1148</v>
      </c>
    </row>
    <row r="26" spans="1:22" ht="15" customHeight="1" x14ac:dyDescent="0.2">
      <c r="A26" s="224" t="s">
        <v>939</v>
      </c>
      <c r="L26" s="1598" t="s">
        <v>984</v>
      </c>
      <c r="M26" s="411" t="s">
        <v>983</v>
      </c>
      <c r="N26" s="411"/>
      <c r="O26" s="411"/>
      <c r="P26" s="411"/>
      <c r="Q26" s="411"/>
      <c r="R26" s="411"/>
      <c r="S26" s="411"/>
      <c r="T26" s="411"/>
      <c r="U26" s="411"/>
      <c r="V26" s="411"/>
    </row>
    <row r="27" spans="1:22" ht="15" customHeight="1" x14ac:dyDescent="0.2">
      <c r="A27" s="224" t="s">
        <v>940</v>
      </c>
      <c r="L27" s="1599"/>
      <c r="M27" s="224" t="s">
        <v>221</v>
      </c>
    </row>
    <row r="28" spans="1:22" ht="15" customHeight="1" x14ac:dyDescent="0.2">
      <c r="A28" s="224" t="s">
        <v>938</v>
      </c>
      <c r="L28" s="1600"/>
      <c r="M28" s="410" t="s">
        <v>958</v>
      </c>
      <c r="N28" s="410"/>
      <c r="O28" s="410"/>
      <c r="P28" s="410"/>
      <c r="Q28" s="410"/>
      <c r="R28" s="410"/>
      <c r="S28" s="410"/>
      <c r="T28" s="410"/>
      <c r="U28" s="410"/>
      <c r="V28" s="410"/>
    </row>
    <row r="29" spans="1:22" ht="15" customHeight="1" x14ac:dyDescent="0.2">
      <c r="B29" s="1601" t="s">
        <v>993</v>
      </c>
      <c r="C29" s="1601"/>
      <c r="D29" s="1601"/>
      <c r="E29" s="410"/>
      <c r="F29" s="410"/>
      <c r="G29" s="410"/>
      <c r="H29" s="410"/>
      <c r="I29" s="410"/>
      <c r="L29" s="421"/>
    </row>
    <row r="30" spans="1:22" ht="15" customHeight="1" x14ac:dyDescent="0.2">
      <c r="B30" s="1601" t="s">
        <v>925</v>
      </c>
      <c r="C30" s="1601"/>
      <c r="D30" s="1601"/>
      <c r="E30" s="1601"/>
      <c r="F30" s="410"/>
      <c r="G30" s="410"/>
      <c r="H30" s="410"/>
      <c r="I30" s="410"/>
      <c r="J30" s="422" t="s">
        <v>931</v>
      </c>
      <c r="K30" s="410"/>
      <c r="L30" s="1600" t="s">
        <v>985</v>
      </c>
      <c r="M30" s="411" t="s">
        <v>959</v>
      </c>
      <c r="N30" s="411"/>
      <c r="O30" s="411"/>
      <c r="P30" s="411"/>
      <c r="Q30" s="411"/>
      <c r="R30" s="411"/>
      <c r="S30" s="411"/>
      <c r="T30" s="411"/>
      <c r="U30" s="411"/>
      <c r="V30" s="411"/>
    </row>
    <row r="31" spans="1:22" ht="15" customHeight="1" x14ac:dyDescent="0.25">
      <c r="B31" s="410" t="s">
        <v>943</v>
      </c>
      <c r="C31" s="413"/>
      <c r="D31" s="413"/>
      <c r="E31" s="413"/>
      <c r="F31" s="256"/>
      <c r="G31" s="256"/>
      <c r="H31" s="258" t="s">
        <v>942</v>
      </c>
      <c r="I31" s="259" t="s">
        <v>977</v>
      </c>
      <c r="J31" s="410"/>
      <c r="K31" s="258" t="s">
        <v>942</v>
      </c>
      <c r="L31" s="1559"/>
      <c r="M31" s="232" t="s">
        <v>960</v>
      </c>
    </row>
    <row r="32" spans="1:22" ht="15" customHeight="1" x14ac:dyDescent="0.25">
      <c r="A32" s="237"/>
      <c r="B32" s="237" t="s">
        <v>944</v>
      </c>
      <c r="C32" s="257"/>
      <c r="D32" s="257"/>
      <c r="E32" s="257"/>
      <c r="F32" s="257"/>
      <c r="G32" s="257"/>
      <c r="H32" s="258" t="s">
        <v>942</v>
      </c>
      <c r="I32" s="236" t="s">
        <v>976</v>
      </c>
      <c r="J32" s="257"/>
      <c r="K32" s="258" t="s">
        <v>942</v>
      </c>
      <c r="L32" s="1559"/>
      <c r="M32" s="416" t="s">
        <v>961</v>
      </c>
      <c r="N32" s="410"/>
      <c r="O32" s="410"/>
      <c r="P32" s="410"/>
      <c r="Q32" s="410"/>
      <c r="R32" s="410"/>
      <c r="S32" s="410"/>
      <c r="T32" s="410"/>
      <c r="U32" s="410"/>
      <c r="V32" s="410"/>
    </row>
    <row r="33" spans="1:22" ht="15" customHeight="1" x14ac:dyDescent="0.2">
      <c r="A33" s="224" t="s">
        <v>951</v>
      </c>
      <c r="L33" s="1560" t="s">
        <v>986</v>
      </c>
      <c r="M33" s="411" t="s">
        <v>962</v>
      </c>
      <c r="N33" s="415"/>
      <c r="O33" s="411"/>
      <c r="P33" s="411"/>
      <c r="Q33" s="411"/>
      <c r="R33" s="411"/>
      <c r="S33" s="411"/>
      <c r="T33" s="411"/>
      <c r="U33" s="411"/>
      <c r="V33" s="411"/>
    </row>
    <row r="34" spans="1:22" ht="15" customHeight="1" x14ac:dyDescent="0.2">
      <c r="A34" s="224" t="s">
        <v>946</v>
      </c>
      <c r="L34" s="1560"/>
      <c r="M34" s="224" t="s">
        <v>963</v>
      </c>
      <c r="N34" s="229"/>
    </row>
    <row r="35" spans="1:22" ht="15" customHeight="1" x14ac:dyDescent="0.2">
      <c r="A35" s="264" t="s">
        <v>947</v>
      </c>
      <c r="I35" s="1568" t="s">
        <v>875</v>
      </c>
      <c r="J35" s="1568"/>
      <c r="K35" s="1568"/>
      <c r="L35" s="1560"/>
      <c r="M35" s="224" t="s">
        <v>980</v>
      </c>
    </row>
    <row r="36" spans="1:22" ht="15" customHeight="1" x14ac:dyDescent="0.2">
      <c r="A36" s="264" t="s">
        <v>948</v>
      </c>
      <c r="I36" s="1568" t="s">
        <v>875</v>
      </c>
      <c r="J36" s="1568"/>
      <c r="K36" s="1568"/>
      <c r="L36" s="1560"/>
      <c r="M36" s="224" t="s">
        <v>964</v>
      </c>
    </row>
    <row r="37" spans="1:22" ht="15" customHeight="1" x14ac:dyDescent="0.2">
      <c r="A37" s="264" t="s">
        <v>949</v>
      </c>
      <c r="I37" s="1568" t="s">
        <v>875</v>
      </c>
      <c r="J37" s="1568"/>
      <c r="K37" s="1568"/>
      <c r="L37" s="1560"/>
      <c r="M37" s="224" t="s">
        <v>92</v>
      </c>
    </row>
    <row r="38" spans="1:22" ht="15" customHeight="1" x14ac:dyDescent="0.2">
      <c r="A38" s="264" t="s">
        <v>950</v>
      </c>
      <c r="I38" s="1568" t="s">
        <v>875</v>
      </c>
      <c r="J38" s="1568"/>
      <c r="K38" s="1568"/>
      <c r="L38" s="1560"/>
      <c r="M38" s="224" t="s">
        <v>965</v>
      </c>
    </row>
    <row r="39" spans="1:22" ht="15" customHeight="1" x14ac:dyDescent="0.2">
      <c r="A39" s="264" t="s">
        <v>953</v>
      </c>
      <c r="I39" s="1568" t="s">
        <v>875</v>
      </c>
      <c r="J39" s="1568"/>
      <c r="K39" s="1568"/>
      <c r="L39" s="1560"/>
      <c r="M39" s="410" t="s">
        <v>981</v>
      </c>
      <c r="N39" s="410"/>
      <c r="O39" s="410"/>
      <c r="P39" s="410"/>
      <c r="Q39" s="410"/>
      <c r="R39" s="410"/>
      <c r="S39" s="410"/>
      <c r="T39" s="410"/>
      <c r="U39" s="410"/>
      <c r="V39" s="410"/>
    </row>
    <row r="40" spans="1:22" ht="15" customHeight="1" x14ac:dyDescent="0.25">
      <c r="A40" s="1569" t="s">
        <v>932</v>
      </c>
      <c r="B40" s="1569"/>
      <c r="C40" s="1569"/>
      <c r="D40" s="1569"/>
      <c r="E40" s="1569"/>
      <c r="F40" s="1569"/>
      <c r="G40" s="1569"/>
      <c r="H40" s="1569"/>
      <c r="I40" s="1569"/>
      <c r="J40" s="1569"/>
      <c r="K40" s="1569"/>
      <c r="L40" s="1559" t="s">
        <v>987</v>
      </c>
      <c r="M40" s="411" t="s">
        <v>966</v>
      </c>
      <c r="N40" s="411"/>
      <c r="O40" s="411"/>
      <c r="P40" s="411"/>
      <c r="Q40" s="411"/>
      <c r="R40" s="411"/>
      <c r="S40" s="411"/>
      <c r="T40" s="411"/>
      <c r="U40" s="411"/>
      <c r="V40" s="411"/>
    </row>
    <row r="41" spans="1:22" ht="15" customHeight="1" x14ac:dyDescent="0.2">
      <c r="A41" s="224" t="s">
        <v>934</v>
      </c>
      <c r="K41" s="412"/>
      <c r="L41" s="1559"/>
      <c r="M41" s="224" t="s">
        <v>967</v>
      </c>
    </row>
    <row r="42" spans="1:22" ht="15" customHeight="1" x14ac:dyDescent="0.2">
      <c r="A42" s="224" t="s">
        <v>935</v>
      </c>
      <c r="K42" s="412"/>
      <c r="L42" s="1559"/>
      <c r="M42" s="224" t="s">
        <v>968</v>
      </c>
    </row>
    <row r="43" spans="1:22" ht="15" customHeight="1" x14ac:dyDescent="0.2">
      <c r="A43" s="224" t="s">
        <v>954</v>
      </c>
      <c r="K43" s="412"/>
      <c r="L43" s="1559"/>
      <c r="M43" s="410" t="s">
        <v>969</v>
      </c>
      <c r="N43" s="410"/>
      <c r="O43" s="410"/>
      <c r="P43" s="410"/>
      <c r="Q43" s="410"/>
      <c r="R43" s="410"/>
      <c r="S43" s="410"/>
      <c r="T43" s="410"/>
      <c r="U43" s="410"/>
      <c r="V43" s="410"/>
    </row>
    <row r="44" spans="1:22" ht="15" customHeight="1" x14ac:dyDescent="0.2">
      <c r="B44" s="224" t="s">
        <v>936</v>
      </c>
      <c r="K44" s="412"/>
      <c r="L44" s="1559" t="s">
        <v>988</v>
      </c>
      <c r="M44" s="411" t="s">
        <v>989</v>
      </c>
      <c r="N44" s="411"/>
      <c r="O44" s="411"/>
      <c r="P44" s="411"/>
      <c r="Q44" s="411"/>
      <c r="R44" s="411"/>
      <c r="S44" s="411"/>
      <c r="T44" s="411"/>
      <c r="U44" s="411"/>
      <c r="V44" s="411"/>
    </row>
    <row r="45" spans="1:22" ht="15" customHeight="1" x14ac:dyDescent="0.2">
      <c r="A45" s="224" t="s">
        <v>921</v>
      </c>
      <c r="K45" s="412"/>
      <c r="L45" s="1559"/>
      <c r="M45" s="224" t="s">
        <v>982</v>
      </c>
    </row>
    <row r="46" spans="1:22" ht="15" customHeight="1" x14ac:dyDescent="0.2">
      <c r="A46" s="224" t="s">
        <v>933</v>
      </c>
      <c r="K46" s="412"/>
      <c r="L46" s="1559"/>
      <c r="M46" s="224" t="s">
        <v>970</v>
      </c>
    </row>
    <row r="47" spans="1:22" ht="15" customHeight="1" x14ac:dyDescent="0.2">
      <c r="A47" s="224" t="s">
        <v>922</v>
      </c>
      <c r="K47" s="412"/>
      <c r="L47" s="1559"/>
      <c r="M47" s="224" t="s">
        <v>971</v>
      </c>
    </row>
    <row r="48" spans="1:22" ht="15" customHeight="1" x14ac:dyDescent="0.2">
      <c r="A48" s="224" t="s">
        <v>923</v>
      </c>
      <c r="K48" s="412"/>
      <c r="L48" s="1559"/>
      <c r="M48" s="224" t="s">
        <v>972</v>
      </c>
    </row>
    <row r="49" spans="1:22" ht="15" customHeight="1" x14ac:dyDescent="0.2">
      <c r="A49" s="1573" t="s">
        <v>952</v>
      </c>
      <c r="B49" s="1573"/>
      <c r="C49" s="1573"/>
      <c r="D49" s="1573"/>
      <c r="E49" s="1573"/>
      <c r="F49" s="1573"/>
      <c r="G49" s="1573"/>
      <c r="H49" s="1573"/>
      <c r="I49" s="1573"/>
      <c r="J49" s="1573"/>
      <c r="K49" s="1602"/>
      <c r="L49" s="1559"/>
      <c r="M49" s="224" t="s">
        <v>973</v>
      </c>
    </row>
    <row r="50" spans="1:22" ht="15" customHeight="1" x14ac:dyDescent="0.2">
      <c r="A50" s="1573"/>
      <c r="B50" s="1573"/>
      <c r="C50" s="1573"/>
      <c r="D50" s="1573"/>
      <c r="E50" s="1573"/>
      <c r="F50" s="1573"/>
      <c r="G50" s="1573"/>
      <c r="H50" s="1573"/>
      <c r="I50" s="1573"/>
      <c r="J50" s="1573"/>
      <c r="K50" s="1602"/>
      <c r="L50" s="1559"/>
      <c r="M50" s="224" t="s">
        <v>974</v>
      </c>
    </row>
    <row r="51" spans="1:22" ht="15" customHeight="1" x14ac:dyDescent="0.2">
      <c r="A51" s="1571" t="s">
        <v>924</v>
      </c>
      <c r="B51" s="1571"/>
      <c r="C51" s="1571"/>
      <c r="D51" s="1571"/>
      <c r="E51" s="1571"/>
      <c r="F51" s="1571"/>
      <c r="G51" s="1571"/>
      <c r="H51" s="1571"/>
      <c r="I51" s="1571"/>
      <c r="J51" s="1571"/>
      <c r="K51" s="1603"/>
      <c r="L51" s="1559"/>
      <c r="M51" s="410" t="s">
        <v>975</v>
      </c>
      <c r="N51" s="410"/>
      <c r="O51" s="410"/>
      <c r="P51" s="410"/>
      <c r="Q51" s="410"/>
      <c r="R51" s="410"/>
      <c r="S51" s="410"/>
      <c r="T51" s="410"/>
      <c r="U51" s="410"/>
      <c r="V51" s="410"/>
    </row>
  </sheetData>
  <mergeCells count="87">
    <mergeCell ref="A40:K40"/>
    <mergeCell ref="L40:L43"/>
    <mergeCell ref="L44:L51"/>
    <mergeCell ref="A49:K50"/>
    <mergeCell ref="A51:K51"/>
    <mergeCell ref="L14:V14"/>
    <mergeCell ref="H16:K16"/>
    <mergeCell ref="H24:K24"/>
    <mergeCell ref="L26:L28"/>
    <mergeCell ref="L33:L39"/>
    <mergeCell ref="I35:K35"/>
    <mergeCell ref="I36:K36"/>
    <mergeCell ref="I37:K37"/>
    <mergeCell ref="I38:K38"/>
    <mergeCell ref="I39:K39"/>
    <mergeCell ref="L30:L32"/>
    <mergeCell ref="A14:K14"/>
    <mergeCell ref="B30:E30"/>
    <mergeCell ref="B29:D29"/>
    <mergeCell ref="S10:T10"/>
    <mergeCell ref="U10:V10"/>
    <mergeCell ref="U11:V11"/>
    <mergeCell ref="A12:I12"/>
    <mergeCell ref="J12:K12"/>
    <mergeCell ref="L12:N12"/>
    <mergeCell ref="O12:P12"/>
    <mergeCell ref="Q12:R12"/>
    <mergeCell ref="S12:T12"/>
    <mergeCell ref="U12:V12"/>
    <mergeCell ref="A11:I11"/>
    <mergeCell ref="J11:K11"/>
    <mergeCell ref="L11:N11"/>
    <mergeCell ref="O11:P11"/>
    <mergeCell ref="Q11:R11"/>
    <mergeCell ref="S11:T11"/>
    <mergeCell ref="A10:I10"/>
    <mergeCell ref="J10:K10"/>
    <mergeCell ref="L10:N10"/>
    <mergeCell ref="O10:P10"/>
    <mergeCell ref="Q10:R10"/>
    <mergeCell ref="U8:V8"/>
    <mergeCell ref="A9:I9"/>
    <mergeCell ref="J9:K9"/>
    <mergeCell ref="L9:N9"/>
    <mergeCell ref="O9:P9"/>
    <mergeCell ref="Q9:R9"/>
    <mergeCell ref="S9:T9"/>
    <mergeCell ref="U9:V9"/>
    <mergeCell ref="A8:I8"/>
    <mergeCell ref="J8:K8"/>
    <mergeCell ref="L8:N8"/>
    <mergeCell ref="O8:P8"/>
    <mergeCell ref="Q8:R8"/>
    <mergeCell ref="S8:T8"/>
    <mergeCell ref="U6:V6"/>
    <mergeCell ref="A7:I7"/>
    <mergeCell ref="J7:K7"/>
    <mergeCell ref="L7:N7"/>
    <mergeCell ref="O7:P7"/>
    <mergeCell ref="Q7:R7"/>
    <mergeCell ref="S7:T7"/>
    <mergeCell ref="U7:V7"/>
    <mergeCell ref="A6:I6"/>
    <mergeCell ref="J6:K6"/>
    <mergeCell ref="L6:N6"/>
    <mergeCell ref="O6:P6"/>
    <mergeCell ref="Q6:R6"/>
    <mergeCell ref="S6:T6"/>
    <mergeCell ref="U4:V4"/>
    <mergeCell ref="A5:I5"/>
    <mergeCell ref="J5:K5"/>
    <mergeCell ref="L5:N5"/>
    <mergeCell ref="O5:P5"/>
    <mergeCell ref="Q5:R5"/>
    <mergeCell ref="S5:T5"/>
    <mergeCell ref="U5:V5"/>
    <mergeCell ref="A4:I4"/>
    <mergeCell ref="J4:K4"/>
    <mergeCell ref="L4:N4"/>
    <mergeCell ref="O4:P4"/>
    <mergeCell ref="Q4:R4"/>
    <mergeCell ref="S4:T4"/>
    <mergeCell ref="L3:N3"/>
    <mergeCell ref="O3:P3"/>
    <mergeCell ref="Q3:R3"/>
    <mergeCell ref="S3:T3"/>
    <mergeCell ref="U3:V3"/>
  </mergeCells>
  <printOptions horizontalCentered="1"/>
  <pageMargins left="0.19685039370078741" right="0.19685039370078741" top="0.19685039370078741" bottom="0.19685039370078741" header="0.31496062992125984" footer="0.31496062992125984"/>
  <pageSetup orientation="portrait" r:id="rId1"/>
  <headerFooter>
    <oddFooter xml:space="preserve">&amp;L&amp;8&amp;K00+000©H&amp;&amp;R Block Canada Inc. 2019&amp;R&amp;8 &amp;K00+00091104-4 11-19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72" r:id="rId4" name="Check Box 60">
              <controlPr defaultSize="0" autoFill="0" autoLine="0" autoPict="0">
                <anchor moveWithCells="1" sizeWithCells="1">
                  <from>
                    <xdr:col>9</xdr:col>
                    <xdr:colOff>771525</xdr:colOff>
                    <xdr:row>40</xdr:row>
                    <xdr:rowOff>28575</xdr:rowOff>
                  </from>
                  <to>
                    <xdr:col>10</xdr:col>
                    <xdr:colOff>57150</xdr:colOff>
                    <xdr:row>40</xdr:row>
                    <xdr:rowOff>180975</xdr:rowOff>
                  </to>
                </anchor>
              </controlPr>
            </control>
          </mc:Choice>
        </mc:AlternateContent>
        <mc:AlternateContent xmlns:mc="http://schemas.openxmlformats.org/markup-compatibility/2006">
          <mc:Choice Requires="x14">
            <control shapeId="64573" r:id="rId5" name="Check Box 61">
              <controlPr defaultSize="0" autoFill="0" autoLine="0" autoPict="0">
                <anchor moveWithCells="1" sizeWithCells="1">
                  <from>
                    <xdr:col>10</xdr:col>
                    <xdr:colOff>85725</xdr:colOff>
                    <xdr:row>40</xdr:row>
                    <xdr:rowOff>28575</xdr:rowOff>
                  </from>
                  <to>
                    <xdr:col>10</xdr:col>
                    <xdr:colOff>457200</xdr:colOff>
                    <xdr:row>40</xdr:row>
                    <xdr:rowOff>180975</xdr:rowOff>
                  </to>
                </anchor>
              </controlPr>
            </control>
          </mc:Choice>
        </mc:AlternateContent>
        <mc:AlternateContent xmlns:mc="http://schemas.openxmlformats.org/markup-compatibility/2006">
          <mc:Choice Requires="x14">
            <control shapeId="64574" r:id="rId6" name="Check Box 62">
              <controlPr defaultSize="0" autoFill="0" autoLine="0" autoPict="0">
                <anchor moveWithCells="1" sizeWithCells="1">
                  <from>
                    <xdr:col>1</xdr:col>
                    <xdr:colOff>66675</xdr:colOff>
                    <xdr:row>34</xdr:row>
                    <xdr:rowOff>28575</xdr:rowOff>
                  </from>
                  <to>
                    <xdr:col>3</xdr:col>
                    <xdr:colOff>133350</xdr:colOff>
                    <xdr:row>34</xdr:row>
                    <xdr:rowOff>171450</xdr:rowOff>
                  </to>
                </anchor>
              </controlPr>
            </control>
          </mc:Choice>
        </mc:AlternateContent>
        <mc:AlternateContent xmlns:mc="http://schemas.openxmlformats.org/markup-compatibility/2006">
          <mc:Choice Requires="x14">
            <control shapeId="64575" r:id="rId7" name="Check Box 63">
              <controlPr defaultSize="0" autoFill="0" autoLine="0" autoPict="0">
                <anchor moveWithCells="1" sizeWithCells="1">
                  <from>
                    <xdr:col>3</xdr:col>
                    <xdr:colOff>190500</xdr:colOff>
                    <xdr:row>34</xdr:row>
                    <xdr:rowOff>28575</xdr:rowOff>
                  </from>
                  <to>
                    <xdr:col>5</xdr:col>
                    <xdr:colOff>180975</xdr:colOff>
                    <xdr:row>34</xdr:row>
                    <xdr:rowOff>180975</xdr:rowOff>
                  </to>
                </anchor>
              </controlPr>
            </control>
          </mc:Choice>
        </mc:AlternateContent>
        <mc:AlternateContent xmlns:mc="http://schemas.openxmlformats.org/markup-compatibility/2006">
          <mc:Choice Requires="x14">
            <control shapeId="64576" r:id="rId8" name="Check Box 64">
              <controlPr locked="0" defaultSize="0" autoFill="0" autoLine="0" autoPict="0">
                <anchor moveWithCells="1" sizeWithCells="1">
                  <from>
                    <xdr:col>1</xdr:col>
                    <xdr:colOff>57150</xdr:colOff>
                    <xdr:row>35</xdr:row>
                    <xdr:rowOff>19050</xdr:rowOff>
                  </from>
                  <to>
                    <xdr:col>3</xdr:col>
                    <xdr:colOff>123825</xdr:colOff>
                    <xdr:row>35</xdr:row>
                    <xdr:rowOff>161925</xdr:rowOff>
                  </to>
                </anchor>
              </controlPr>
            </control>
          </mc:Choice>
        </mc:AlternateContent>
        <mc:AlternateContent xmlns:mc="http://schemas.openxmlformats.org/markup-compatibility/2006">
          <mc:Choice Requires="x14">
            <control shapeId="64577" r:id="rId9" name="Check Box 65">
              <controlPr locked="0" defaultSize="0" autoFill="0" autoLine="0" autoPict="0">
                <anchor moveWithCells="1" sizeWithCells="1">
                  <from>
                    <xdr:col>3</xdr:col>
                    <xdr:colOff>180975</xdr:colOff>
                    <xdr:row>35</xdr:row>
                    <xdr:rowOff>19050</xdr:rowOff>
                  </from>
                  <to>
                    <xdr:col>5</xdr:col>
                    <xdr:colOff>180975</xdr:colOff>
                    <xdr:row>35</xdr:row>
                    <xdr:rowOff>171450</xdr:rowOff>
                  </to>
                </anchor>
              </controlPr>
            </control>
          </mc:Choice>
        </mc:AlternateContent>
        <mc:AlternateContent xmlns:mc="http://schemas.openxmlformats.org/markup-compatibility/2006">
          <mc:Choice Requires="x14">
            <control shapeId="64578" r:id="rId10" name="Check Box 66">
              <controlPr locked="0" defaultSize="0" autoFill="0" autoLine="0" autoPict="0">
                <anchor moveWithCells="1" sizeWithCells="1">
                  <from>
                    <xdr:col>1</xdr:col>
                    <xdr:colOff>57150</xdr:colOff>
                    <xdr:row>36</xdr:row>
                    <xdr:rowOff>0</xdr:rowOff>
                  </from>
                  <to>
                    <xdr:col>3</xdr:col>
                    <xdr:colOff>123825</xdr:colOff>
                    <xdr:row>36</xdr:row>
                    <xdr:rowOff>142875</xdr:rowOff>
                  </to>
                </anchor>
              </controlPr>
            </control>
          </mc:Choice>
        </mc:AlternateContent>
        <mc:AlternateContent xmlns:mc="http://schemas.openxmlformats.org/markup-compatibility/2006">
          <mc:Choice Requires="x14">
            <control shapeId="64579" r:id="rId11" name="Check Box 67">
              <controlPr locked="0" defaultSize="0" autoFill="0" autoLine="0" autoPict="0">
                <anchor moveWithCells="1" sizeWithCells="1">
                  <from>
                    <xdr:col>3</xdr:col>
                    <xdr:colOff>180975</xdr:colOff>
                    <xdr:row>36</xdr:row>
                    <xdr:rowOff>0</xdr:rowOff>
                  </from>
                  <to>
                    <xdr:col>5</xdr:col>
                    <xdr:colOff>180975</xdr:colOff>
                    <xdr:row>36</xdr:row>
                    <xdr:rowOff>152400</xdr:rowOff>
                  </to>
                </anchor>
              </controlPr>
            </control>
          </mc:Choice>
        </mc:AlternateContent>
        <mc:AlternateContent xmlns:mc="http://schemas.openxmlformats.org/markup-compatibility/2006">
          <mc:Choice Requires="x14">
            <control shapeId="64580" r:id="rId12" name="Check Box 68">
              <controlPr locked="0" defaultSize="0" autoFill="0" autoLine="0" autoPict="0">
                <anchor moveWithCells="1" sizeWithCells="1">
                  <from>
                    <xdr:col>1</xdr:col>
                    <xdr:colOff>57150</xdr:colOff>
                    <xdr:row>37</xdr:row>
                    <xdr:rowOff>19050</xdr:rowOff>
                  </from>
                  <to>
                    <xdr:col>3</xdr:col>
                    <xdr:colOff>123825</xdr:colOff>
                    <xdr:row>37</xdr:row>
                    <xdr:rowOff>161925</xdr:rowOff>
                  </to>
                </anchor>
              </controlPr>
            </control>
          </mc:Choice>
        </mc:AlternateContent>
        <mc:AlternateContent xmlns:mc="http://schemas.openxmlformats.org/markup-compatibility/2006">
          <mc:Choice Requires="x14">
            <control shapeId="64581" r:id="rId13" name="Check Box 69">
              <controlPr locked="0" defaultSize="0" autoFill="0" autoLine="0" autoPict="0">
                <anchor moveWithCells="1" sizeWithCells="1">
                  <from>
                    <xdr:col>3</xdr:col>
                    <xdr:colOff>180975</xdr:colOff>
                    <xdr:row>37</xdr:row>
                    <xdr:rowOff>19050</xdr:rowOff>
                  </from>
                  <to>
                    <xdr:col>5</xdr:col>
                    <xdr:colOff>180975</xdr:colOff>
                    <xdr:row>37</xdr:row>
                    <xdr:rowOff>171450</xdr:rowOff>
                  </to>
                </anchor>
              </controlPr>
            </control>
          </mc:Choice>
        </mc:AlternateContent>
        <mc:AlternateContent xmlns:mc="http://schemas.openxmlformats.org/markup-compatibility/2006">
          <mc:Choice Requires="x14">
            <control shapeId="64582" r:id="rId14" name="Check Box 70">
              <controlPr locked="0" defaultSize="0" autoFill="0" autoLine="0" autoPict="0">
                <anchor moveWithCells="1" sizeWithCells="1">
                  <from>
                    <xdr:col>1</xdr:col>
                    <xdr:colOff>57150</xdr:colOff>
                    <xdr:row>38</xdr:row>
                    <xdr:rowOff>19050</xdr:rowOff>
                  </from>
                  <to>
                    <xdr:col>3</xdr:col>
                    <xdr:colOff>123825</xdr:colOff>
                    <xdr:row>38</xdr:row>
                    <xdr:rowOff>161925</xdr:rowOff>
                  </to>
                </anchor>
              </controlPr>
            </control>
          </mc:Choice>
        </mc:AlternateContent>
        <mc:AlternateContent xmlns:mc="http://schemas.openxmlformats.org/markup-compatibility/2006">
          <mc:Choice Requires="x14">
            <control shapeId="64583" r:id="rId15" name="Check Box 71">
              <controlPr locked="0" defaultSize="0" autoFill="0" autoLine="0" autoPict="0">
                <anchor moveWithCells="1" sizeWithCells="1">
                  <from>
                    <xdr:col>3</xdr:col>
                    <xdr:colOff>180975</xdr:colOff>
                    <xdr:row>38</xdr:row>
                    <xdr:rowOff>19050</xdr:rowOff>
                  </from>
                  <to>
                    <xdr:col>5</xdr:col>
                    <xdr:colOff>180975</xdr:colOff>
                    <xdr:row>38</xdr:row>
                    <xdr:rowOff>171450</xdr:rowOff>
                  </to>
                </anchor>
              </controlPr>
            </control>
          </mc:Choice>
        </mc:AlternateContent>
        <mc:AlternateContent xmlns:mc="http://schemas.openxmlformats.org/markup-compatibility/2006">
          <mc:Choice Requires="x14">
            <control shapeId="64584" r:id="rId16" name="Check Box 72">
              <controlPr defaultSize="0" autoFill="0" autoLine="0" autoPict="0">
                <anchor moveWithCells="1" sizeWithCells="1">
                  <from>
                    <xdr:col>9</xdr:col>
                    <xdr:colOff>771525</xdr:colOff>
                    <xdr:row>41</xdr:row>
                    <xdr:rowOff>19050</xdr:rowOff>
                  </from>
                  <to>
                    <xdr:col>10</xdr:col>
                    <xdr:colOff>57150</xdr:colOff>
                    <xdr:row>41</xdr:row>
                    <xdr:rowOff>171450</xdr:rowOff>
                  </to>
                </anchor>
              </controlPr>
            </control>
          </mc:Choice>
        </mc:AlternateContent>
        <mc:AlternateContent xmlns:mc="http://schemas.openxmlformats.org/markup-compatibility/2006">
          <mc:Choice Requires="x14">
            <control shapeId="64585" r:id="rId17" name="Check Box 73">
              <controlPr defaultSize="0" autoFill="0" autoLine="0" autoPict="0">
                <anchor moveWithCells="1" sizeWithCells="1">
                  <from>
                    <xdr:col>10</xdr:col>
                    <xdr:colOff>85725</xdr:colOff>
                    <xdr:row>41</xdr:row>
                    <xdr:rowOff>19050</xdr:rowOff>
                  </from>
                  <to>
                    <xdr:col>10</xdr:col>
                    <xdr:colOff>466725</xdr:colOff>
                    <xdr:row>41</xdr:row>
                    <xdr:rowOff>171450</xdr:rowOff>
                  </to>
                </anchor>
              </controlPr>
            </control>
          </mc:Choice>
        </mc:AlternateContent>
        <mc:AlternateContent xmlns:mc="http://schemas.openxmlformats.org/markup-compatibility/2006">
          <mc:Choice Requires="x14">
            <control shapeId="64586" r:id="rId18" name="Check Box 74">
              <controlPr defaultSize="0" autoFill="0" autoLine="0" autoPict="0">
                <anchor moveWithCells="1" sizeWithCells="1">
                  <from>
                    <xdr:col>9</xdr:col>
                    <xdr:colOff>771525</xdr:colOff>
                    <xdr:row>42</xdr:row>
                    <xdr:rowOff>19050</xdr:rowOff>
                  </from>
                  <to>
                    <xdr:col>10</xdr:col>
                    <xdr:colOff>57150</xdr:colOff>
                    <xdr:row>42</xdr:row>
                    <xdr:rowOff>171450</xdr:rowOff>
                  </to>
                </anchor>
              </controlPr>
            </control>
          </mc:Choice>
        </mc:AlternateContent>
        <mc:AlternateContent xmlns:mc="http://schemas.openxmlformats.org/markup-compatibility/2006">
          <mc:Choice Requires="x14">
            <control shapeId="64587" r:id="rId19" name="Check Box 75">
              <controlPr defaultSize="0" autoFill="0" autoLine="0" autoPict="0">
                <anchor moveWithCells="1" sizeWithCells="1">
                  <from>
                    <xdr:col>10</xdr:col>
                    <xdr:colOff>85725</xdr:colOff>
                    <xdr:row>42</xdr:row>
                    <xdr:rowOff>19050</xdr:rowOff>
                  </from>
                  <to>
                    <xdr:col>10</xdr:col>
                    <xdr:colOff>466725</xdr:colOff>
                    <xdr:row>42</xdr:row>
                    <xdr:rowOff>171450</xdr:rowOff>
                  </to>
                </anchor>
              </controlPr>
            </control>
          </mc:Choice>
        </mc:AlternateContent>
        <mc:AlternateContent xmlns:mc="http://schemas.openxmlformats.org/markup-compatibility/2006">
          <mc:Choice Requires="x14">
            <control shapeId="64588" r:id="rId20" name="Check Box 76">
              <controlPr defaultSize="0" autoFill="0" autoLine="0" autoPict="0">
                <anchor moveWithCells="1" sizeWithCells="1">
                  <from>
                    <xdr:col>9</xdr:col>
                    <xdr:colOff>771525</xdr:colOff>
                    <xdr:row>43</xdr:row>
                    <xdr:rowOff>19050</xdr:rowOff>
                  </from>
                  <to>
                    <xdr:col>10</xdr:col>
                    <xdr:colOff>57150</xdr:colOff>
                    <xdr:row>43</xdr:row>
                    <xdr:rowOff>190500</xdr:rowOff>
                  </to>
                </anchor>
              </controlPr>
            </control>
          </mc:Choice>
        </mc:AlternateContent>
        <mc:AlternateContent xmlns:mc="http://schemas.openxmlformats.org/markup-compatibility/2006">
          <mc:Choice Requires="x14">
            <control shapeId="64589" r:id="rId21" name="Check Box 77">
              <controlPr defaultSize="0" autoFill="0" autoLine="0" autoPict="0">
                <anchor moveWithCells="1" sizeWithCells="1">
                  <from>
                    <xdr:col>10</xdr:col>
                    <xdr:colOff>85725</xdr:colOff>
                    <xdr:row>43</xdr:row>
                    <xdr:rowOff>19050</xdr:rowOff>
                  </from>
                  <to>
                    <xdr:col>10</xdr:col>
                    <xdr:colOff>466725</xdr:colOff>
                    <xdr:row>44</xdr:row>
                    <xdr:rowOff>0</xdr:rowOff>
                  </to>
                </anchor>
              </controlPr>
            </control>
          </mc:Choice>
        </mc:AlternateContent>
        <mc:AlternateContent xmlns:mc="http://schemas.openxmlformats.org/markup-compatibility/2006">
          <mc:Choice Requires="x14">
            <control shapeId="64590" r:id="rId22" name="Check Box 78">
              <controlPr defaultSize="0" autoFill="0" autoLine="0" autoPict="0">
                <anchor moveWithCells="1" sizeWithCells="1">
                  <from>
                    <xdr:col>9</xdr:col>
                    <xdr:colOff>771525</xdr:colOff>
                    <xdr:row>44</xdr:row>
                    <xdr:rowOff>19050</xdr:rowOff>
                  </from>
                  <to>
                    <xdr:col>10</xdr:col>
                    <xdr:colOff>57150</xdr:colOff>
                    <xdr:row>44</xdr:row>
                    <xdr:rowOff>190500</xdr:rowOff>
                  </to>
                </anchor>
              </controlPr>
            </control>
          </mc:Choice>
        </mc:AlternateContent>
        <mc:AlternateContent xmlns:mc="http://schemas.openxmlformats.org/markup-compatibility/2006">
          <mc:Choice Requires="x14">
            <control shapeId="64591" r:id="rId23" name="Check Box 79">
              <controlPr defaultSize="0" autoFill="0" autoLine="0" autoPict="0">
                <anchor moveWithCells="1" sizeWithCells="1">
                  <from>
                    <xdr:col>10</xdr:col>
                    <xdr:colOff>85725</xdr:colOff>
                    <xdr:row>44</xdr:row>
                    <xdr:rowOff>19050</xdr:rowOff>
                  </from>
                  <to>
                    <xdr:col>10</xdr:col>
                    <xdr:colOff>466725</xdr:colOff>
                    <xdr:row>45</xdr:row>
                    <xdr:rowOff>0</xdr:rowOff>
                  </to>
                </anchor>
              </controlPr>
            </control>
          </mc:Choice>
        </mc:AlternateContent>
        <mc:AlternateContent xmlns:mc="http://schemas.openxmlformats.org/markup-compatibility/2006">
          <mc:Choice Requires="x14">
            <control shapeId="64592" r:id="rId24" name="Check Box 80">
              <controlPr defaultSize="0" autoFill="0" autoLine="0" autoPict="0">
                <anchor moveWithCells="1" sizeWithCells="1">
                  <from>
                    <xdr:col>9</xdr:col>
                    <xdr:colOff>771525</xdr:colOff>
                    <xdr:row>45</xdr:row>
                    <xdr:rowOff>19050</xdr:rowOff>
                  </from>
                  <to>
                    <xdr:col>10</xdr:col>
                    <xdr:colOff>57150</xdr:colOff>
                    <xdr:row>45</xdr:row>
                    <xdr:rowOff>190500</xdr:rowOff>
                  </to>
                </anchor>
              </controlPr>
            </control>
          </mc:Choice>
        </mc:AlternateContent>
        <mc:AlternateContent xmlns:mc="http://schemas.openxmlformats.org/markup-compatibility/2006">
          <mc:Choice Requires="x14">
            <control shapeId="64593" r:id="rId25" name="Check Box 81">
              <controlPr defaultSize="0" autoFill="0" autoLine="0" autoPict="0">
                <anchor moveWithCells="1" sizeWithCells="1">
                  <from>
                    <xdr:col>10</xdr:col>
                    <xdr:colOff>85725</xdr:colOff>
                    <xdr:row>45</xdr:row>
                    <xdr:rowOff>19050</xdr:rowOff>
                  </from>
                  <to>
                    <xdr:col>10</xdr:col>
                    <xdr:colOff>466725</xdr:colOff>
                    <xdr:row>46</xdr:row>
                    <xdr:rowOff>0</xdr:rowOff>
                  </to>
                </anchor>
              </controlPr>
            </control>
          </mc:Choice>
        </mc:AlternateContent>
        <mc:AlternateContent xmlns:mc="http://schemas.openxmlformats.org/markup-compatibility/2006">
          <mc:Choice Requires="x14">
            <control shapeId="64594" r:id="rId26" name="Check Box 82">
              <controlPr defaultSize="0" autoFill="0" autoLine="0" autoPict="0">
                <anchor moveWithCells="1" sizeWithCells="1">
                  <from>
                    <xdr:col>9</xdr:col>
                    <xdr:colOff>771525</xdr:colOff>
                    <xdr:row>46</xdr:row>
                    <xdr:rowOff>19050</xdr:rowOff>
                  </from>
                  <to>
                    <xdr:col>10</xdr:col>
                    <xdr:colOff>57150</xdr:colOff>
                    <xdr:row>46</xdr:row>
                    <xdr:rowOff>152400</xdr:rowOff>
                  </to>
                </anchor>
              </controlPr>
            </control>
          </mc:Choice>
        </mc:AlternateContent>
        <mc:AlternateContent xmlns:mc="http://schemas.openxmlformats.org/markup-compatibility/2006">
          <mc:Choice Requires="x14">
            <control shapeId="64595" r:id="rId27" name="Check Box 83">
              <controlPr defaultSize="0" autoFill="0" autoLine="0" autoPict="0">
                <anchor moveWithCells="1" sizeWithCells="1">
                  <from>
                    <xdr:col>10</xdr:col>
                    <xdr:colOff>85725</xdr:colOff>
                    <xdr:row>46</xdr:row>
                    <xdr:rowOff>19050</xdr:rowOff>
                  </from>
                  <to>
                    <xdr:col>10</xdr:col>
                    <xdr:colOff>466725</xdr:colOff>
                    <xdr:row>46</xdr:row>
                    <xdr:rowOff>152400</xdr:rowOff>
                  </to>
                </anchor>
              </controlPr>
            </control>
          </mc:Choice>
        </mc:AlternateContent>
        <mc:AlternateContent xmlns:mc="http://schemas.openxmlformats.org/markup-compatibility/2006">
          <mc:Choice Requires="x14">
            <control shapeId="64596" r:id="rId28" name="Check Box 84">
              <controlPr defaultSize="0" autoFill="0" autoLine="0" autoPict="0">
                <anchor moveWithCells="1" sizeWithCells="1">
                  <from>
                    <xdr:col>9</xdr:col>
                    <xdr:colOff>771525</xdr:colOff>
                    <xdr:row>47</xdr:row>
                    <xdr:rowOff>19050</xdr:rowOff>
                  </from>
                  <to>
                    <xdr:col>10</xdr:col>
                    <xdr:colOff>57150</xdr:colOff>
                    <xdr:row>47</xdr:row>
                    <xdr:rowOff>190500</xdr:rowOff>
                  </to>
                </anchor>
              </controlPr>
            </control>
          </mc:Choice>
        </mc:AlternateContent>
        <mc:AlternateContent xmlns:mc="http://schemas.openxmlformats.org/markup-compatibility/2006">
          <mc:Choice Requires="x14">
            <control shapeId="64597" r:id="rId29" name="Check Box 85">
              <controlPr defaultSize="0" autoFill="0" autoLine="0" autoPict="0">
                <anchor moveWithCells="1" sizeWithCells="1">
                  <from>
                    <xdr:col>10</xdr:col>
                    <xdr:colOff>85725</xdr:colOff>
                    <xdr:row>47</xdr:row>
                    <xdr:rowOff>19050</xdr:rowOff>
                  </from>
                  <to>
                    <xdr:col>10</xdr:col>
                    <xdr:colOff>466725</xdr:colOff>
                    <xdr:row>48</xdr:row>
                    <xdr:rowOff>0</xdr:rowOff>
                  </to>
                </anchor>
              </controlPr>
            </control>
          </mc:Choice>
        </mc:AlternateContent>
        <mc:AlternateContent xmlns:mc="http://schemas.openxmlformats.org/markup-compatibility/2006">
          <mc:Choice Requires="x14">
            <control shapeId="64598" r:id="rId30" name="Check Box 86">
              <controlPr defaultSize="0" autoFill="0" autoLine="0" autoPict="0">
                <anchor moveWithCells="1" sizeWithCells="1">
                  <from>
                    <xdr:col>9</xdr:col>
                    <xdr:colOff>771525</xdr:colOff>
                    <xdr:row>49</xdr:row>
                    <xdr:rowOff>19050</xdr:rowOff>
                  </from>
                  <to>
                    <xdr:col>10</xdr:col>
                    <xdr:colOff>57150</xdr:colOff>
                    <xdr:row>49</xdr:row>
                    <xdr:rowOff>190500</xdr:rowOff>
                  </to>
                </anchor>
              </controlPr>
            </control>
          </mc:Choice>
        </mc:AlternateContent>
        <mc:AlternateContent xmlns:mc="http://schemas.openxmlformats.org/markup-compatibility/2006">
          <mc:Choice Requires="x14">
            <control shapeId="64599" r:id="rId31" name="Check Box 87">
              <controlPr defaultSize="0" autoFill="0" autoLine="0" autoPict="0">
                <anchor moveWithCells="1" sizeWithCells="1">
                  <from>
                    <xdr:col>10</xdr:col>
                    <xdr:colOff>85725</xdr:colOff>
                    <xdr:row>49</xdr:row>
                    <xdr:rowOff>19050</xdr:rowOff>
                  </from>
                  <to>
                    <xdr:col>10</xdr:col>
                    <xdr:colOff>466725</xdr:colOff>
                    <xdr:row>50</xdr:row>
                    <xdr:rowOff>0</xdr:rowOff>
                  </to>
                </anchor>
              </controlPr>
            </control>
          </mc:Choice>
        </mc:AlternateContent>
        <mc:AlternateContent xmlns:mc="http://schemas.openxmlformats.org/markup-compatibility/2006">
          <mc:Choice Requires="x14">
            <control shapeId="64600" r:id="rId32" name="Check Box 88">
              <controlPr defaultSize="0" autoFill="0" autoLine="0" autoPict="0">
                <anchor moveWithCells="1" sizeWithCells="1">
                  <from>
                    <xdr:col>9</xdr:col>
                    <xdr:colOff>771525</xdr:colOff>
                    <xdr:row>17</xdr:row>
                    <xdr:rowOff>9525</xdr:rowOff>
                  </from>
                  <to>
                    <xdr:col>10</xdr:col>
                    <xdr:colOff>57150</xdr:colOff>
                    <xdr:row>17</xdr:row>
                    <xdr:rowOff>161925</xdr:rowOff>
                  </to>
                </anchor>
              </controlPr>
            </control>
          </mc:Choice>
        </mc:AlternateContent>
        <mc:AlternateContent xmlns:mc="http://schemas.openxmlformats.org/markup-compatibility/2006">
          <mc:Choice Requires="x14">
            <control shapeId="64601" r:id="rId33" name="Check Box 89">
              <controlPr defaultSize="0" autoFill="0" autoLine="0" autoPict="0">
                <anchor moveWithCells="1" sizeWithCells="1">
                  <from>
                    <xdr:col>10</xdr:col>
                    <xdr:colOff>85725</xdr:colOff>
                    <xdr:row>17</xdr:row>
                    <xdr:rowOff>9525</xdr:rowOff>
                  </from>
                  <to>
                    <xdr:col>10</xdr:col>
                    <xdr:colOff>466725</xdr:colOff>
                    <xdr:row>17</xdr:row>
                    <xdr:rowOff>161925</xdr:rowOff>
                  </to>
                </anchor>
              </controlPr>
            </control>
          </mc:Choice>
        </mc:AlternateContent>
        <mc:AlternateContent xmlns:mc="http://schemas.openxmlformats.org/markup-compatibility/2006">
          <mc:Choice Requires="x14">
            <control shapeId="64602" r:id="rId34" name="Check Box 90">
              <controlPr defaultSize="0" autoFill="0" autoLine="0" autoPict="0">
                <anchor moveWithCells="1" sizeWithCells="1">
                  <from>
                    <xdr:col>9</xdr:col>
                    <xdr:colOff>771525</xdr:colOff>
                    <xdr:row>14</xdr:row>
                    <xdr:rowOff>9525</xdr:rowOff>
                  </from>
                  <to>
                    <xdr:col>10</xdr:col>
                    <xdr:colOff>57150</xdr:colOff>
                    <xdr:row>14</xdr:row>
                    <xdr:rowOff>161925</xdr:rowOff>
                  </to>
                </anchor>
              </controlPr>
            </control>
          </mc:Choice>
        </mc:AlternateContent>
        <mc:AlternateContent xmlns:mc="http://schemas.openxmlformats.org/markup-compatibility/2006">
          <mc:Choice Requires="x14">
            <control shapeId="64603" r:id="rId35" name="Check Box 91">
              <controlPr defaultSize="0" autoFill="0" autoLine="0" autoPict="0">
                <anchor moveWithCells="1" sizeWithCells="1">
                  <from>
                    <xdr:col>10</xdr:col>
                    <xdr:colOff>85725</xdr:colOff>
                    <xdr:row>14</xdr:row>
                    <xdr:rowOff>9525</xdr:rowOff>
                  </from>
                  <to>
                    <xdr:col>10</xdr:col>
                    <xdr:colOff>457200</xdr:colOff>
                    <xdr:row>14</xdr:row>
                    <xdr:rowOff>161925</xdr:rowOff>
                  </to>
                </anchor>
              </controlPr>
            </control>
          </mc:Choice>
        </mc:AlternateContent>
        <mc:AlternateContent xmlns:mc="http://schemas.openxmlformats.org/markup-compatibility/2006">
          <mc:Choice Requires="x14">
            <control shapeId="64604" r:id="rId36" name="Check Box 92">
              <controlPr defaultSize="0" autoFill="0" autoLine="0" autoPict="0">
                <anchor moveWithCells="1" sizeWithCells="1">
                  <from>
                    <xdr:col>9</xdr:col>
                    <xdr:colOff>771525</xdr:colOff>
                    <xdr:row>32</xdr:row>
                    <xdr:rowOff>9525</xdr:rowOff>
                  </from>
                  <to>
                    <xdr:col>10</xdr:col>
                    <xdr:colOff>57150</xdr:colOff>
                    <xdr:row>32</xdr:row>
                    <xdr:rowOff>161925</xdr:rowOff>
                  </to>
                </anchor>
              </controlPr>
            </control>
          </mc:Choice>
        </mc:AlternateContent>
        <mc:AlternateContent xmlns:mc="http://schemas.openxmlformats.org/markup-compatibility/2006">
          <mc:Choice Requires="x14">
            <control shapeId="64605" r:id="rId37" name="Check Box 93">
              <controlPr defaultSize="0" autoFill="0" autoLine="0" autoPict="0">
                <anchor moveWithCells="1" sizeWithCells="1">
                  <from>
                    <xdr:col>10</xdr:col>
                    <xdr:colOff>85725</xdr:colOff>
                    <xdr:row>32</xdr:row>
                    <xdr:rowOff>9525</xdr:rowOff>
                  </from>
                  <to>
                    <xdr:col>10</xdr:col>
                    <xdr:colOff>466725</xdr:colOff>
                    <xdr:row>32</xdr:row>
                    <xdr:rowOff>161925</xdr:rowOff>
                  </to>
                </anchor>
              </controlPr>
            </control>
          </mc:Choice>
        </mc:AlternateContent>
        <mc:AlternateContent xmlns:mc="http://schemas.openxmlformats.org/markup-compatibility/2006">
          <mc:Choice Requires="x14">
            <control shapeId="64606" r:id="rId38" name="Check Box 94">
              <controlPr defaultSize="0" autoFill="0" autoLine="0" autoPict="0">
                <anchor moveWithCells="1" sizeWithCells="1">
                  <from>
                    <xdr:col>9</xdr:col>
                    <xdr:colOff>771525</xdr:colOff>
                    <xdr:row>27</xdr:row>
                    <xdr:rowOff>9525</xdr:rowOff>
                  </from>
                  <to>
                    <xdr:col>10</xdr:col>
                    <xdr:colOff>57150</xdr:colOff>
                    <xdr:row>27</xdr:row>
                    <xdr:rowOff>161925</xdr:rowOff>
                  </to>
                </anchor>
              </controlPr>
            </control>
          </mc:Choice>
        </mc:AlternateContent>
        <mc:AlternateContent xmlns:mc="http://schemas.openxmlformats.org/markup-compatibility/2006">
          <mc:Choice Requires="x14">
            <control shapeId="64607" r:id="rId39" name="Check Box 95">
              <controlPr defaultSize="0" autoFill="0" autoLine="0" autoPict="0">
                <anchor moveWithCells="1" sizeWithCells="1">
                  <from>
                    <xdr:col>10</xdr:col>
                    <xdr:colOff>85725</xdr:colOff>
                    <xdr:row>27</xdr:row>
                    <xdr:rowOff>9525</xdr:rowOff>
                  </from>
                  <to>
                    <xdr:col>10</xdr:col>
                    <xdr:colOff>466725</xdr:colOff>
                    <xdr:row>27</xdr:row>
                    <xdr:rowOff>161925</xdr:rowOff>
                  </to>
                </anchor>
              </controlPr>
            </control>
          </mc:Choice>
        </mc:AlternateContent>
        <mc:AlternateContent xmlns:mc="http://schemas.openxmlformats.org/markup-compatibility/2006">
          <mc:Choice Requires="x14">
            <control shapeId="64608" r:id="rId40" name="Check Box 96">
              <controlPr defaultSize="0" autoFill="0" autoLine="0" autoPict="0">
                <anchor moveWithCells="1" sizeWithCells="1">
                  <from>
                    <xdr:col>9</xdr:col>
                    <xdr:colOff>771525</xdr:colOff>
                    <xdr:row>26</xdr:row>
                    <xdr:rowOff>9525</xdr:rowOff>
                  </from>
                  <to>
                    <xdr:col>10</xdr:col>
                    <xdr:colOff>57150</xdr:colOff>
                    <xdr:row>26</xdr:row>
                    <xdr:rowOff>161925</xdr:rowOff>
                  </to>
                </anchor>
              </controlPr>
            </control>
          </mc:Choice>
        </mc:AlternateContent>
        <mc:AlternateContent xmlns:mc="http://schemas.openxmlformats.org/markup-compatibility/2006">
          <mc:Choice Requires="x14">
            <control shapeId="64609" r:id="rId41" name="Check Box 97">
              <controlPr defaultSize="0" autoFill="0" autoLine="0" autoPict="0">
                <anchor moveWithCells="1" sizeWithCells="1">
                  <from>
                    <xdr:col>10</xdr:col>
                    <xdr:colOff>85725</xdr:colOff>
                    <xdr:row>26</xdr:row>
                    <xdr:rowOff>9525</xdr:rowOff>
                  </from>
                  <to>
                    <xdr:col>10</xdr:col>
                    <xdr:colOff>466725</xdr:colOff>
                    <xdr:row>26</xdr:row>
                    <xdr:rowOff>161925</xdr:rowOff>
                  </to>
                </anchor>
              </controlPr>
            </control>
          </mc:Choice>
        </mc:AlternateContent>
        <mc:AlternateContent xmlns:mc="http://schemas.openxmlformats.org/markup-compatibility/2006">
          <mc:Choice Requires="x14">
            <control shapeId="64610" r:id="rId42" name="Check Box 98">
              <controlPr defaultSize="0" autoFill="0" autoLine="0" autoPict="0">
                <anchor moveWithCells="1" sizeWithCells="1">
                  <from>
                    <xdr:col>9</xdr:col>
                    <xdr:colOff>771525</xdr:colOff>
                    <xdr:row>25</xdr:row>
                    <xdr:rowOff>9525</xdr:rowOff>
                  </from>
                  <to>
                    <xdr:col>10</xdr:col>
                    <xdr:colOff>57150</xdr:colOff>
                    <xdr:row>25</xdr:row>
                    <xdr:rowOff>161925</xdr:rowOff>
                  </to>
                </anchor>
              </controlPr>
            </control>
          </mc:Choice>
        </mc:AlternateContent>
        <mc:AlternateContent xmlns:mc="http://schemas.openxmlformats.org/markup-compatibility/2006">
          <mc:Choice Requires="x14">
            <control shapeId="64611" r:id="rId43" name="Check Box 99">
              <controlPr defaultSize="0" autoFill="0" autoLine="0" autoPict="0">
                <anchor moveWithCells="1" sizeWithCells="1">
                  <from>
                    <xdr:col>10</xdr:col>
                    <xdr:colOff>85725</xdr:colOff>
                    <xdr:row>25</xdr:row>
                    <xdr:rowOff>9525</xdr:rowOff>
                  </from>
                  <to>
                    <xdr:col>10</xdr:col>
                    <xdr:colOff>466725</xdr:colOff>
                    <xdr:row>25</xdr:row>
                    <xdr:rowOff>161925</xdr:rowOff>
                  </to>
                </anchor>
              </controlPr>
            </control>
          </mc:Choice>
        </mc:AlternateContent>
        <mc:AlternateContent xmlns:mc="http://schemas.openxmlformats.org/markup-compatibility/2006">
          <mc:Choice Requires="x14">
            <control shapeId="64612" r:id="rId44" name="Check Box 100">
              <controlPr defaultSize="0" autoFill="0" autoLine="0" autoPict="0">
                <anchor moveWithCells="1" sizeWithCells="1">
                  <from>
                    <xdr:col>9</xdr:col>
                    <xdr:colOff>771525</xdr:colOff>
                    <xdr:row>24</xdr:row>
                    <xdr:rowOff>9525</xdr:rowOff>
                  </from>
                  <to>
                    <xdr:col>10</xdr:col>
                    <xdr:colOff>57150</xdr:colOff>
                    <xdr:row>24</xdr:row>
                    <xdr:rowOff>161925</xdr:rowOff>
                  </to>
                </anchor>
              </controlPr>
            </control>
          </mc:Choice>
        </mc:AlternateContent>
        <mc:AlternateContent xmlns:mc="http://schemas.openxmlformats.org/markup-compatibility/2006">
          <mc:Choice Requires="x14">
            <control shapeId="64613" r:id="rId45" name="Check Box 101">
              <controlPr defaultSize="0" autoFill="0" autoLine="0" autoPict="0">
                <anchor moveWithCells="1" sizeWithCells="1">
                  <from>
                    <xdr:col>10</xdr:col>
                    <xdr:colOff>85725</xdr:colOff>
                    <xdr:row>24</xdr:row>
                    <xdr:rowOff>9525</xdr:rowOff>
                  </from>
                  <to>
                    <xdr:col>10</xdr:col>
                    <xdr:colOff>466725</xdr:colOff>
                    <xdr:row>24</xdr:row>
                    <xdr:rowOff>161925</xdr:rowOff>
                  </to>
                </anchor>
              </controlPr>
            </control>
          </mc:Choice>
        </mc:AlternateContent>
        <mc:AlternateContent xmlns:mc="http://schemas.openxmlformats.org/markup-compatibility/2006">
          <mc:Choice Requires="x14">
            <control shapeId="64634" r:id="rId46" name="Check Box 122">
              <controlPr defaultSize="0" autoFill="0" autoLine="0" autoPict="0">
                <anchor moveWithCells="1" sizeWithCells="1">
                  <from>
                    <xdr:col>20</xdr:col>
                    <xdr:colOff>0</xdr:colOff>
                    <xdr:row>14</xdr:row>
                    <xdr:rowOff>0</xdr:rowOff>
                  </from>
                  <to>
                    <xdr:col>20</xdr:col>
                    <xdr:colOff>381000</xdr:colOff>
                    <xdr:row>14</xdr:row>
                    <xdr:rowOff>161925</xdr:rowOff>
                  </to>
                </anchor>
              </controlPr>
            </control>
          </mc:Choice>
        </mc:AlternateContent>
        <mc:AlternateContent xmlns:mc="http://schemas.openxmlformats.org/markup-compatibility/2006">
          <mc:Choice Requires="x14">
            <control shapeId="64635" r:id="rId47" name="Check Box 123">
              <controlPr defaultSize="0" autoFill="0" autoLine="0" autoPict="0">
                <anchor moveWithCells="1" sizeWithCells="1">
                  <from>
                    <xdr:col>20</xdr:col>
                    <xdr:colOff>409575</xdr:colOff>
                    <xdr:row>14</xdr:row>
                    <xdr:rowOff>0</xdr:rowOff>
                  </from>
                  <to>
                    <xdr:col>21</xdr:col>
                    <xdr:colOff>361950</xdr:colOff>
                    <xdr:row>14</xdr:row>
                    <xdr:rowOff>161925</xdr:rowOff>
                  </to>
                </anchor>
              </controlPr>
            </control>
          </mc:Choice>
        </mc:AlternateContent>
        <mc:AlternateContent xmlns:mc="http://schemas.openxmlformats.org/markup-compatibility/2006">
          <mc:Choice Requires="x14">
            <control shapeId="64636" r:id="rId48" name="Check Box 124">
              <controlPr defaultSize="0" autoFill="0" autoLine="0" autoPict="0">
                <anchor moveWithCells="1" sizeWithCells="1">
                  <from>
                    <xdr:col>20</xdr:col>
                    <xdr:colOff>0</xdr:colOff>
                    <xdr:row>15</xdr:row>
                    <xdr:rowOff>0</xdr:rowOff>
                  </from>
                  <to>
                    <xdr:col>20</xdr:col>
                    <xdr:colOff>381000</xdr:colOff>
                    <xdr:row>15</xdr:row>
                    <xdr:rowOff>161925</xdr:rowOff>
                  </to>
                </anchor>
              </controlPr>
            </control>
          </mc:Choice>
        </mc:AlternateContent>
        <mc:AlternateContent xmlns:mc="http://schemas.openxmlformats.org/markup-compatibility/2006">
          <mc:Choice Requires="x14">
            <control shapeId="64637" r:id="rId49" name="Check Box 125">
              <controlPr defaultSize="0" autoFill="0" autoLine="0" autoPict="0">
                <anchor moveWithCells="1" sizeWithCells="1">
                  <from>
                    <xdr:col>20</xdr:col>
                    <xdr:colOff>409575</xdr:colOff>
                    <xdr:row>15</xdr:row>
                    <xdr:rowOff>0</xdr:rowOff>
                  </from>
                  <to>
                    <xdr:col>21</xdr:col>
                    <xdr:colOff>361950</xdr:colOff>
                    <xdr:row>15</xdr:row>
                    <xdr:rowOff>161925</xdr:rowOff>
                  </to>
                </anchor>
              </controlPr>
            </control>
          </mc:Choice>
        </mc:AlternateContent>
        <mc:AlternateContent xmlns:mc="http://schemas.openxmlformats.org/markup-compatibility/2006">
          <mc:Choice Requires="x14">
            <control shapeId="64638" r:id="rId50" name="Check Box 126">
              <controlPr defaultSize="0" autoFill="0" autoLine="0" autoPict="0">
                <anchor moveWithCells="1" sizeWithCells="1">
                  <from>
                    <xdr:col>20</xdr:col>
                    <xdr:colOff>0</xdr:colOff>
                    <xdr:row>17</xdr:row>
                    <xdr:rowOff>0</xdr:rowOff>
                  </from>
                  <to>
                    <xdr:col>20</xdr:col>
                    <xdr:colOff>381000</xdr:colOff>
                    <xdr:row>17</xdr:row>
                    <xdr:rowOff>161925</xdr:rowOff>
                  </to>
                </anchor>
              </controlPr>
            </control>
          </mc:Choice>
        </mc:AlternateContent>
        <mc:AlternateContent xmlns:mc="http://schemas.openxmlformats.org/markup-compatibility/2006">
          <mc:Choice Requires="x14">
            <control shapeId="64639" r:id="rId51" name="Check Box 127">
              <controlPr defaultSize="0" autoFill="0" autoLine="0" autoPict="0">
                <anchor moveWithCells="1" sizeWithCells="1">
                  <from>
                    <xdr:col>20</xdr:col>
                    <xdr:colOff>409575</xdr:colOff>
                    <xdr:row>17</xdr:row>
                    <xdr:rowOff>0</xdr:rowOff>
                  </from>
                  <to>
                    <xdr:col>21</xdr:col>
                    <xdr:colOff>361950</xdr:colOff>
                    <xdr:row>17</xdr:row>
                    <xdr:rowOff>161925</xdr:rowOff>
                  </to>
                </anchor>
              </controlPr>
            </control>
          </mc:Choice>
        </mc:AlternateContent>
        <mc:AlternateContent xmlns:mc="http://schemas.openxmlformats.org/markup-compatibility/2006">
          <mc:Choice Requires="x14">
            <control shapeId="64640" r:id="rId52" name="Check Box 128">
              <controlPr defaultSize="0" autoFill="0" autoLine="0" autoPict="0">
                <anchor moveWithCells="1" sizeWithCells="1">
                  <from>
                    <xdr:col>20</xdr:col>
                    <xdr:colOff>0</xdr:colOff>
                    <xdr:row>19</xdr:row>
                    <xdr:rowOff>0</xdr:rowOff>
                  </from>
                  <to>
                    <xdr:col>20</xdr:col>
                    <xdr:colOff>381000</xdr:colOff>
                    <xdr:row>19</xdr:row>
                    <xdr:rowOff>161925</xdr:rowOff>
                  </to>
                </anchor>
              </controlPr>
            </control>
          </mc:Choice>
        </mc:AlternateContent>
        <mc:AlternateContent xmlns:mc="http://schemas.openxmlformats.org/markup-compatibility/2006">
          <mc:Choice Requires="x14">
            <control shapeId="64641" r:id="rId53" name="Check Box 129">
              <controlPr defaultSize="0" autoFill="0" autoLine="0" autoPict="0">
                <anchor moveWithCells="1" sizeWithCells="1">
                  <from>
                    <xdr:col>20</xdr:col>
                    <xdr:colOff>409575</xdr:colOff>
                    <xdr:row>19</xdr:row>
                    <xdr:rowOff>0</xdr:rowOff>
                  </from>
                  <to>
                    <xdr:col>21</xdr:col>
                    <xdr:colOff>361950</xdr:colOff>
                    <xdr:row>19</xdr:row>
                    <xdr:rowOff>161925</xdr:rowOff>
                  </to>
                </anchor>
              </controlPr>
            </control>
          </mc:Choice>
        </mc:AlternateContent>
        <mc:AlternateContent xmlns:mc="http://schemas.openxmlformats.org/markup-compatibility/2006">
          <mc:Choice Requires="x14">
            <control shapeId="64642" r:id="rId54" name="Check Box 130">
              <controlPr locked="0" defaultSize="0" autoFill="0" autoLine="0" autoPict="0">
                <anchor moveWithCells="1" sizeWithCells="1">
                  <from>
                    <xdr:col>18</xdr:col>
                    <xdr:colOff>0</xdr:colOff>
                    <xdr:row>30</xdr:row>
                    <xdr:rowOff>19050</xdr:rowOff>
                  </from>
                  <to>
                    <xdr:col>19</xdr:col>
                    <xdr:colOff>209550</xdr:colOff>
                    <xdr:row>30</xdr:row>
                    <xdr:rowOff>161925</xdr:rowOff>
                  </to>
                </anchor>
              </controlPr>
            </control>
          </mc:Choice>
        </mc:AlternateContent>
        <mc:AlternateContent xmlns:mc="http://schemas.openxmlformats.org/markup-compatibility/2006">
          <mc:Choice Requires="x14">
            <control shapeId="64643" r:id="rId55" name="Check Box 131">
              <controlPr locked="0" defaultSize="0" autoFill="0" autoLine="0" autoPict="0">
                <anchor moveWithCells="1" sizeWithCells="1">
                  <from>
                    <xdr:col>19</xdr:col>
                    <xdr:colOff>342900</xdr:colOff>
                    <xdr:row>30</xdr:row>
                    <xdr:rowOff>28575</xdr:rowOff>
                  </from>
                  <to>
                    <xdr:col>20</xdr:col>
                    <xdr:colOff>304800</xdr:colOff>
                    <xdr:row>30</xdr:row>
                    <xdr:rowOff>161925</xdr:rowOff>
                  </to>
                </anchor>
              </controlPr>
            </control>
          </mc:Choice>
        </mc:AlternateContent>
        <mc:AlternateContent xmlns:mc="http://schemas.openxmlformats.org/markup-compatibility/2006">
          <mc:Choice Requires="x14">
            <control shapeId="64644" r:id="rId56" name="Check Box 132">
              <controlPr locked="0" defaultSize="0" autoFill="0" autoLine="0" autoPict="0">
                <anchor moveWithCells="1" sizeWithCells="1">
                  <from>
                    <xdr:col>20</xdr:col>
                    <xdr:colOff>400050</xdr:colOff>
                    <xdr:row>30</xdr:row>
                    <xdr:rowOff>19050</xdr:rowOff>
                  </from>
                  <to>
                    <xdr:col>21</xdr:col>
                    <xdr:colOff>409575</xdr:colOff>
                    <xdr:row>30</xdr:row>
                    <xdr:rowOff>161925</xdr:rowOff>
                  </to>
                </anchor>
              </controlPr>
            </control>
          </mc:Choice>
        </mc:AlternateContent>
        <mc:AlternateContent xmlns:mc="http://schemas.openxmlformats.org/markup-compatibility/2006">
          <mc:Choice Requires="x14">
            <control shapeId="64645" r:id="rId57" name="Check Box 133">
              <controlPr locked="0" defaultSize="0" autoFill="0" autoLine="0" autoPict="0">
                <anchor moveWithCells="1" sizeWithCells="1">
                  <from>
                    <xdr:col>18</xdr:col>
                    <xdr:colOff>0</xdr:colOff>
                    <xdr:row>26</xdr:row>
                    <xdr:rowOff>19050</xdr:rowOff>
                  </from>
                  <to>
                    <xdr:col>19</xdr:col>
                    <xdr:colOff>209550</xdr:colOff>
                    <xdr:row>26</xdr:row>
                    <xdr:rowOff>161925</xdr:rowOff>
                  </to>
                </anchor>
              </controlPr>
            </control>
          </mc:Choice>
        </mc:AlternateContent>
        <mc:AlternateContent xmlns:mc="http://schemas.openxmlformats.org/markup-compatibility/2006">
          <mc:Choice Requires="x14">
            <control shapeId="64646" r:id="rId58" name="Check Box 134">
              <controlPr locked="0" defaultSize="0" autoFill="0" autoLine="0" autoPict="0">
                <anchor moveWithCells="1" sizeWithCells="1">
                  <from>
                    <xdr:col>19</xdr:col>
                    <xdr:colOff>342900</xdr:colOff>
                    <xdr:row>26</xdr:row>
                    <xdr:rowOff>28575</xdr:rowOff>
                  </from>
                  <to>
                    <xdr:col>20</xdr:col>
                    <xdr:colOff>304800</xdr:colOff>
                    <xdr:row>26</xdr:row>
                    <xdr:rowOff>161925</xdr:rowOff>
                  </to>
                </anchor>
              </controlPr>
            </control>
          </mc:Choice>
        </mc:AlternateContent>
        <mc:AlternateContent xmlns:mc="http://schemas.openxmlformats.org/markup-compatibility/2006">
          <mc:Choice Requires="x14">
            <control shapeId="64647" r:id="rId59" name="Check Box 135">
              <controlPr locked="0" defaultSize="0" autoFill="0" autoLine="0" autoPict="0">
                <anchor moveWithCells="1" sizeWithCells="1">
                  <from>
                    <xdr:col>20</xdr:col>
                    <xdr:colOff>400050</xdr:colOff>
                    <xdr:row>26</xdr:row>
                    <xdr:rowOff>19050</xdr:rowOff>
                  </from>
                  <to>
                    <xdr:col>21</xdr:col>
                    <xdr:colOff>409575</xdr:colOff>
                    <xdr:row>26</xdr:row>
                    <xdr:rowOff>161925</xdr:rowOff>
                  </to>
                </anchor>
              </controlPr>
            </control>
          </mc:Choice>
        </mc:AlternateContent>
        <mc:AlternateContent xmlns:mc="http://schemas.openxmlformats.org/markup-compatibility/2006">
          <mc:Choice Requires="x14">
            <control shapeId="64648" r:id="rId60" name="Check Box 136">
              <controlPr locked="0" defaultSize="0" autoFill="0" autoLine="0" autoPict="0">
                <anchor moveWithCells="1" sizeWithCells="1">
                  <from>
                    <xdr:col>18</xdr:col>
                    <xdr:colOff>0</xdr:colOff>
                    <xdr:row>27</xdr:row>
                    <xdr:rowOff>19050</xdr:rowOff>
                  </from>
                  <to>
                    <xdr:col>19</xdr:col>
                    <xdr:colOff>209550</xdr:colOff>
                    <xdr:row>27</xdr:row>
                    <xdr:rowOff>161925</xdr:rowOff>
                  </to>
                </anchor>
              </controlPr>
            </control>
          </mc:Choice>
        </mc:AlternateContent>
        <mc:AlternateContent xmlns:mc="http://schemas.openxmlformats.org/markup-compatibility/2006">
          <mc:Choice Requires="x14">
            <control shapeId="64649" r:id="rId61" name="Check Box 137">
              <controlPr locked="0" defaultSize="0" autoFill="0" autoLine="0" autoPict="0">
                <anchor moveWithCells="1" sizeWithCells="1">
                  <from>
                    <xdr:col>19</xdr:col>
                    <xdr:colOff>342900</xdr:colOff>
                    <xdr:row>27</xdr:row>
                    <xdr:rowOff>28575</xdr:rowOff>
                  </from>
                  <to>
                    <xdr:col>20</xdr:col>
                    <xdr:colOff>304800</xdr:colOff>
                    <xdr:row>27</xdr:row>
                    <xdr:rowOff>161925</xdr:rowOff>
                  </to>
                </anchor>
              </controlPr>
            </control>
          </mc:Choice>
        </mc:AlternateContent>
        <mc:AlternateContent xmlns:mc="http://schemas.openxmlformats.org/markup-compatibility/2006">
          <mc:Choice Requires="x14">
            <control shapeId="64650" r:id="rId62" name="Check Box 138">
              <controlPr locked="0" defaultSize="0" autoFill="0" autoLine="0" autoPict="0">
                <anchor moveWithCells="1" sizeWithCells="1">
                  <from>
                    <xdr:col>20</xdr:col>
                    <xdr:colOff>400050</xdr:colOff>
                    <xdr:row>27</xdr:row>
                    <xdr:rowOff>19050</xdr:rowOff>
                  </from>
                  <to>
                    <xdr:col>21</xdr:col>
                    <xdr:colOff>409575</xdr:colOff>
                    <xdr:row>27</xdr:row>
                    <xdr:rowOff>161925</xdr:rowOff>
                  </to>
                </anchor>
              </controlPr>
            </control>
          </mc:Choice>
        </mc:AlternateContent>
        <mc:AlternateContent xmlns:mc="http://schemas.openxmlformats.org/markup-compatibility/2006">
          <mc:Choice Requires="x14">
            <control shapeId="64651" r:id="rId63" name="Check Box 139">
              <controlPr locked="0" defaultSize="0" autoFill="0" autoLine="0" autoPict="0">
                <anchor moveWithCells="1" sizeWithCells="1">
                  <from>
                    <xdr:col>18</xdr:col>
                    <xdr:colOff>0</xdr:colOff>
                    <xdr:row>29</xdr:row>
                    <xdr:rowOff>19050</xdr:rowOff>
                  </from>
                  <to>
                    <xdr:col>19</xdr:col>
                    <xdr:colOff>209550</xdr:colOff>
                    <xdr:row>29</xdr:row>
                    <xdr:rowOff>161925</xdr:rowOff>
                  </to>
                </anchor>
              </controlPr>
            </control>
          </mc:Choice>
        </mc:AlternateContent>
        <mc:AlternateContent xmlns:mc="http://schemas.openxmlformats.org/markup-compatibility/2006">
          <mc:Choice Requires="x14">
            <control shapeId="64652" r:id="rId64" name="Check Box 140">
              <controlPr locked="0" defaultSize="0" autoFill="0" autoLine="0" autoPict="0">
                <anchor moveWithCells="1" sizeWithCells="1">
                  <from>
                    <xdr:col>19</xdr:col>
                    <xdr:colOff>342900</xdr:colOff>
                    <xdr:row>29</xdr:row>
                    <xdr:rowOff>28575</xdr:rowOff>
                  </from>
                  <to>
                    <xdr:col>20</xdr:col>
                    <xdr:colOff>304800</xdr:colOff>
                    <xdr:row>29</xdr:row>
                    <xdr:rowOff>161925</xdr:rowOff>
                  </to>
                </anchor>
              </controlPr>
            </control>
          </mc:Choice>
        </mc:AlternateContent>
        <mc:AlternateContent xmlns:mc="http://schemas.openxmlformats.org/markup-compatibility/2006">
          <mc:Choice Requires="x14">
            <control shapeId="64653" r:id="rId65" name="Check Box 141">
              <controlPr locked="0" defaultSize="0" autoFill="0" autoLine="0" autoPict="0">
                <anchor moveWithCells="1" sizeWithCells="1">
                  <from>
                    <xdr:col>20</xdr:col>
                    <xdr:colOff>400050</xdr:colOff>
                    <xdr:row>29</xdr:row>
                    <xdr:rowOff>19050</xdr:rowOff>
                  </from>
                  <to>
                    <xdr:col>21</xdr:col>
                    <xdr:colOff>409575</xdr:colOff>
                    <xdr:row>29</xdr:row>
                    <xdr:rowOff>161925</xdr:rowOff>
                  </to>
                </anchor>
              </controlPr>
            </control>
          </mc:Choice>
        </mc:AlternateContent>
        <mc:AlternateContent xmlns:mc="http://schemas.openxmlformats.org/markup-compatibility/2006">
          <mc:Choice Requires="x14">
            <control shapeId="64654" r:id="rId66" name="Check Box 142">
              <controlPr locked="0" defaultSize="0" autoFill="0" autoLine="0" autoPict="0">
                <anchor moveWithCells="1" sizeWithCells="1">
                  <from>
                    <xdr:col>18</xdr:col>
                    <xdr:colOff>0</xdr:colOff>
                    <xdr:row>31</xdr:row>
                    <xdr:rowOff>19050</xdr:rowOff>
                  </from>
                  <to>
                    <xdr:col>19</xdr:col>
                    <xdr:colOff>209550</xdr:colOff>
                    <xdr:row>31</xdr:row>
                    <xdr:rowOff>161925</xdr:rowOff>
                  </to>
                </anchor>
              </controlPr>
            </control>
          </mc:Choice>
        </mc:AlternateContent>
        <mc:AlternateContent xmlns:mc="http://schemas.openxmlformats.org/markup-compatibility/2006">
          <mc:Choice Requires="x14">
            <control shapeId="64655" r:id="rId67" name="Check Box 143">
              <controlPr locked="0" defaultSize="0" autoFill="0" autoLine="0" autoPict="0">
                <anchor moveWithCells="1" sizeWithCells="1">
                  <from>
                    <xdr:col>19</xdr:col>
                    <xdr:colOff>342900</xdr:colOff>
                    <xdr:row>31</xdr:row>
                    <xdr:rowOff>28575</xdr:rowOff>
                  </from>
                  <to>
                    <xdr:col>20</xdr:col>
                    <xdr:colOff>304800</xdr:colOff>
                    <xdr:row>31</xdr:row>
                    <xdr:rowOff>161925</xdr:rowOff>
                  </to>
                </anchor>
              </controlPr>
            </control>
          </mc:Choice>
        </mc:AlternateContent>
        <mc:AlternateContent xmlns:mc="http://schemas.openxmlformats.org/markup-compatibility/2006">
          <mc:Choice Requires="x14">
            <control shapeId="64656" r:id="rId68" name="Check Box 144">
              <controlPr locked="0" defaultSize="0" autoFill="0" autoLine="0" autoPict="0">
                <anchor moveWithCells="1" sizeWithCells="1">
                  <from>
                    <xdr:col>20</xdr:col>
                    <xdr:colOff>400050</xdr:colOff>
                    <xdr:row>31</xdr:row>
                    <xdr:rowOff>19050</xdr:rowOff>
                  </from>
                  <to>
                    <xdr:col>21</xdr:col>
                    <xdr:colOff>409575</xdr:colOff>
                    <xdr:row>31</xdr:row>
                    <xdr:rowOff>161925</xdr:rowOff>
                  </to>
                </anchor>
              </controlPr>
            </control>
          </mc:Choice>
        </mc:AlternateContent>
        <mc:AlternateContent xmlns:mc="http://schemas.openxmlformats.org/markup-compatibility/2006">
          <mc:Choice Requires="x14">
            <control shapeId="64657" r:id="rId69" name="Check Box 145">
              <controlPr locked="0" defaultSize="0" autoFill="0" autoLine="0" autoPict="0">
                <anchor moveWithCells="1" sizeWithCells="1">
                  <from>
                    <xdr:col>18</xdr:col>
                    <xdr:colOff>0</xdr:colOff>
                    <xdr:row>32</xdr:row>
                    <xdr:rowOff>19050</xdr:rowOff>
                  </from>
                  <to>
                    <xdr:col>19</xdr:col>
                    <xdr:colOff>209550</xdr:colOff>
                    <xdr:row>32</xdr:row>
                    <xdr:rowOff>161925</xdr:rowOff>
                  </to>
                </anchor>
              </controlPr>
            </control>
          </mc:Choice>
        </mc:AlternateContent>
        <mc:AlternateContent xmlns:mc="http://schemas.openxmlformats.org/markup-compatibility/2006">
          <mc:Choice Requires="x14">
            <control shapeId="64658" r:id="rId70" name="Check Box 146">
              <controlPr locked="0" defaultSize="0" autoFill="0" autoLine="0" autoPict="0">
                <anchor moveWithCells="1" sizeWithCells="1">
                  <from>
                    <xdr:col>19</xdr:col>
                    <xdr:colOff>342900</xdr:colOff>
                    <xdr:row>32</xdr:row>
                    <xdr:rowOff>28575</xdr:rowOff>
                  </from>
                  <to>
                    <xdr:col>20</xdr:col>
                    <xdr:colOff>304800</xdr:colOff>
                    <xdr:row>32</xdr:row>
                    <xdr:rowOff>161925</xdr:rowOff>
                  </to>
                </anchor>
              </controlPr>
            </control>
          </mc:Choice>
        </mc:AlternateContent>
        <mc:AlternateContent xmlns:mc="http://schemas.openxmlformats.org/markup-compatibility/2006">
          <mc:Choice Requires="x14">
            <control shapeId="64659" r:id="rId71" name="Check Box 147">
              <controlPr locked="0" defaultSize="0" autoFill="0" autoLine="0" autoPict="0">
                <anchor moveWithCells="1" sizeWithCells="1">
                  <from>
                    <xdr:col>20</xdr:col>
                    <xdr:colOff>400050</xdr:colOff>
                    <xdr:row>32</xdr:row>
                    <xdr:rowOff>19050</xdr:rowOff>
                  </from>
                  <to>
                    <xdr:col>21</xdr:col>
                    <xdr:colOff>409575</xdr:colOff>
                    <xdr:row>32</xdr:row>
                    <xdr:rowOff>161925</xdr:rowOff>
                  </to>
                </anchor>
              </controlPr>
            </control>
          </mc:Choice>
        </mc:AlternateContent>
        <mc:AlternateContent xmlns:mc="http://schemas.openxmlformats.org/markup-compatibility/2006">
          <mc:Choice Requires="x14">
            <control shapeId="64660" r:id="rId72" name="Check Box 148">
              <controlPr locked="0" defaultSize="0" autoFill="0" autoLine="0" autoPict="0">
                <anchor moveWithCells="1" sizeWithCells="1">
                  <from>
                    <xdr:col>18</xdr:col>
                    <xdr:colOff>0</xdr:colOff>
                    <xdr:row>33</xdr:row>
                    <xdr:rowOff>19050</xdr:rowOff>
                  </from>
                  <to>
                    <xdr:col>19</xdr:col>
                    <xdr:colOff>209550</xdr:colOff>
                    <xdr:row>33</xdr:row>
                    <xdr:rowOff>161925</xdr:rowOff>
                  </to>
                </anchor>
              </controlPr>
            </control>
          </mc:Choice>
        </mc:AlternateContent>
        <mc:AlternateContent xmlns:mc="http://schemas.openxmlformats.org/markup-compatibility/2006">
          <mc:Choice Requires="x14">
            <control shapeId="64661" r:id="rId73" name="Check Box 149">
              <controlPr locked="0" defaultSize="0" autoFill="0" autoLine="0" autoPict="0">
                <anchor moveWithCells="1" sizeWithCells="1">
                  <from>
                    <xdr:col>19</xdr:col>
                    <xdr:colOff>342900</xdr:colOff>
                    <xdr:row>33</xdr:row>
                    <xdr:rowOff>28575</xdr:rowOff>
                  </from>
                  <to>
                    <xdr:col>20</xdr:col>
                    <xdr:colOff>304800</xdr:colOff>
                    <xdr:row>33</xdr:row>
                    <xdr:rowOff>161925</xdr:rowOff>
                  </to>
                </anchor>
              </controlPr>
            </control>
          </mc:Choice>
        </mc:AlternateContent>
        <mc:AlternateContent xmlns:mc="http://schemas.openxmlformats.org/markup-compatibility/2006">
          <mc:Choice Requires="x14">
            <control shapeId="64662" r:id="rId74" name="Check Box 150">
              <controlPr locked="0" defaultSize="0" autoFill="0" autoLine="0" autoPict="0">
                <anchor moveWithCells="1" sizeWithCells="1">
                  <from>
                    <xdr:col>20</xdr:col>
                    <xdr:colOff>400050</xdr:colOff>
                    <xdr:row>33</xdr:row>
                    <xdr:rowOff>19050</xdr:rowOff>
                  </from>
                  <to>
                    <xdr:col>21</xdr:col>
                    <xdr:colOff>409575</xdr:colOff>
                    <xdr:row>33</xdr:row>
                    <xdr:rowOff>161925</xdr:rowOff>
                  </to>
                </anchor>
              </controlPr>
            </control>
          </mc:Choice>
        </mc:AlternateContent>
        <mc:AlternateContent xmlns:mc="http://schemas.openxmlformats.org/markup-compatibility/2006">
          <mc:Choice Requires="x14">
            <control shapeId="64663" r:id="rId75" name="Check Box 151">
              <controlPr locked="0" defaultSize="0" autoFill="0" autoLine="0" autoPict="0">
                <anchor moveWithCells="1" sizeWithCells="1">
                  <from>
                    <xdr:col>18</xdr:col>
                    <xdr:colOff>0</xdr:colOff>
                    <xdr:row>34</xdr:row>
                    <xdr:rowOff>19050</xdr:rowOff>
                  </from>
                  <to>
                    <xdr:col>19</xdr:col>
                    <xdr:colOff>209550</xdr:colOff>
                    <xdr:row>34</xdr:row>
                    <xdr:rowOff>161925</xdr:rowOff>
                  </to>
                </anchor>
              </controlPr>
            </control>
          </mc:Choice>
        </mc:AlternateContent>
        <mc:AlternateContent xmlns:mc="http://schemas.openxmlformats.org/markup-compatibility/2006">
          <mc:Choice Requires="x14">
            <control shapeId="64664" r:id="rId76" name="Check Box 152">
              <controlPr locked="0" defaultSize="0" autoFill="0" autoLine="0" autoPict="0">
                <anchor moveWithCells="1" sizeWithCells="1">
                  <from>
                    <xdr:col>19</xdr:col>
                    <xdr:colOff>342900</xdr:colOff>
                    <xdr:row>34</xdr:row>
                    <xdr:rowOff>28575</xdr:rowOff>
                  </from>
                  <to>
                    <xdr:col>20</xdr:col>
                    <xdr:colOff>304800</xdr:colOff>
                    <xdr:row>34</xdr:row>
                    <xdr:rowOff>161925</xdr:rowOff>
                  </to>
                </anchor>
              </controlPr>
            </control>
          </mc:Choice>
        </mc:AlternateContent>
        <mc:AlternateContent xmlns:mc="http://schemas.openxmlformats.org/markup-compatibility/2006">
          <mc:Choice Requires="x14">
            <control shapeId="64665" r:id="rId77" name="Check Box 153">
              <controlPr locked="0" defaultSize="0" autoFill="0" autoLine="0" autoPict="0">
                <anchor moveWithCells="1" sizeWithCells="1">
                  <from>
                    <xdr:col>20</xdr:col>
                    <xdr:colOff>400050</xdr:colOff>
                    <xdr:row>34</xdr:row>
                    <xdr:rowOff>19050</xdr:rowOff>
                  </from>
                  <to>
                    <xdr:col>21</xdr:col>
                    <xdr:colOff>409575</xdr:colOff>
                    <xdr:row>34</xdr:row>
                    <xdr:rowOff>161925</xdr:rowOff>
                  </to>
                </anchor>
              </controlPr>
            </control>
          </mc:Choice>
        </mc:AlternateContent>
        <mc:AlternateContent xmlns:mc="http://schemas.openxmlformats.org/markup-compatibility/2006">
          <mc:Choice Requires="x14">
            <control shapeId="64666" r:id="rId78" name="Check Box 154">
              <controlPr locked="0" defaultSize="0" autoFill="0" autoLine="0" autoPict="0">
                <anchor moveWithCells="1" sizeWithCells="1">
                  <from>
                    <xdr:col>18</xdr:col>
                    <xdr:colOff>0</xdr:colOff>
                    <xdr:row>35</xdr:row>
                    <xdr:rowOff>19050</xdr:rowOff>
                  </from>
                  <to>
                    <xdr:col>19</xdr:col>
                    <xdr:colOff>209550</xdr:colOff>
                    <xdr:row>35</xdr:row>
                    <xdr:rowOff>161925</xdr:rowOff>
                  </to>
                </anchor>
              </controlPr>
            </control>
          </mc:Choice>
        </mc:AlternateContent>
        <mc:AlternateContent xmlns:mc="http://schemas.openxmlformats.org/markup-compatibility/2006">
          <mc:Choice Requires="x14">
            <control shapeId="64667" r:id="rId79" name="Check Box 155">
              <controlPr locked="0" defaultSize="0" autoFill="0" autoLine="0" autoPict="0">
                <anchor moveWithCells="1" sizeWithCells="1">
                  <from>
                    <xdr:col>19</xdr:col>
                    <xdr:colOff>342900</xdr:colOff>
                    <xdr:row>35</xdr:row>
                    <xdr:rowOff>28575</xdr:rowOff>
                  </from>
                  <to>
                    <xdr:col>20</xdr:col>
                    <xdr:colOff>304800</xdr:colOff>
                    <xdr:row>35</xdr:row>
                    <xdr:rowOff>161925</xdr:rowOff>
                  </to>
                </anchor>
              </controlPr>
            </control>
          </mc:Choice>
        </mc:AlternateContent>
        <mc:AlternateContent xmlns:mc="http://schemas.openxmlformats.org/markup-compatibility/2006">
          <mc:Choice Requires="x14">
            <control shapeId="64668" r:id="rId80" name="Check Box 156">
              <controlPr locked="0" defaultSize="0" autoFill="0" autoLine="0" autoPict="0">
                <anchor moveWithCells="1" sizeWithCells="1">
                  <from>
                    <xdr:col>20</xdr:col>
                    <xdr:colOff>400050</xdr:colOff>
                    <xdr:row>35</xdr:row>
                    <xdr:rowOff>19050</xdr:rowOff>
                  </from>
                  <to>
                    <xdr:col>21</xdr:col>
                    <xdr:colOff>409575</xdr:colOff>
                    <xdr:row>35</xdr:row>
                    <xdr:rowOff>161925</xdr:rowOff>
                  </to>
                </anchor>
              </controlPr>
            </control>
          </mc:Choice>
        </mc:AlternateContent>
        <mc:AlternateContent xmlns:mc="http://schemas.openxmlformats.org/markup-compatibility/2006">
          <mc:Choice Requires="x14">
            <control shapeId="64669" r:id="rId81" name="Check Box 157">
              <controlPr locked="0" defaultSize="0" autoFill="0" autoLine="0" autoPict="0">
                <anchor moveWithCells="1" sizeWithCells="1">
                  <from>
                    <xdr:col>18</xdr:col>
                    <xdr:colOff>0</xdr:colOff>
                    <xdr:row>36</xdr:row>
                    <xdr:rowOff>19050</xdr:rowOff>
                  </from>
                  <to>
                    <xdr:col>19</xdr:col>
                    <xdr:colOff>209550</xdr:colOff>
                    <xdr:row>36</xdr:row>
                    <xdr:rowOff>161925</xdr:rowOff>
                  </to>
                </anchor>
              </controlPr>
            </control>
          </mc:Choice>
        </mc:AlternateContent>
        <mc:AlternateContent xmlns:mc="http://schemas.openxmlformats.org/markup-compatibility/2006">
          <mc:Choice Requires="x14">
            <control shapeId="64670" r:id="rId82" name="Check Box 158">
              <controlPr locked="0" defaultSize="0" autoFill="0" autoLine="0" autoPict="0">
                <anchor moveWithCells="1" sizeWithCells="1">
                  <from>
                    <xdr:col>19</xdr:col>
                    <xdr:colOff>342900</xdr:colOff>
                    <xdr:row>36</xdr:row>
                    <xdr:rowOff>28575</xdr:rowOff>
                  </from>
                  <to>
                    <xdr:col>20</xdr:col>
                    <xdr:colOff>304800</xdr:colOff>
                    <xdr:row>36</xdr:row>
                    <xdr:rowOff>161925</xdr:rowOff>
                  </to>
                </anchor>
              </controlPr>
            </control>
          </mc:Choice>
        </mc:AlternateContent>
        <mc:AlternateContent xmlns:mc="http://schemas.openxmlformats.org/markup-compatibility/2006">
          <mc:Choice Requires="x14">
            <control shapeId="64671" r:id="rId83" name="Check Box 159">
              <controlPr locked="0" defaultSize="0" autoFill="0" autoLine="0" autoPict="0">
                <anchor moveWithCells="1" sizeWithCells="1">
                  <from>
                    <xdr:col>20</xdr:col>
                    <xdr:colOff>400050</xdr:colOff>
                    <xdr:row>36</xdr:row>
                    <xdr:rowOff>19050</xdr:rowOff>
                  </from>
                  <to>
                    <xdr:col>21</xdr:col>
                    <xdr:colOff>409575</xdr:colOff>
                    <xdr:row>36</xdr:row>
                    <xdr:rowOff>161925</xdr:rowOff>
                  </to>
                </anchor>
              </controlPr>
            </control>
          </mc:Choice>
        </mc:AlternateContent>
        <mc:AlternateContent xmlns:mc="http://schemas.openxmlformats.org/markup-compatibility/2006">
          <mc:Choice Requires="x14">
            <control shapeId="64672" r:id="rId84" name="Check Box 160">
              <controlPr locked="0" defaultSize="0" autoFill="0" autoLine="0" autoPict="0">
                <anchor moveWithCells="1" sizeWithCells="1">
                  <from>
                    <xdr:col>18</xdr:col>
                    <xdr:colOff>0</xdr:colOff>
                    <xdr:row>37</xdr:row>
                    <xdr:rowOff>19050</xdr:rowOff>
                  </from>
                  <to>
                    <xdr:col>19</xdr:col>
                    <xdr:colOff>209550</xdr:colOff>
                    <xdr:row>37</xdr:row>
                    <xdr:rowOff>161925</xdr:rowOff>
                  </to>
                </anchor>
              </controlPr>
            </control>
          </mc:Choice>
        </mc:AlternateContent>
        <mc:AlternateContent xmlns:mc="http://schemas.openxmlformats.org/markup-compatibility/2006">
          <mc:Choice Requires="x14">
            <control shapeId="64673" r:id="rId85" name="Check Box 161">
              <controlPr locked="0" defaultSize="0" autoFill="0" autoLine="0" autoPict="0">
                <anchor moveWithCells="1" sizeWithCells="1">
                  <from>
                    <xdr:col>19</xdr:col>
                    <xdr:colOff>342900</xdr:colOff>
                    <xdr:row>37</xdr:row>
                    <xdr:rowOff>28575</xdr:rowOff>
                  </from>
                  <to>
                    <xdr:col>20</xdr:col>
                    <xdr:colOff>304800</xdr:colOff>
                    <xdr:row>37</xdr:row>
                    <xdr:rowOff>161925</xdr:rowOff>
                  </to>
                </anchor>
              </controlPr>
            </control>
          </mc:Choice>
        </mc:AlternateContent>
        <mc:AlternateContent xmlns:mc="http://schemas.openxmlformats.org/markup-compatibility/2006">
          <mc:Choice Requires="x14">
            <control shapeId="64674" r:id="rId86" name="Check Box 162">
              <controlPr locked="0" defaultSize="0" autoFill="0" autoLine="0" autoPict="0">
                <anchor moveWithCells="1" sizeWithCells="1">
                  <from>
                    <xdr:col>20</xdr:col>
                    <xdr:colOff>400050</xdr:colOff>
                    <xdr:row>37</xdr:row>
                    <xdr:rowOff>19050</xdr:rowOff>
                  </from>
                  <to>
                    <xdr:col>21</xdr:col>
                    <xdr:colOff>409575</xdr:colOff>
                    <xdr:row>37</xdr:row>
                    <xdr:rowOff>161925</xdr:rowOff>
                  </to>
                </anchor>
              </controlPr>
            </control>
          </mc:Choice>
        </mc:AlternateContent>
        <mc:AlternateContent xmlns:mc="http://schemas.openxmlformats.org/markup-compatibility/2006">
          <mc:Choice Requires="x14">
            <control shapeId="64675" r:id="rId87" name="Check Box 163">
              <controlPr locked="0" defaultSize="0" autoFill="0" autoLine="0" autoPict="0">
                <anchor moveWithCells="1" sizeWithCells="1">
                  <from>
                    <xdr:col>18</xdr:col>
                    <xdr:colOff>0</xdr:colOff>
                    <xdr:row>38</xdr:row>
                    <xdr:rowOff>19050</xdr:rowOff>
                  </from>
                  <to>
                    <xdr:col>19</xdr:col>
                    <xdr:colOff>209550</xdr:colOff>
                    <xdr:row>38</xdr:row>
                    <xdr:rowOff>161925</xdr:rowOff>
                  </to>
                </anchor>
              </controlPr>
            </control>
          </mc:Choice>
        </mc:AlternateContent>
        <mc:AlternateContent xmlns:mc="http://schemas.openxmlformats.org/markup-compatibility/2006">
          <mc:Choice Requires="x14">
            <control shapeId="64676" r:id="rId88" name="Check Box 164">
              <controlPr locked="0" defaultSize="0" autoFill="0" autoLine="0" autoPict="0">
                <anchor moveWithCells="1" sizeWithCells="1">
                  <from>
                    <xdr:col>19</xdr:col>
                    <xdr:colOff>342900</xdr:colOff>
                    <xdr:row>38</xdr:row>
                    <xdr:rowOff>28575</xdr:rowOff>
                  </from>
                  <to>
                    <xdr:col>20</xdr:col>
                    <xdr:colOff>304800</xdr:colOff>
                    <xdr:row>38</xdr:row>
                    <xdr:rowOff>161925</xdr:rowOff>
                  </to>
                </anchor>
              </controlPr>
            </control>
          </mc:Choice>
        </mc:AlternateContent>
        <mc:AlternateContent xmlns:mc="http://schemas.openxmlformats.org/markup-compatibility/2006">
          <mc:Choice Requires="x14">
            <control shapeId="64677" r:id="rId89" name="Check Box 165">
              <controlPr locked="0" defaultSize="0" autoFill="0" autoLine="0" autoPict="0">
                <anchor moveWithCells="1" sizeWithCells="1">
                  <from>
                    <xdr:col>20</xdr:col>
                    <xdr:colOff>400050</xdr:colOff>
                    <xdr:row>38</xdr:row>
                    <xdr:rowOff>19050</xdr:rowOff>
                  </from>
                  <to>
                    <xdr:col>21</xdr:col>
                    <xdr:colOff>409575</xdr:colOff>
                    <xdr:row>38</xdr:row>
                    <xdr:rowOff>161925</xdr:rowOff>
                  </to>
                </anchor>
              </controlPr>
            </control>
          </mc:Choice>
        </mc:AlternateContent>
        <mc:AlternateContent xmlns:mc="http://schemas.openxmlformats.org/markup-compatibility/2006">
          <mc:Choice Requires="x14">
            <control shapeId="64678" r:id="rId90" name="Check Box 166">
              <controlPr locked="0" defaultSize="0" autoFill="0" autoLine="0" autoPict="0">
                <anchor moveWithCells="1" sizeWithCells="1">
                  <from>
                    <xdr:col>18</xdr:col>
                    <xdr:colOff>0</xdr:colOff>
                    <xdr:row>39</xdr:row>
                    <xdr:rowOff>19050</xdr:rowOff>
                  </from>
                  <to>
                    <xdr:col>19</xdr:col>
                    <xdr:colOff>209550</xdr:colOff>
                    <xdr:row>39</xdr:row>
                    <xdr:rowOff>161925</xdr:rowOff>
                  </to>
                </anchor>
              </controlPr>
            </control>
          </mc:Choice>
        </mc:AlternateContent>
        <mc:AlternateContent xmlns:mc="http://schemas.openxmlformats.org/markup-compatibility/2006">
          <mc:Choice Requires="x14">
            <control shapeId="64679" r:id="rId91" name="Check Box 167">
              <controlPr locked="0" defaultSize="0" autoFill="0" autoLine="0" autoPict="0">
                <anchor moveWithCells="1" sizeWithCells="1">
                  <from>
                    <xdr:col>19</xdr:col>
                    <xdr:colOff>342900</xdr:colOff>
                    <xdr:row>39</xdr:row>
                    <xdr:rowOff>28575</xdr:rowOff>
                  </from>
                  <to>
                    <xdr:col>20</xdr:col>
                    <xdr:colOff>304800</xdr:colOff>
                    <xdr:row>39</xdr:row>
                    <xdr:rowOff>161925</xdr:rowOff>
                  </to>
                </anchor>
              </controlPr>
            </control>
          </mc:Choice>
        </mc:AlternateContent>
        <mc:AlternateContent xmlns:mc="http://schemas.openxmlformats.org/markup-compatibility/2006">
          <mc:Choice Requires="x14">
            <control shapeId="64680" r:id="rId92" name="Check Box 168">
              <controlPr locked="0" defaultSize="0" autoFill="0" autoLine="0" autoPict="0">
                <anchor moveWithCells="1" sizeWithCells="1">
                  <from>
                    <xdr:col>20</xdr:col>
                    <xdr:colOff>400050</xdr:colOff>
                    <xdr:row>39</xdr:row>
                    <xdr:rowOff>19050</xdr:rowOff>
                  </from>
                  <to>
                    <xdr:col>21</xdr:col>
                    <xdr:colOff>409575</xdr:colOff>
                    <xdr:row>39</xdr:row>
                    <xdr:rowOff>161925</xdr:rowOff>
                  </to>
                </anchor>
              </controlPr>
            </control>
          </mc:Choice>
        </mc:AlternateContent>
        <mc:AlternateContent xmlns:mc="http://schemas.openxmlformats.org/markup-compatibility/2006">
          <mc:Choice Requires="x14">
            <control shapeId="64681" r:id="rId93" name="Check Box 169">
              <controlPr locked="0" defaultSize="0" autoFill="0" autoLine="0" autoPict="0">
                <anchor moveWithCells="1" sizeWithCells="1">
                  <from>
                    <xdr:col>18</xdr:col>
                    <xdr:colOff>0</xdr:colOff>
                    <xdr:row>40</xdr:row>
                    <xdr:rowOff>19050</xdr:rowOff>
                  </from>
                  <to>
                    <xdr:col>19</xdr:col>
                    <xdr:colOff>209550</xdr:colOff>
                    <xdr:row>40</xdr:row>
                    <xdr:rowOff>161925</xdr:rowOff>
                  </to>
                </anchor>
              </controlPr>
            </control>
          </mc:Choice>
        </mc:AlternateContent>
        <mc:AlternateContent xmlns:mc="http://schemas.openxmlformats.org/markup-compatibility/2006">
          <mc:Choice Requires="x14">
            <control shapeId="64682" r:id="rId94" name="Check Box 170">
              <controlPr locked="0" defaultSize="0" autoFill="0" autoLine="0" autoPict="0">
                <anchor moveWithCells="1" sizeWithCells="1">
                  <from>
                    <xdr:col>19</xdr:col>
                    <xdr:colOff>342900</xdr:colOff>
                    <xdr:row>40</xdr:row>
                    <xdr:rowOff>28575</xdr:rowOff>
                  </from>
                  <to>
                    <xdr:col>20</xdr:col>
                    <xdr:colOff>304800</xdr:colOff>
                    <xdr:row>40</xdr:row>
                    <xdr:rowOff>161925</xdr:rowOff>
                  </to>
                </anchor>
              </controlPr>
            </control>
          </mc:Choice>
        </mc:AlternateContent>
        <mc:AlternateContent xmlns:mc="http://schemas.openxmlformats.org/markup-compatibility/2006">
          <mc:Choice Requires="x14">
            <control shapeId="64683" r:id="rId95" name="Check Box 171">
              <controlPr locked="0" defaultSize="0" autoFill="0" autoLine="0" autoPict="0">
                <anchor moveWithCells="1" sizeWithCells="1">
                  <from>
                    <xdr:col>20</xdr:col>
                    <xdr:colOff>400050</xdr:colOff>
                    <xdr:row>40</xdr:row>
                    <xdr:rowOff>19050</xdr:rowOff>
                  </from>
                  <to>
                    <xdr:col>21</xdr:col>
                    <xdr:colOff>409575</xdr:colOff>
                    <xdr:row>40</xdr:row>
                    <xdr:rowOff>161925</xdr:rowOff>
                  </to>
                </anchor>
              </controlPr>
            </control>
          </mc:Choice>
        </mc:AlternateContent>
        <mc:AlternateContent xmlns:mc="http://schemas.openxmlformats.org/markup-compatibility/2006">
          <mc:Choice Requires="x14">
            <control shapeId="64684" r:id="rId96" name="Check Box 172">
              <controlPr locked="0" defaultSize="0" autoFill="0" autoLine="0" autoPict="0">
                <anchor moveWithCells="1" sizeWithCells="1">
                  <from>
                    <xdr:col>18</xdr:col>
                    <xdr:colOff>0</xdr:colOff>
                    <xdr:row>41</xdr:row>
                    <xdr:rowOff>19050</xdr:rowOff>
                  </from>
                  <to>
                    <xdr:col>19</xdr:col>
                    <xdr:colOff>209550</xdr:colOff>
                    <xdr:row>41</xdr:row>
                    <xdr:rowOff>161925</xdr:rowOff>
                  </to>
                </anchor>
              </controlPr>
            </control>
          </mc:Choice>
        </mc:AlternateContent>
        <mc:AlternateContent xmlns:mc="http://schemas.openxmlformats.org/markup-compatibility/2006">
          <mc:Choice Requires="x14">
            <control shapeId="64685" r:id="rId97" name="Check Box 173">
              <controlPr locked="0" defaultSize="0" autoFill="0" autoLine="0" autoPict="0">
                <anchor moveWithCells="1" sizeWithCells="1">
                  <from>
                    <xdr:col>19</xdr:col>
                    <xdr:colOff>342900</xdr:colOff>
                    <xdr:row>41</xdr:row>
                    <xdr:rowOff>28575</xdr:rowOff>
                  </from>
                  <to>
                    <xdr:col>20</xdr:col>
                    <xdr:colOff>304800</xdr:colOff>
                    <xdr:row>41</xdr:row>
                    <xdr:rowOff>161925</xdr:rowOff>
                  </to>
                </anchor>
              </controlPr>
            </control>
          </mc:Choice>
        </mc:AlternateContent>
        <mc:AlternateContent xmlns:mc="http://schemas.openxmlformats.org/markup-compatibility/2006">
          <mc:Choice Requires="x14">
            <control shapeId="64686" r:id="rId98" name="Check Box 174">
              <controlPr locked="0" defaultSize="0" autoFill="0" autoLine="0" autoPict="0">
                <anchor moveWithCells="1" sizeWithCells="1">
                  <from>
                    <xdr:col>20</xdr:col>
                    <xdr:colOff>400050</xdr:colOff>
                    <xdr:row>41</xdr:row>
                    <xdr:rowOff>19050</xdr:rowOff>
                  </from>
                  <to>
                    <xdr:col>21</xdr:col>
                    <xdr:colOff>409575</xdr:colOff>
                    <xdr:row>41</xdr:row>
                    <xdr:rowOff>161925</xdr:rowOff>
                  </to>
                </anchor>
              </controlPr>
            </control>
          </mc:Choice>
        </mc:AlternateContent>
        <mc:AlternateContent xmlns:mc="http://schemas.openxmlformats.org/markup-compatibility/2006">
          <mc:Choice Requires="x14">
            <control shapeId="64687" r:id="rId99" name="Check Box 175">
              <controlPr locked="0" defaultSize="0" autoFill="0" autoLine="0" autoPict="0">
                <anchor moveWithCells="1" sizeWithCells="1">
                  <from>
                    <xdr:col>18</xdr:col>
                    <xdr:colOff>0</xdr:colOff>
                    <xdr:row>43</xdr:row>
                    <xdr:rowOff>19050</xdr:rowOff>
                  </from>
                  <to>
                    <xdr:col>19</xdr:col>
                    <xdr:colOff>209550</xdr:colOff>
                    <xdr:row>43</xdr:row>
                    <xdr:rowOff>161925</xdr:rowOff>
                  </to>
                </anchor>
              </controlPr>
            </control>
          </mc:Choice>
        </mc:AlternateContent>
        <mc:AlternateContent xmlns:mc="http://schemas.openxmlformats.org/markup-compatibility/2006">
          <mc:Choice Requires="x14">
            <control shapeId="64688" r:id="rId100" name="Check Box 176">
              <controlPr locked="0" defaultSize="0" autoFill="0" autoLine="0" autoPict="0">
                <anchor moveWithCells="1" sizeWithCells="1">
                  <from>
                    <xdr:col>19</xdr:col>
                    <xdr:colOff>342900</xdr:colOff>
                    <xdr:row>43</xdr:row>
                    <xdr:rowOff>28575</xdr:rowOff>
                  </from>
                  <to>
                    <xdr:col>20</xdr:col>
                    <xdr:colOff>304800</xdr:colOff>
                    <xdr:row>43</xdr:row>
                    <xdr:rowOff>161925</xdr:rowOff>
                  </to>
                </anchor>
              </controlPr>
            </control>
          </mc:Choice>
        </mc:AlternateContent>
        <mc:AlternateContent xmlns:mc="http://schemas.openxmlformats.org/markup-compatibility/2006">
          <mc:Choice Requires="x14">
            <control shapeId="64689" r:id="rId101" name="Check Box 177">
              <controlPr locked="0" defaultSize="0" autoFill="0" autoLine="0" autoPict="0">
                <anchor moveWithCells="1" sizeWithCells="1">
                  <from>
                    <xdr:col>20</xdr:col>
                    <xdr:colOff>400050</xdr:colOff>
                    <xdr:row>43</xdr:row>
                    <xdr:rowOff>19050</xdr:rowOff>
                  </from>
                  <to>
                    <xdr:col>21</xdr:col>
                    <xdr:colOff>409575</xdr:colOff>
                    <xdr:row>43</xdr:row>
                    <xdr:rowOff>161925</xdr:rowOff>
                  </to>
                </anchor>
              </controlPr>
            </control>
          </mc:Choice>
        </mc:AlternateContent>
        <mc:AlternateContent xmlns:mc="http://schemas.openxmlformats.org/markup-compatibility/2006">
          <mc:Choice Requires="x14">
            <control shapeId="64690" r:id="rId102" name="Check Box 178">
              <controlPr locked="0" defaultSize="0" autoFill="0" autoLine="0" autoPict="0">
                <anchor moveWithCells="1" sizeWithCells="1">
                  <from>
                    <xdr:col>18</xdr:col>
                    <xdr:colOff>0</xdr:colOff>
                    <xdr:row>42</xdr:row>
                    <xdr:rowOff>19050</xdr:rowOff>
                  </from>
                  <to>
                    <xdr:col>19</xdr:col>
                    <xdr:colOff>209550</xdr:colOff>
                    <xdr:row>42</xdr:row>
                    <xdr:rowOff>161925</xdr:rowOff>
                  </to>
                </anchor>
              </controlPr>
            </control>
          </mc:Choice>
        </mc:AlternateContent>
        <mc:AlternateContent xmlns:mc="http://schemas.openxmlformats.org/markup-compatibility/2006">
          <mc:Choice Requires="x14">
            <control shapeId="64691" r:id="rId103" name="Check Box 179">
              <controlPr locked="0" defaultSize="0" autoFill="0" autoLine="0" autoPict="0">
                <anchor moveWithCells="1" sizeWithCells="1">
                  <from>
                    <xdr:col>19</xdr:col>
                    <xdr:colOff>342900</xdr:colOff>
                    <xdr:row>42</xdr:row>
                    <xdr:rowOff>28575</xdr:rowOff>
                  </from>
                  <to>
                    <xdr:col>20</xdr:col>
                    <xdr:colOff>304800</xdr:colOff>
                    <xdr:row>42</xdr:row>
                    <xdr:rowOff>161925</xdr:rowOff>
                  </to>
                </anchor>
              </controlPr>
            </control>
          </mc:Choice>
        </mc:AlternateContent>
        <mc:AlternateContent xmlns:mc="http://schemas.openxmlformats.org/markup-compatibility/2006">
          <mc:Choice Requires="x14">
            <control shapeId="64692" r:id="rId104" name="Check Box 180">
              <controlPr locked="0" defaultSize="0" autoFill="0" autoLine="0" autoPict="0">
                <anchor moveWithCells="1" sizeWithCells="1">
                  <from>
                    <xdr:col>20</xdr:col>
                    <xdr:colOff>400050</xdr:colOff>
                    <xdr:row>42</xdr:row>
                    <xdr:rowOff>19050</xdr:rowOff>
                  </from>
                  <to>
                    <xdr:col>21</xdr:col>
                    <xdr:colOff>409575</xdr:colOff>
                    <xdr:row>42</xdr:row>
                    <xdr:rowOff>161925</xdr:rowOff>
                  </to>
                </anchor>
              </controlPr>
            </control>
          </mc:Choice>
        </mc:AlternateContent>
        <mc:AlternateContent xmlns:mc="http://schemas.openxmlformats.org/markup-compatibility/2006">
          <mc:Choice Requires="x14">
            <control shapeId="64693" r:id="rId105" name="Check Box 181">
              <controlPr locked="0" defaultSize="0" autoFill="0" autoLine="0" autoPict="0">
                <anchor moveWithCells="1" sizeWithCells="1">
                  <from>
                    <xdr:col>18</xdr:col>
                    <xdr:colOff>0</xdr:colOff>
                    <xdr:row>44</xdr:row>
                    <xdr:rowOff>19050</xdr:rowOff>
                  </from>
                  <to>
                    <xdr:col>19</xdr:col>
                    <xdr:colOff>209550</xdr:colOff>
                    <xdr:row>44</xdr:row>
                    <xdr:rowOff>161925</xdr:rowOff>
                  </to>
                </anchor>
              </controlPr>
            </control>
          </mc:Choice>
        </mc:AlternateContent>
        <mc:AlternateContent xmlns:mc="http://schemas.openxmlformats.org/markup-compatibility/2006">
          <mc:Choice Requires="x14">
            <control shapeId="64694" r:id="rId106" name="Check Box 182">
              <controlPr locked="0" defaultSize="0" autoFill="0" autoLine="0" autoPict="0">
                <anchor moveWithCells="1" sizeWithCells="1">
                  <from>
                    <xdr:col>19</xdr:col>
                    <xdr:colOff>342900</xdr:colOff>
                    <xdr:row>44</xdr:row>
                    <xdr:rowOff>28575</xdr:rowOff>
                  </from>
                  <to>
                    <xdr:col>20</xdr:col>
                    <xdr:colOff>304800</xdr:colOff>
                    <xdr:row>44</xdr:row>
                    <xdr:rowOff>161925</xdr:rowOff>
                  </to>
                </anchor>
              </controlPr>
            </control>
          </mc:Choice>
        </mc:AlternateContent>
        <mc:AlternateContent xmlns:mc="http://schemas.openxmlformats.org/markup-compatibility/2006">
          <mc:Choice Requires="x14">
            <control shapeId="64695" r:id="rId107" name="Check Box 183">
              <controlPr locked="0" defaultSize="0" autoFill="0" autoLine="0" autoPict="0">
                <anchor moveWithCells="1" sizeWithCells="1">
                  <from>
                    <xdr:col>20</xdr:col>
                    <xdr:colOff>400050</xdr:colOff>
                    <xdr:row>44</xdr:row>
                    <xdr:rowOff>19050</xdr:rowOff>
                  </from>
                  <to>
                    <xdr:col>21</xdr:col>
                    <xdr:colOff>409575</xdr:colOff>
                    <xdr:row>44</xdr:row>
                    <xdr:rowOff>161925</xdr:rowOff>
                  </to>
                </anchor>
              </controlPr>
            </control>
          </mc:Choice>
        </mc:AlternateContent>
        <mc:AlternateContent xmlns:mc="http://schemas.openxmlformats.org/markup-compatibility/2006">
          <mc:Choice Requires="x14">
            <control shapeId="64696" r:id="rId108" name="Check Box 184">
              <controlPr locked="0" defaultSize="0" autoFill="0" autoLine="0" autoPict="0">
                <anchor moveWithCells="1" sizeWithCells="1">
                  <from>
                    <xdr:col>18</xdr:col>
                    <xdr:colOff>0</xdr:colOff>
                    <xdr:row>45</xdr:row>
                    <xdr:rowOff>19050</xdr:rowOff>
                  </from>
                  <to>
                    <xdr:col>19</xdr:col>
                    <xdr:colOff>209550</xdr:colOff>
                    <xdr:row>45</xdr:row>
                    <xdr:rowOff>161925</xdr:rowOff>
                  </to>
                </anchor>
              </controlPr>
            </control>
          </mc:Choice>
        </mc:AlternateContent>
        <mc:AlternateContent xmlns:mc="http://schemas.openxmlformats.org/markup-compatibility/2006">
          <mc:Choice Requires="x14">
            <control shapeId="64697" r:id="rId109" name="Check Box 185">
              <controlPr locked="0" defaultSize="0" autoFill="0" autoLine="0" autoPict="0">
                <anchor moveWithCells="1" sizeWithCells="1">
                  <from>
                    <xdr:col>19</xdr:col>
                    <xdr:colOff>342900</xdr:colOff>
                    <xdr:row>45</xdr:row>
                    <xdr:rowOff>28575</xdr:rowOff>
                  </from>
                  <to>
                    <xdr:col>20</xdr:col>
                    <xdr:colOff>304800</xdr:colOff>
                    <xdr:row>45</xdr:row>
                    <xdr:rowOff>161925</xdr:rowOff>
                  </to>
                </anchor>
              </controlPr>
            </control>
          </mc:Choice>
        </mc:AlternateContent>
        <mc:AlternateContent xmlns:mc="http://schemas.openxmlformats.org/markup-compatibility/2006">
          <mc:Choice Requires="x14">
            <control shapeId="64698" r:id="rId110" name="Check Box 186">
              <controlPr locked="0" defaultSize="0" autoFill="0" autoLine="0" autoPict="0">
                <anchor moveWithCells="1" sizeWithCells="1">
                  <from>
                    <xdr:col>20</xdr:col>
                    <xdr:colOff>400050</xdr:colOff>
                    <xdr:row>45</xdr:row>
                    <xdr:rowOff>19050</xdr:rowOff>
                  </from>
                  <to>
                    <xdr:col>21</xdr:col>
                    <xdr:colOff>409575</xdr:colOff>
                    <xdr:row>45</xdr:row>
                    <xdr:rowOff>161925</xdr:rowOff>
                  </to>
                </anchor>
              </controlPr>
            </control>
          </mc:Choice>
        </mc:AlternateContent>
        <mc:AlternateContent xmlns:mc="http://schemas.openxmlformats.org/markup-compatibility/2006">
          <mc:Choice Requires="x14">
            <control shapeId="64699" r:id="rId111" name="Check Box 187">
              <controlPr locked="0" defaultSize="0" autoFill="0" autoLine="0" autoPict="0">
                <anchor moveWithCells="1" sizeWithCells="1">
                  <from>
                    <xdr:col>18</xdr:col>
                    <xdr:colOff>0</xdr:colOff>
                    <xdr:row>46</xdr:row>
                    <xdr:rowOff>19050</xdr:rowOff>
                  </from>
                  <to>
                    <xdr:col>19</xdr:col>
                    <xdr:colOff>209550</xdr:colOff>
                    <xdr:row>46</xdr:row>
                    <xdr:rowOff>161925</xdr:rowOff>
                  </to>
                </anchor>
              </controlPr>
            </control>
          </mc:Choice>
        </mc:AlternateContent>
        <mc:AlternateContent xmlns:mc="http://schemas.openxmlformats.org/markup-compatibility/2006">
          <mc:Choice Requires="x14">
            <control shapeId="64700" r:id="rId112" name="Check Box 188">
              <controlPr locked="0" defaultSize="0" autoFill="0" autoLine="0" autoPict="0">
                <anchor moveWithCells="1" sizeWithCells="1">
                  <from>
                    <xdr:col>19</xdr:col>
                    <xdr:colOff>342900</xdr:colOff>
                    <xdr:row>46</xdr:row>
                    <xdr:rowOff>28575</xdr:rowOff>
                  </from>
                  <to>
                    <xdr:col>20</xdr:col>
                    <xdr:colOff>304800</xdr:colOff>
                    <xdr:row>46</xdr:row>
                    <xdr:rowOff>161925</xdr:rowOff>
                  </to>
                </anchor>
              </controlPr>
            </control>
          </mc:Choice>
        </mc:AlternateContent>
        <mc:AlternateContent xmlns:mc="http://schemas.openxmlformats.org/markup-compatibility/2006">
          <mc:Choice Requires="x14">
            <control shapeId="64701" r:id="rId113" name="Check Box 189">
              <controlPr locked="0" defaultSize="0" autoFill="0" autoLine="0" autoPict="0">
                <anchor moveWithCells="1" sizeWithCells="1">
                  <from>
                    <xdr:col>20</xdr:col>
                    <xdr:colOff>400050</xdr:colOff>
                    <xdr:row>46</xdr:row>
                    <xdr:rowOff>19050</xdr:rowOff>
                  </from>
                  <to>
                    <xdr:col>21</xdr:col>
                    <xdr:colOff>409575</xdr:colOff>
                    <xdr:row>46</xdr:row>
                    <xdr:rowOff>161925</xdr:rowOff>
                  </to>
                </anchor>
              </controlPr>
            </control>
          </mc:Choice>
        </mc:AlternateContent>
        <mc:AlternateContent xmlns:mc="http://schemas.openxmlformats.org/markup-compatibility/2006">
          <mc:Choice Requires="x14">
            <control shapeId="64702" r:id="rId114" name="Check Box 190">
              <controlPr locked="0" defaultSize="0" autoFill="0" autoLine="0" autoPict="0">
                <anchor moveWithCells="1" sizeWithCells="1">
                  <from>
                    <xdr:col>18</xdr:col>
                    <xdr:colOff>0</xdr:colOff>
                    <xdr:row>47</xdr:row>
                    <xdr:rowOff>19050</xdr:rowOff>
                  </from>
                  <to>
                    <xdr:col>19</xdr:col>
                    <xdr:colOff>209550</xdr:colOff>
                    <xdr:row>47</xdr:row>
                    <xdr:rowOff>161925</xdr:rowOff>
                  </to>
                </anchor>
              </controlPr>
            </control>
          </mc:Choice>
        </mc:AlternateContent>
        <mc:AlternateContent xmlns:mc="http://schemas.openxmlformats.org/markup-compatibility/2006">
          <mc:Choice Requires="x14">
            <control shapeId="64703" r:id="rId115" name="Check Box 191">
              <controlPr locked="0" defaultSize="0" autoFill="0" autoLine="0" autoPict="0">
                <anchor moveWithCells="1" sizeWithCells="1">
                  <from>
                    <xdr:col>19</xdr:col>
                    <xdr:colOff>342900</xdr:colOff>
                    <xdr:row>47</xdr:row>
                    <xdr:rowOff>28575</xdr:rowOff>
                  </from>
                  <to>
                    <xdr:col>20</xdr:col>
                    <xdr:colOff>304800</xdr:colOff>
                    <xdr:row>47</xdr:row>
                    <xdr:rowOff>161925</xdr:rowOff>
                  </to>
                </anchor>
              </controlPr>
            </control>
          </mc:Choice>
        </mc:AlternateContent>
        <mc:AlternateContent xmlns:mc="http://schemas.openxmlformats.org/markup-compatibility/2006">
          <mc:Choice Requires="x14">
            <control shapeId="64704" r:id="rId116" name="Check Box 192">
              <controlPr locked="0" defaultSize="0" autoFill="0" autoLine="0" autoPict="0">
                <anchor moveWithCells="1" sizeWithCells="1">
                  <from>
                    <xdr:col>20</xdr:col>
                    <xdr:colOff>400050</xdr:colOff>
                    <xdr:row>47</xdr:row>
                    <xdr:rowOff>19050</xdr:rowOff>
                  </from>
                  <to>
                    <xdr:col>21</xdr:col>
                    <xdr:colOff>409575</xdr:colOff>
                    <xdr:row>47</xdr:row>
                    <xdr:rowOff>161925</xdr:rowOff>
                  </to>
                </anchor>
              </controlPr>
            </control>
          </mc:Choice>
        </mc:AlternateContent>
        <mc:AlternateContent xmlns:mc="http://schemas.openxmlformats.org/markup-compatibility/2006">
          <mc:Choice Requires="x14">
            <control shapeId="64705" r:id="rId117" name="Check Box 193">
              <controlPr locked="0" defaultSize="0" autoFill="0" autoLine="0" autoPict="0">
                <anchor moveWithCells="1" sizeWithCells="1">
                  <from>
                    <xdr:col>18</xdr:col>
                    <xdr:colOff>0</xdr:colOff>
                    <xdr:row>48</xdr:row>
                    <xdr:rowOff>19050</xdr:rowOff>
                  </from>
                  <to>
                    <xdr:col>19</xdr:col>
                    <xdr:colOff>209550</xdr:colOff>
                    <xdr:row>48</xdr:row>
                    <xdr:rowOff>161925</xdr:rowOff>
                  </to>
                </anchor>
              </controlPr>
            </control>
          </mc:Choice>
        </mc:AlternateContent>
        <mc:AlternateContent xmlns:mc="http://schemas.openxmlformats.org/markup-compatibility/2006">
          <mc:Choice Requires="x14">
            <control shapeId="64706" r:id="rId118" name="Check Box 194">
              <controlPr locked="0" defaultSize="0" autoFill="0" autoLine="0" autoPict="0">
                <anchor moveWithCells="1" sizeWithCells="1">
                  <from>
                    <xdr:col>19</xdr:col>
                    <xdr:colOff>342900</xdr:colOff>
                    <xdr:row>48</xdr:row>
                    <xdr:rowOff>28575</xdr:rowOff>
                  </from>
                  <to>
                    <xdr:col>20</xdr:col>
                    <xdr:colOff>304800</xdr:colOff>
                    <xdr:row>48</xdr:row>
                    <xdr:rowOff>161925</xdr:rowOff>
                  </to>
                </anchor>
              </controlPr>
            </control>
          </mc:Choice>
        </mc:AlternateContent>
        <mc:AlternateContent xmlns:mc="http://schemas.openxmlformats.org/markup-compatibility/2006">
          <mc:Choice Requires="x14">
            <control shapeId="64707" r:id="rId119" name="Check Box 195">
              <controlPr locked="0" defaultSize="0" autoFill="0" autoLine="0" autoPict="0">
                <anchor moveWithCells="1" sizeWithCells="1">
                  <from>
                    <xdr:col>20</xdr:col>
                    <xdr:colOff>400050</xdr:colOff>
                    <xdr:row>48</xdr:row>
                    <xdr:rowOff>19050</xdr:rowOff>
                  </from>
                  <to>
                    <xdr:col>21</xdr:col>
                    <xdr:colOff>409575</xdr:colOff>
                    <xdr:row>48</xdr:row>
                    <xdr:rowOff>161925</xdr:rowOff>
                  </to>
                </anchor>
              </controlPr>
            </control>
          </mc:Choice>
        </mc:AlternateContent>
        <mc:AlternateContent xmlns:mc="http://schemas.openxmlformats.org/markup-compatibility/2006">
          <mc:Choice Requires="x14">
            <control shapeId="64708" r:id="rId120" name="Check Box 196">
              <controlPr locked="0" defaultSize="0" autoFill="0" autoLine="0" autoPict="0">
                <anchor moveWithCells="1" sizeWithCells="1">
                  <from>
                    <xdr:col>18</xdr:col>
                    <xdr:colOff>0</xdr:colOff>
                    <xdr:row>49</xdr:row>
                    <xdr:rowOff>19050</xdr:rowOff>
                  </from>
                  <to>
                    <xdr:col>19</xdr:col>
                    <xdr:colOff>209550</xdr:colOff>
                    <xdr:row>49</xdr:row>
                    <xdr:rowOff>161925</xdr:rowOff>
                  </to>
                </anchor>
              </controlPr>
            </control>
          </mc:Choice>
        </mc:AlternateContent>
        <mc:AlternateContent xmlns:mc="http://schemas.openxmlformats.org/markup-compatibility/2006">
          <mc:Choice Requires="x14">
            <control shapeId="64709" r:id="rId121" name="Check Box 197">
              <controlPr locked="0" defaultSize="0" autoFill="0" autoLine="0" autoPict="0">
                <anchor moveWithCells="1" sizeWithCells="1">
                  <from>
                    <xdr:col>19</xdr:col>
                    <xdr:colOff>342900</xdr:colOff>
                    <xdr:row>49</xdr:row>
                    <xdr:rowOff>28575</xdr:rowOff>
                  </from>
                  <to>
                    <xdr:col>20</xdr:col>
                    <xdr:colOff>304800</xdr:colOff>
                    <xdr:row>49</xdr:row>
                    <xdr:rowOff>161925</xdr:rowOff>
                  </to>
                </anchor>
              </controlPr>
            </control>
          </mc:Choice>
        </mc:AlternateContent>
        <mc:AlternateContent xmlns:mc="http://schemas.openxmlformats.org/markup-compatibility/2006">
          <mc:Choice Requires="x14">
            <control shapeId="64710" r:id="rId122" name="Check Box 198">
              <controlPr locked="0" defaultSize="0" autoFill="0" autoLine="0" autoPict="0">
                <anchor moveWithCells="1" sizeWithCells="1">
                  <from>
                    <xdr:col>20</xdr:col>
                    <xdr:colOff>400050</xdr:colOff>
                    <xdr:row>49</xdr:row>
                    <xdr:rowOff>19050</xdr:rowOff>
                  </from>
                  <to>
                    <xdr:col>21</xdr:col>
                    <xdr:colOff>409575</xdr:colOff>
                    <xdr:row>49</xdr:row>
                    <xdr:rowOff>161925</xdr:rowOff>
                  </to>
                </anchor>
              </controlPr>
            </control>
          </mc:Choice>
        </mc:AlternateContent>
        <mc:AlternateContent xmlns:mc="http://schemas.openxmlformats.org/markup-compatibility/2006">
          <mc:Choice Requires="x14">
            <control shapeId="64711" r:id="rId123" name="Check Box 199">
              <controlPr locked="0" defaultSize="0" autoFill="0" autoLine="0" autoPict="0">
                <anchor moveWithCells="1" sizeWithCells="1">
                  <from>
                    <xdr:col>18</xdr:col>
                    <xdr:colOff>0</xdr:colOff>
                    <xdr:row>50</xdr:row>
                    <xdr:rowOff>19050</xdr:rowOff>
                  </from>
                  <to>
                    <xdr:col>19</xdr:col>
                    <xdr:colOff>209550</xdr:colOff>
                    <xdr:row>50</xdr:row>
                    <xdr:rowOff>161925</xdr:rowOff>
                  </to>
                </anchor>
              </controlPr>
            </control>
          </mc:Choice>
        </mc:AlternateContent>
        <mc:AlternateContent xmlns:mc="http://schemas.openxmlformats.org/markup-compatibility/2006">
          <mc:Choice Requires="x14">
            <control shapeId="64712" r:id="rId124" name="Check Box 200">
              <controlPr locked="0" defaultSize="0" autoFill="0" autoLine="0" autoPict="0">
                <anchor moveWithCells="1" sizeWithCells="1">
                  <from>
                    <xdr:col>19</xdr:col>
                    <xdr:colOff>342900</xdr:colOff>
                    <xdr:row>50</xdr:row>
                    <xdr:rowOff>28575</xdr:rowOff>
                  </from>
                  <to>
                    <xdr:col>20</xdr:col>
                    <xdr:colOff>304800</xdr:colOff>
                    <xdr:row>50</xdr:row>
                    <xdr:rowOff>161925</xdr:rowOff>
                  </to>
                </anchor>
              </controlPr>
            </control>
          </mc:Choice>
        </mc:AlternateContent>
        <mc:AlternateContent xmlns:mc="http://schemas.openxmlformats.org/markup-compatibility/2006">
          <mc:Choice Requires="x14">
            <control shapeId="64713" r:id="rId125" name="Check Box 201">
              <controlPr locked="0" defaultSize="0" autoFill="0" autoLine="0" autoPict="0">
                <anchor moveWithCells="1" sizeWithCells="1">
                  <from>
                    <xdr:col>20</xdr:col>
                    <xdr:colOff>400050</xdr:colOff>
                    <xdr:row>50</xdr:row>
                    <xdr:rowOff>19050</xdr:rowOff>
                  </from>
                  <to>
                    <xdr:col>21</xdr:col>
                    <xdr:colOff>409575</xdr:colOff>
                    <xdr:row>50</xdr:row>
                    <xdr:rowOff>161925</xdr:rowOff>
                  </to>
                </anchor>
              </controlPr>
            </control>
          </mc:Choice>
        </mc:AlternateContent>
        <mc:AlternateContent xmlns:mc="http://schemas.openxmlformats.org/markup-compatibility/2006">
          <mc:Choice Requires="x14">
            <control shapeId="64714" r:id="rId126" name="Check Box 202">
              <controlPr locked="0" defaultSize="0" autoFill="0" autoLine="0" autoPict="0">
                <anchor moveWithCells="1" sizeWithCells="1">
                  <from>
                    <xdr:col>18</xdr:col>
                    <xdr:colOff>0</xdr:colOff>
                    <xdr:row>25</xdr:row>
                    <xdr:rowOff>19050</xdr:rowOff>
                  </from>
                  <to>
                    <xdr:col>19</xdr:col>
                    <xdr:colOff>209550</xdr:colOff>
                    <xdr:row>25</xdr:row>
                    <xdr:rowOff>161925</xdr:rowOff>
                  </to>
                </anchor>
              </controlPr>
            </control>
          </mc:Choice>
        </mc:AlternateContent>
        <mc:AlternateContent xmlns:mc="http://schemas.openxmlformats.org/markup-compatibility/2006">
          <mc:Choice Requires="x14">
            <control shapeId="64715" r:id="rId127" name="Check Box 203">
              <controlPr locked="0" defaultSize="0" autoFill="0" autoLine="0" autoPict="0">
                <anchor moveWithCells="1" sizeWithCells="1">
                  <from>
                    <xdr:col>19</xdr:col>
                    <xdr:colOff>342900</xdr:colOff>
                    <xdr:row>25</xdr:row>
                    <xdr:rowOff>28575</xdr:rowOff>
                  </from>
                  <to>
                    <xdr:col>20</xdr:col>
                    <xdr:colOff>304800</xdr:colOff>
                    <xdr:row>25</xdr:row>
                    <xdr:rowOff>161925</xdr:rowOff>
                  </to>
                </anchor>
              </controlPr>
            </control>
          </mc:Choice>
        </mc:AlternateContent>
        <mc:AlternateContent xmlns:mc="http://schemas.openxmlformats.org/markup-compatibility/2006">
          <mc:Choice Requires="x14">
            <control shapeId="64716" r:id="rId128" name="Check Box 204">
              <controlPr locked="0" defaultSize="0" autoFill="0" autoLine="0" autoPict="0">
                <anchor moveWithCells="1" sizeWithCells="1">
                  <from>
                    <xdr:col>20</xdr:col>
                    <xdr:colOff>400050</xdr:colOff>
                    <xdr:row>25</xdr:row>
                    <xdr:rowOff>19050</xdr:rowOff>
                  </from>
                  <to>
                    <xdr:col>21</xdr:col>
                    <xdr:colOff>409575</xdr:colOff>
                    <xdr:row>25</xdr:row>
                    <xdr:rowOff>161925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6D79-AA37-49C1-A268-C975B903B444}">
  <sheetPr codeName="Sheet34"/>
  <dimension ref="A1:V57"/>
  <sheetViews>
    <sheetView topLeftCell="A25" zoomScale="130" zoomScaleNormal="130" zoomScaleSheetLayoutView="100" workbookViewId="0">
      <selection activeCell="O10" sqref="K5:O10"/>
    </sheetView>
  </sheetViews>
  <sheetFormatPr defaultRowHeight="12" x14ac:dyDescent="0.2"/>
  <cols>
    <col min="1" max="1" width="2.85546875" style="224" customWidth="1"/>
    <col min="2" max="2" width="3.140625" style="224" customWidth="1"/>
    <col min="3" max="3" width="2.42578125" style="224" customWidth="1"/>
    <col min="4" max="4" width="3.85546875" style="224" customWidth="1"/>
    <col min="5" max="5" width="2.5703125" style="224" customWidth="1"/>
    <col min="6" max="6" width="3.7109375" style="224" customWidth="1"/>
    <col min="7" max="7" width="1" style="224" customWidth="1"/>
    <col min="8" max="8" width="1.28515625" style="224" customWidth="1"/>
    <col min="9" max="9" width="2.85546875" style="224" customWidth="1"/>
    <col min="10" max="10" width="16.42578125" style="224" customWidth="1"/>
    <col min="11" max="11" width="7" style="224" customWidth="1"/>
    <col min="12" max="12" width="2.85546875" style="224" customWidth="1"/>
    <col min="13" max="13" width="2" style="224" customWidth="1"/>
    <col min="14" max="14" width="2.5703125" style="224" customWidth="1"/>
    <col min="15" max="15" width="7.42578125" style="224" customWidth="1"/>
    <col min="16" max="16" width="1.5703125" style="224" customWidth="1"/>
    <col min="17" max="17" width="2.42578125" style="224" customWidth="1"/>
    <col min="18" max="18" width="8.140625" style="224" customWidth="1"/>
    <col min="19" max="19" width="3.42578125" style="224" customWidth="1"/>
    <col min="20" max="20" width="5.5703125" style="224" customWidth="1"/>
    <col min="21" max="21" width="6.42578125" style="224" customWidth="1"/>
    <col min="22" max="22" width="7.85546875" style="224" customWidth="1"/>
    <col min="23" max="252" width="9.140625" style="224"/>
    <col min="253" max="253" width="2.85546875" style="224" customWidth="1"/>
    <col min="254" max="254" width="3.140625" style="224" customWidth="1"/>
    <col min="255" max="255" width="2.42578125" style="224" customWidth="1"/>
    <col min="256" max="256" width="3.85546875" style="224" customWidth="1"/>
    <col min="257" max="257" width="2.5703125" style="224" customWidth="1"/>
    <col min="258" max="258" width="3.7109375" style="224" customWidth="1"/>
    <col min="259" max="259" width="1" style="224" customWidth="1"/>
    <col min="260" max="260" width="1.28515625" style="224" customWidth="1"/>
    <col min="261" max="261" width="2.85546875" style="224" customWidth="1"/>
    <col min="262" max="262" width="16.42578125" style="224" customWidth="1"/>
    <col min="263" max="263" width="7" style="224" customWidth="1"/>
    <col min="264" max="264" width="4.85546875" style="224" customWidth="1"/>
    <col min="265" max="265" width="2" style="224" customWidth="1"/>
    <col min="266" max="266" width="2.5703125" style="224" customWidth="1"/>
    <col min="267" max="267" width="7.42578125" style="224" customWidth="1"/>
    <col min="268" max="268" width="1.5703125" style="224" customWidth="1"/>
    <col min="269" max="269" width="2.42578125" style="224" customWidth="1"/>
    <col min="270" max="270" width="8.140625" style="224" customWidth="1"/>
    <col min="271" max="271" width="3.42578125" style="224" customWidth="1"/>
    <col min="272" max="272" width="5.5703125" style="224" customWidth="1"/>
    <col min="273" max="273" width="6.42578125" style="224" customWidth="1"/>
    <col min="274" max="274" width="7.85546875" style="224" customWidth="1"/>
    <col min="275" max="508" width="9.140625" style="224"/>
    <col min="509" max="509" width="2.85546875" style="224" customWidth="1"/>
    <col min="510" max="510" width="3.140625" style="224" customWidth="1"/>
    <col min="511" max="511" width="2.42578125" style="224" customWidth="1"/>
    <col min="512" max="512" width="3.85546875" style="224" customWidth="1"/>
    <col min="513" max="513" width="2.5703125" style="224" customWidth="1"/>
    <col min="514" max="514" width="3.7109375" style="224" customWidth="1"/>
    <col min="515" max="515" width="1" style="224" customWidth="1"/>
    <col min="516" max="516" width="1.28515625" style="224" customWidth="1"/>
    <col min="517" max="517" width="2.85546875" style="224" customWidth="1"/>
    <col min="518" max="518" width="16.42578125" style="224" customWidth="1"/>
    <col min="519" max="519" width="7" style="224" customWidth="1"/>
    <col min="520" max="520" width="4.85546875" style="224" customWidth="1"/>
    <col min="521" max="521" width="2" style="224" customWidth="1"/>
    <col min="522" max="522" width="2.5703125" style="224" customWidth="1"/>
    <col min="523" max="523" width="7.42578125" style="224" customWidth="1"/>
    <col min="524" max="524" width="1.5703125" style="224" customWidth="1"/>
    <col min="525" max="525" width="2.42578125" style="224" customWidth="1"/>
    <col min="526" max="526" width="8.140625" style="224" customWidth="1"/>
    <col min="527" max="527" width="3.42578125" style="224" customWidth="1"/>
    <col min="528" max="528" width="5.5703125" style="224" customWidth="1"/>
    <col min="529" max="529" width="6.42578125" style="224" customWidth="1"/>
    <col min="530" max="530" width="7.85546875" style="224" customWidth="1"/>
    <col min="531" max="764" width="9.140625" style="224"/>
    <col min="765" max="765" width="2.85546875" style="224" customWidth="1"/>
    <col min="766" max="766" width="3.140625" style="224" customWidth="1"/>
    <col min="767" max="767" width="2.42578125" style="224" customWidth="1"/>
    <col min="768" max="768" width="3.85546875" style="224" customWidth="1"/>
    <col min="769" max="769" width="2.5703125" style="224" customWidth="1"/>
    <col min="770" max="770" width="3.7109375" style="224" customWidth="1"/>
    <col min="771" max="771" width="1" style="224" customWidth="1"/>
    <col min="772" max="772" width="1.28515625" style="224" customWidth="1"/>
    <col min="773" max="773" width="2.85546875" style="224" customWidth="1"/>
    <col min="774" max="774" width="16.42578125" style="224" customWidth="1"/>
    <col min="775" max="775" width="7" style="224" customWidth="1"/>
    <col min="776" max="776" width="4.85546875" style="224" customWidth="1"/>
    <col min="777" max="777" width="2" style="224" customWidth="1"/>
    <col min="778" max="778" width="2.5703125" style="224" customWidth="1"/>
    <col min="779" max="779" width="7.42578125" style="224" customWidth="1"/>
    <col min="780" max="780" width="1.5703125" style="224" customWidth="1"/>
    <col min="781" max="781" width="2.42578125" style="224" customWidth="1"/>
    <col min="782" max="782" width="8.140625" style="224" customWidth="1"/>
    <col min="783" max="783" width="3.42578125" style="224" customWidth="1"/>
    <col min="784" max="784" width="5.5703125" style="224" customWidth="1"/>
    <col min="785" max="785" width="6.42578125" style="224" customWidth="1"/>
    <col min="786" max="786" width="7.85546875" style="224" customWidth="1"/>
    <col min="787" max="1020" width="9.140625" style="224"/>
    <col min="1021" max="1021" width="2.85546875" style="224" customWidth="1"/>
    <col min="1022" max="1022" width="3.140625" style="224" customWidth="1"/>
    <col min="1023" max="1023" width="2.42578125" style="224" customWidth="1"/>
    <col min="1024" max="1024" width="3.85546875" style="224" customWidth="1"/>
    <col min="1025" max="1025" width="2.5703125" style="224" customWidth="1"/>
    <col min="1026" max="1026" width="3.7109375" style="224" customWidth="1"/>
    <col min="1027" max="1027" width="1" style="224" customWidth="1"/>
    <col min="1028" max="1028" width="1.28515625" style="224" customWidth="1"/>
    <col min="1029" max="1029" width="2.85546875" style="224" customWidth="1"/>
    <col min="1030" max="1030" width="16.42578125" style="224" customWidth="1"/>
    <col min="1031" max="1031" width="7" style="224" customWidth="1"/>
    <col min="1032" max="1032" width="4.85546875" style="224" customWidth="1"/>
    <col min="1033" max="1033" width="2" style="224" customWidth="1"/>
    <col min="1034" max="1034" width="2.5703125" style="224" customWidth="1"/>
    <col min="1035" max="1035" width="7.42578125" style="224" customWidth="1"/>
    <col min="1036" max="1036" width="1.5703125" style="224" customWidth="1"/>
    <col min="1037" max="1037" width="2.42578125" style="224" customWidth="1"/>
    <col min="1038" max="1038" width="8.140625" style="224" customWidth="1"/>
    <col min="1039" max="1039" width="3.42578125" style="224" customWidth="1"/>
    <col min="1040" max="1040" width="5.5703125" style="224" customWidth="1"/>
    <col min="1041" max="1041" width="6.42578125" style="224" customWidth="1"/>
    <col min="1042" max="1042" width="7.85546875" style="224" customWidth="1"/>
    <col min="1043" max="1276" width="9.140625" style="224"/>
    <col min="1277" max="1277" width="2.85546875" style="224" customWidth="1"/>
    <col min="1278" max="1278" width="3.140625" style="224" customWidth="1"/>
    <col min="1279" max="1279" width="2.42578125" style="224" customWidth="1"/>
    <col min="1280" max="1280" width="3.85546875" style="224" customWidth="1"/>
    <col min="1281" max="1281" width="2.5703125" style="224" customWidth="1"/>
    <col min="1282" max="1282" width="3.7109375" style="224" customWidth="1"/>
    <col min="1283" max="1283" width="1" style="224" customWidth="1"/>
    <col min="1284" max="1284" width="1.28515625" style="224" customWidth="1"/>
    <col min="1285" max="1285" width="2.85546875" style="224" customWidth="1"/>
    <col min="1286" max="1286" width="16.42578125" style="224" customWidth="1"/>
    <col min="1287" max="1287" width="7" style="224" customWidth="1"/>
    <col min="1288" max="1288" width="4.85546875" style="224" customWidth="1"/>
    <col min="1289" max="1289" width="2" style="224" customWidth="1"/>
    <col min="1290" max="1290" width="2.5703125" style="224" customWidth="1"/>
    <col min="1291" max="1291" width="7.42578125" style="224" customWidth="1"/>
    <col min="1292" max="1292" width="1.5703125" style="224" customWidth="1"/>
    <col min="1293" max="1293" width="2.42578125" style="224" customWidth="1"/>
    <col min="1294" max="1294" width="8.140625" style="224" customWidth="1"/>
    <col min="1295" max="1295" width="3.42578125" style="224" customWidth="1"/>
    <col min="1296" max="1296" width="5.5703125" style="224" customWidth="1"/>
    <col min="1297" max="1297" width="6.42578125" style="224" customWidth="1"/>
    <col min="1298" max="1298" width="7.85546875" style="224" customWidth="1"/>
    <col min="1299" max="1532" width="9.140625" style="224"/>
    <col min="1533" max="1533" width="2.85546875" style="224" customWidth="1"/>
    <col min="1534" max="1534" width="3.140625" style="224" customWidth="1"/>
    <col min="1535" max="1535" width="2.42578125" style="224" customWidth="1"/>
    <col min="1536" max="1536" width="3.85546875" style="224" customWidth="1"/>
    <col min="1537" max="1537" width="2.5703125" style="224" customWidth="1"/>
    <col min="1538" max="1538" width="3.7109375" style="224" customWidth="1"/>
    <col min="1539" max="1539" width="1" style="224" customWidth="1"/>
    <col min="1540" max="1540" width="1.28515625" style="224" customWidth="1"/>
    <col min="1541" max="1541" width="2.85546875" style="224" customWidth="1"/>
    <col min="1542" max="1542" width="16.42578125" style="224" customWidth="1"/>
    <col min="1543" max="1543" width="7" style="224" customWidth="1"/>
    <col min="1544" max="1544" width="4.85546875" style="224" customWidth="1"/>
    <col min="1545" max="1545" width="2" style="224" customWidth="1"/>
    <col min="1546" max="1546" width="2.5703125" style="224" customWidth="1"/>
    <col min="1547" max="1547" width="7.42578125" style="224" customWidth="1"/>
    <col min="1548" max="1548" width="1.5703125" style="224" customWidth="1"/>
    <col min="1549" max="1549" width="2.42578125" style="224" customWidth="1"/>
    <col min="1550" max="1550" width="8.140625" style="224" customWidth="1"/>
    <col min="1551" max="1551" width="3.42578125" style="224" customWidth="1"/>
    <col min="1552" max="1552" width="5.5703125" style="224" customWidth="1"/>
    <col min="1553" max="1553" width="6.42578125" style="224" customWidth="1"/>
    <col min="1554" max="1554" width="7.85546875" style="224" customWidth="1"/>
    <col min="1555" max="1788" width="9.140625" style="224"/>
    <col min="1789" max="1789" width="2.85546875" style="224" customWidth="1"/>
    <col min="1790" max="1790" width="3.140625" style="224" customWidth="1"/>
    <col min="1791" max="1791" width="2.42578125" style="224" customWidth="1"/>
    <col min="1792" max="1792" width="3.85546875" style="224" customWidth="1"/>
    <col min="1793" max="1793" width="2.5703125" style="224" customWidth="1"/>
    <col min="1794" max="1794" width="3.7109375" style="224" customWidth="1"/>
    <col min="1795" max="1795" width="1" style="224" customWidth="1"/>
    <col min="1796" max="1796" width="1.28515625" style="224" customWidth="1"/>
    <col min="1797" max="1797" width="2.85546875" style="224" customWidth="1"/>
    <col min="1798" max="1798" width="16.42578125" style="224" customWidth="1"/>
    <col min="1799" max="1799" width="7" style="224" customWidth="1"/>
    <col min="1800" max="1800" width="4.85546875" style="224" customWidth="1"/>
    <col min="1801" max="1801" width="2" style="224" customWidth="1"/>
    <col min="1802" max="1802" width="2.5703125" style="224" customWidth="1"/>
    <col min="1803" max="1803" width="7.42578125" style="224" customWidth="1"/>
    <col min="1804" max="1804" width="1.5703125" style="224" customWidth="1"/>
    <col min="1805" max="1805" width="2.42578125" style="224" customWidth="1"/>
    <col min="1806" max="1806" width="8.140625" style="224" customWidth="1"/>
    <col min="1807" max="1807" width="3.42578125" style="224" customWidth="1"/>
    <col min="1808" max="1808" width="5.5703125" style="224" customWidth="1"/>
    <col min="1809" max="1809" width="6.42578125" style="224" customWidth="1"/>
    <col min="1810" max="1810" width="7.85546875" style="224" customWidth="1"/>
    <col min="1811" max="2044" width="9.140625" style="224"/>
    <col min="2045" max="2045" width="2.85546875" style="224" customWidth="1"/>
    <col min="2046" max="2046" width="3.140625" style="224" customWidth="1"/>
    <col min="2047" max="2047" width="2.42578125" style="224" customWidth="1"/>
    <col min="2048" max="2048" width="3.85546875" style="224" customWidth="1"/>
    <col min="2049" max="2049" width="2.5703125" style="224" customWidth="1"/>
    <col min="2050" max="2050" width="3.7109375" style="224" customWidth="1"/>
    <col min="2051" max="2051" width="1" style="224" customWidth="1"/>
    <col min="2052" max="2052" width="1.28515625" style="224" customWidth="1"/>
    <col min="2053" max="2053" width="2.85546875" style="224" customWidth="1"/>
    <col min="2054" max="2054" width="16.42578125" style="224" customWidth="1"/>
    <col min="2055" max="2055" width="7" style="224" customWidth="1"/>
    <col min="2056" max="2056" width="4.85546875" style="224" customWidth="1"/>
    <col min="2057" max="2057" width="2" style="224" customWidth="1"/>
    <col min="2058" max="2058" width="2.5703125" style="224" customWidth="1"/>
    <col min="2059" max="2059" width="7.42578125" style="224" customWidth="1"/>
    <col min="2060" max="2060" width="1.5703125" style="224" customWidth="1"/>
    <col min="2061" max="2061" width="2.42578125" style="224" customWidth="1"/>
    <col min="2062" max="2062" width="8.140625" style="224" customWidth="1"/>
    <col min="2063" max="2063" width="3.42578125" style="224" customWidth="1"/>
    <col min="2064" max="2064" width="5.5703125" style="224" customWidth="1"/>
    <col min="2065" max="2065" width="6.42578125" style="224" customWidth="1"/>
    <col min="2066" max="2066" width="7.85546875" style="224" customWidth="1"/>
    <col min="2067" max="2300" width="9.140625" style="224"/>
    <col min="2301" max="2301" width="2.85546875" style="224" customWidth="1"/>
    <col min="2302" max="2302" width="3.140625" style="224" customWidth="1"/>
    <col min="2303" max="2303" width="2.42578125" style="224" customWidth="1"/>
    <col min="2304" max="2304" width="3.85546875" style="224" customWidth="1"/>
    <col min="2305" max="2305" width="2.5703125" style="224" customWidth="1"/>
    <col min="2306" max="2306" width="3.7109375" style="224" customWidth="1"/>
    <col min="2307" max="2307" width="1" style="224" customWidth="1"/>
    <col min="2308" max="2308" width="1.28515625" style="224" customWidth="1"/>
    <col min="2309" max="2309" width="2.85546875" style="224" customWidth="1"/>
    <col min="2310" max="2310" width="16.42578125" style="224" customWidth="1"/>
    <col min="2311" max="2311" width="7" style="224" customWidth="1"/>
    <col min="2312" max="2312" width="4.85546875" style="224" customWidth="1"/>
    <col min="2313" max="2313" width="2" style="224" customWidth="1"/>
    <col min="2314" max="2314" width="2.5703125" style="224" customWidth="1"/>
    <col min="2315" max="2315" width="7.42578125" style="224" customWidth="1"/>
    <col min="2316" max="2316" width="1.5703125" style="224" customWidth="1"/>
    <col min="2317" max="2317" width="2.42578125" style="224" customWidth="1"/>
    <col min="2318" max="2318" width="8.140625" style="224" customWidth="1"/>
    <col min="2319" max="2319" width="3.42578125" style="224" customWidth="1"/>
    <col min="2320" max="2320" width="5.5703125" style="224" customWidth="1"/>
    <col min="2321" max="2321" width="6.42578125" style="224" customWidth="1"/>
    <col min="2322" max="2322" width="7.85546875" style="224" customWidth="1"/>
    <col min="2323" max="2556" width="9.140625" style="224"/>
    <col min="2557" max="2557" width="2.85546875" style="224" customWidth="1"/>
    <col min="2558" max="2558" width="3.140625" style="224" customWidth="1"/>
    <col min="2559" max="2559" width="2.42578125" style="224" customWidth="1"/>
    <col min="2560" max="2560" width="3.85546875" style="224" customWidth="1"/>
    <col min="2561" max="2561" width="2.5703125" style="224" customWidth="1"/>
    <col min="2562" max="2562" width="3.7109375" style="224" customWidth="1"/>
    <col min="2563" max="2563" width="1" style="224" customWidth="1"/>
    <col min="2564" max="2564" width="1.28515625" style="224" customWidth="1"/>
    <col min="2565" max="2565" width="2.85546875" style="224" customWidth="1"/>
    <col min="2566" max="2566" width="16.42578125" style="224" customWidth="1"/>
    <col min="2567" max="2567" width="7" style="224" customWidth="1"/>
    <col min="2568" max="2568" width="4.85546875" style="224" customWidth="1"/>
    <col min="2569" max="2569" width="2" style="224" customWidth="1"/>
    <col min="2570" max="2570" width="2.5703125" style="224" customWidth="1"/>
    <col min="2571" max="2571" width="7.42578125" style="224" customWidth="1"/>
    <col min="2572" max="2572" width="1.5703125" style="224" customWidth="1"/>
    <col min="2573" max="2573" width="2.42578125" style="224" customWidth="1"/>
    <col min="2574" max="2574" width="8.140625" style="224" customWidth="1"/>
    <col min="2575" max="2575" width="3.42578125" style="224" customWidth="1"/>
    <col min="2576" max="2576" width="5.5703125" style="224" customWidth="1"/>
    <col min="2577" max="2577" width="6.42578125" style="224" customWidth="1"/>
    <col min="2578" max="2578" width="7.85546875" style="224" customWidth="1"/>
    <col min="2579" max="2812" width="9.140625" style="224"/>
    <col min="2813" max="2813" width="2.85546875" style="224" customWidth="1"/>
    <col min="2814" max="2814" width="3.140625" style="224" customWidth="1"/>
    <col min="2815" max="2815" width="2.42578125" style="224" customWidth="1"/>
    <col min="2816" max="2816" width="3.85546875" style="224" customWidth="1"/>
    <col min="2817" max="2817" width="2.5703125" style="224" customWidth="1"/>
    <col min="2818" max="2818" width="3.7109375" style="224" customWidth="1"/>
    <col min="2819" max="2819" width="1" style="224" customWidth="1"/>
    <col min="2820" max="2820" width="1.28515625" style="224" customWidth="1"/>
    <col min="2821" max="2821" width="2.85546875" style="224" customWidth="1"/>
    <col min="2822" max="2822" width="16.42578125" style="224" customWidth="1"/>
    <col min="2823" max="2823" width="7" style="224" customWidth="1"/>
    <col min="2824" max="2824" width="4.85546875" style="224" customWidth="1"/>
    <col min="2825" max="2825" width="2" style="224" customWidth="1"/>
    <col min="2826" max="2826" width="2.5703125" style="224" customWidth="1"/>
    <col min="2827" max="2827" width="7.42578125" style="224" customWidth="1"/>
    <col min="2828" max="2828" width="1.5703125" style="224" customWidth="1"/>
    <col min="2829" max="2829" width="2.42578125" style="224" customWidth="1"/>
    <col min="2830" max="2830" width="8.140625" style="224" customWidth="1"/>
    <col min="2831" max="2831" width="3.42578125" style="224" customWidth="1"/>
    <col min="2832" max="2832" width="5.5703125" style="224" customWidth="1"/>
    <col min="2833" max="2833" width="6.42578125" style="224" customWidth="1"/>
    <col min="2834" max="2834" width="7.85546875" style="224" customWidth="1"/>
    <col min="2835" max="3068" width="9.140625" style="224"/>
    <col min="3069" max="3069" width="2.85546875" style="224" customWidth="1"/>
    <col min="3070" max="3070" width="3.140625" style="224" customWidth="1"/>
    <col min="3071" max="3071" width="2.42578125" style="224" customWidth="1"/>
    <col min="3072" max="3072" width="3.85546875" style="224" customWidth="1"/>
    <col min="3073" max="3073" width="2.5703125" style="224" customWidth="1"/>
    <col min="3074" max="3074" width="3.7109375" style="224" customWidth="1"/>
    <col min="3075" max="3075" width="1" style="224" customWidth="1"/>
    <col min="3076" max="3076" width="1.28515625" style="224" customWidth="1"/>
    <col min="3077" max="3077" width="2.85546875" style="224" customWidth="1"/>
    <col min="3078" max="3078" width="16.42578125" style="224" customWidth="1"/>
    <col min="3079" max="3079" width="7" style="224" customWidth="1"/>
    <col min="3080" max="3080" width="4.85546875" style="224" customWidth="1"/>
    <col min="3081" max="3081" width="2" style="224" customWidth="1"/>
    <col min="3082" max="3082" width="2.5703125" style="224" customWidth="1"/>
    <col min="3083" max="3083" width="7.42578125" style="224" customWidth="1"/>
    <col min="3084" max="3084" width="1.5703125" style="224" customWidth="1"/>
    <col min="3085" max="3085" width="2.42578125" style="224" customWidth="1"/>
    <col min="3086" max="3086" width="8.140625" style="224" customWidth="1"/>
    <col min="3087" max="3087" width="3.42578125" style="224" customWidth="1"/>
    <col min="3088" max="3088" width="5.5703125" style="224" customWidth="1"/>
    <col min="3089" max="3089" width="6.42578125" style="224" customWidth="1"/>
    <col min="3090" max="3090" width="7.85546875" style="224" customWidth="1"/>
    <col min="3091" max="3324" width="9.140625" style="224"/>
    <col min="3325" max="3325" width="2.85546875" style="224" customWidth="1"/>
    <col min="3326" max="3326" width="3.140625" style="224" customWidth="1"/>
    <col min="3327" max="3327" width="2.42578125" style="224" customWidth="1"/>
    <col min="3328" max="3328" width="3.85546875" style="224" customWidth="1"/>
    <col min="3329" max="3329" width="2.5703125" style="224" customWidth="1"/>
    <col min="3330" max="3330" width="3.7109375" style="224" customWidth="1"/>
    <col min="3331" max="3331" width="1" style="224" customWidth="1"/>
    <col min="3332" max="3332" width="1.28515625" style="224" customWidth="1"/>
    <col min="3333" max="3333" width="2.85546875" style="224" customWidth="1"/>
    <col min="3334" max="3334" width="16.42578125" style="224" customWidth="1"/>
    <col min="3335" max="3335" width="7" style="224" customWidth="1"/>
    <col min="3336" max="3336" width="4.85546875" style="224" customWidth="1"/>
    <col min="3337" max="3337" width="2" style="224" customWidth="1"/>
    <col min="3338" max="3338" width="2.5703125" style="224" customWidth="1"/>
    <col min="3339" max="3339" width="7.42578125" style="224" customWidth="1"/>
    <col min="3340" max="3340" width="1.5703125" style="224" customWidth="1"/>
    <col min="3341" max="3341" width="2.42578125" style="224" customWidth="1"/>
    <col min="3342" max="3342" width="8.140625" style="224" customWidth="1"/>
    <col min="3343" max="3343" width="3.42578125" style="224" customWidth="1"/>
    <col min="3344" max="3344" width="5.5703125" style="224" customWidth="1"/>
    <col min="3345" max="3345" width="6.42578125" style="224" customWidth="1"/>
    <col min="3346" max="3346" width="7.85546875" style="224" customWidth="1"/>
    <col min="3347" max="3580" width="9.140625" style="224"/>
    <col min="3581" max="3581" width="2.85546875" style="224" customWidth="1"/>
    <col min="3582" max="3582" width="3.140625" style="224" customWidth="1"/>
    <col min="3583" max="3583" width="2.42578125" style="224" customWidth="1"/>
    <col min="3584" max="3584" width="3.85546875" style="224" customWidth="1"/>
    <col min="3585" max="3585" width="2.5703125" style="224" customWidth="1"/>
    <col min="3586" max="3586" width="3.7109375" style="224" customWidth="1"/>
    <col min="3587" max="3587" width="1" style="224" customWidth="1"/>
    <col min="3588" max="3588" width="1.28515625" style="224" customWidth="1"/>
    <col min="3589" max="3589" width="2.85546875" style="224" customWidth="1"/>
    <col min="3590" max="3590" width="16.42578125" style="224" customWidth="1"/>
    <col min="3591" max="3591" width="7" style="224" customWidth="1"/>
    <col min="3592" max="3592" width="4.85546875" style="224" customWidth="1"/>
    <col min="3593" max="3593" width="2" style="224" customWidth="1"/>
    <col min="3594" max="3594" width="2.5703125" style="224" customWidth="1"/>
    <col min="3595" max="3595" width="7.42578125" style="224" customWidth="1"/>
    <col min="3596" max="3596" width="1.5703125" style="224" customWidth="1"/>
    <col min="3597" max="3597" width="2.42578125" style="224" customWidth="1"/>
    <col min="3598" max="3598" width="8.140625" style="224" customWidth="1"/>
    <col min="3599" max="3599" width="3.42578125" style="224" customWidth="1"/>
    <col min="3600" max="3600" width="5.5703125" style="224" customWidth="1"/>
    <col min="3601" max="3601" width="6.42578125" style="224" customWidth="1"/>
    <col min="3602" max="3602" width="7.85546875" style="224" customWidth="1"/>
    <col min="3603" max="3836" width="9.140625" style="224"/>
    <col min="3837" max="3837" width="2.85546875" style="224" customWidth="1"/>
    <col min="3838" max="3838" width="3.140625" style="224" customWidth="1"/>
    <col min="3839" max="3839" width="2.42578125" style="224" customWidth="1"/>
    <col min="3840" max="3840" width="3.85546875" style="224" customWidth="1"/>
    <col min="3841" max="3841" width="2.5703125" style="224" customWidth="1"/>
    <col min="3842" max="3842" width="3.7109375" style="224" customWidth="1"/>
    <col min="3843" max="3843" width="1" style="224" customWidth="1"/>
    <col min="3844" max="3844" width="1.28515625" style="224" customWidth="1"/>
    <col min="3845" max="3845" width="2.85546875" style="224" customWidth="1"/>
    <col min="3846" max="3846" width="16.42578125" style="224" customWidth="1"/>
    <col min="3847" max="3847" width="7" style="224" customWidth="1"/>
    <col min="3848" max="3848" width="4.85546875" style="224" customWidth="1"/>
    <col min="3849" max="3849" width="2" style="224" customWidth="1"/>
    <col min="3850" max="3850" width="2.5703125" style="224" customWidth="1"/>
    <col min="3851" max="3851" width="7.42578125" style="224" customWidth="1"/>
    <col min="3852" max="3852" width="1.5703125" style="224" customWidth="1"/>
    <col min="3853" max="3853" width="2.42578125" style="224" customWidth="1"/>
    <col min="3854" max="3854" width="8.140625" style="224" customWidth="1"/>
    <col min="3855" max="3855" width="3.42578125" style="224" customWidth="1"/>
    <col min="3856" max="3856" width="5.5703125" style="224" customWidth="1"/>
    <col min="3857" max="3857" width="6.42578125" style="224" customWidth="1"/>
    <col min="3858" max="3858" width="7.85546875" style="224" customWidth="1"/>
    <col min="3859" max="4092" width="9.140625" style="224"/>
    <col min="4093" max="4093" width="2.85546875" style="224" customWidth="1"/>
    <col min="4094" max="4094" width="3.140625" style="224" customWidth="1"/>
    <col min="4095" max="4095" width="2.42578125" style="224" customWidth="1"/>
    <col min="4096" max="4096" width="3.85546875" style="224" customWidth="1"/>
    <col min="4097" max="4097" width="2.5703125" style="224" customWidth="1"/>
    <col min="4098" max="4098" width="3.7109375" style="224" customWidth="1"/>
    <col min="4099" max="4099" width="1" style="224" customWidth="1"/>
    <col min="4100" max="4100" width="1.28515625" style="224" customWidth="1"/>
    <col min="4101" max="4101" width="2.85546875" style="224" customWidth="1"/>
    <col min="4102" max="4102" width="16.42578125" style="224" customWidth="1"/>
    <col min="4103" max="4103" width="7" style="224" customWidth="1"/>
    <col min="4104" max="4104" width="4.85546875" style="224" customWidth="1"/>
    <col min="4105" max="4105" width="2" style="224" customWidth="1"/>
    <col min="4106" max="4106" width="2.5703125" style="224" customWidth="1"/>
    <col min="4107" max="4107" width="7.42578125" style="224" customWidth="1"/>
    <col min="4108" max="4108" width="1.5703125" style="224" customWidth="1"/>
    <col min="4109" max="4109" width="2.42578125" style="224" customWidth="1"/>
    <col min="4110" max="4110" width="8.140625" style="224" customWidth="1"/>
    <col min="4111" max="4111" width="3.42578125" style="224" customWidth="1"/>
    <col min="4112" max="4112" width="5.5703125" style="224" customWidth="1"/>
    <col min="4113" max="4113" width="6.42578125" style="224" customWidth="1"/>
    <col min="4114" max="4114" width="7.85546875" style="224" customWidth="1"/>
    <col min="4115" max="4348" width="9.140625" style="224"/>
    <col min="4349" max="4349" width="2.85546875" style="224" customWidth="1"/>
    <col min="4350" max="4350" width="3.140625" style="224" customWidth="1"/>
    <col min="4351" max="4351" width="2.42578125" style="224" customWidth="1"/>
    <col min="4352" max="4352" width="3.85546875" style="224" customWidth="1"/>
    <col min="4353" max="4353" width="2.5703125" style="224" customWidth="1"/>
    <col min="4354" max="4354" width="3.7109375" style="224" customWidth="1"/>
    <col min="4355" max="4355" width="1" style="224" customWidth="1"/>
    <col min="4356" max="4356" width="1.28515625" style="224" customWidth="1"/>
    <col min="4357" max="4357" width="2.85546875" style="224" customWidth="1"/>
    <col min="4358" max="4358" width="16.42578125" style="224" customWidth="1"/>
    <col min="4359" max="4359" width="7" style="224" customWidth="1"/>
    <col min="4360" max="4360" width="4.85546875" style="224" customWidth="1"/>
    <col min="4361" max="4361" width="2" style="224" customWidth="1"/>
    <col min="4362" max="4362" width="2.5703125" style="224" customWidth="1"/>
    <col min="4363" max="4363" width="7.42578125" style="224" customWidth="1"/>
    <col min="4364" max="4364" width="1.5703125" style="224" customWidth="1"/>
    <col min="4365" max="4365" width="2.42578125" style="224" customWidth="1"/>
    <col min="4366" max="4366" width="8.140625" style="224" customWidth="1"/>
    <col min="4367" max="4367" width="3.42578125" style="224" customWidth="1"/>
    <col min="4368" max="4368" width="5.5703125" style="224" customWidth="1"/>
    <col min="4369" max="4369" width="6.42578125" style="224" customWidth="1"/>
    <col min="4370" max="4370" width="7.85546875" style="224" customWidth="1"/>
    <col min="4371" max="4604" width="9.140625" style="224"/>
    <col min="4605" max="4605" width="2.85546875" style="224" customWidth="1"/>
    <col min="4606" max="4606" width="3.140625" style="224" customWidth="1"/>
    <col min="4607" max="4607" width="2.42578125" style="224" customWidth="1"/>
    <col min="4608" max="4608" width="3.85546875" style="224" customWidth="1"/>
    <col min="4609" max="4609" width="2.5703125" style="224" customWidth="1"/>
    <col min="4610" max="4610" width="3.7109375" style="224" customWidth="1"/>
    <col min="4611" max="4611" width="1" style="224" customWidth="1"/>
    <col min="4612" max="4612" width="1.28515625" style="224" customWidth="1"/>
    <col min="4613" max="4613" width="2.85546875" style="224" customWidth="1"/>
    <col min="4614" max="4614" width="16.42578125" style="224" customWidth="1"/>
    <col min="4615" max="4615" width="7" style="224" customWidth="1"/>
    <col min="4616" max="4616" width="4.85546875" style="224" customWidth="1"/>
    <col min="4617" max="4617" width="2" style="224" customWidth="1"/>
    <col min="4618" max="4618" width="2.5703125" style="224" customWidth="1"/>
    <col min="4619" max="4619" width="7.42578125" style="224" customWidth="1"/>
    <col min="4620" max="4620" width="1.5703125" style="224" customWidth="1"/>
    <col min="4621" max="4621" width="2.42578125" style="224" customWidth="1"/>
    <col min="4622" max="4622" width="8.140625" style="224" customWidth="1"/>
    <col min="4623" max="4623" width="3.42578125" style="224" customWidth="1"/>
    <col min="4624" max="4624" width="5.5703125" style="224" customWidth="1"/>
    <col min="4625" max="4625" width="6.42578125" style="224" customWidth="1"/>
    <col min="4626" max="4626" width="7.85546875" style="224" customWidth="1"/>
    <col min="4627" max="4860" width="9.140625" style="224"/>
    <col min="4861" max="4861" width="2.85546875" style="224" customWidth="1"/>
    <col min="4862" max="4862" width="3.140625" style="224" customWidth="1"/>
    <col min="4863" max="4863" width="2.42578125" style="224" customWidth="1"/>
    <col min="4864" max="4864" width="3.85546875" style="224" customWidth="1"/>
    <col min="4865" max="4865" width="2.5703125" style="224" customWidth="1"/>
    <col min="4866" max="4866" width="3.7109375" style="224" customWidth="1"/>
    <col min="4867" max="4867" width="1" style="224" customWidth="1"/>
    <col min="4868" max="4868" width="1.28515625" style="224" customWidth="1"/>
    <col min="4869" max="4869" width="2.85546875" style="224" customWidth="1"/>
    <col min="4870" max="4870" width="16.42578125" style="224" customWidth="1"/>
    <col min="4871" max="4871" width="7" style="224" customWidth="1"/>
    <col min="4872" max="4872" width="4.85546875" style="224" customWidth="1"/>
    <col min="4873" max="4873" width="2" style="224" customWidth="1"/>
    <col min="4874" max="4874" width="2.5703125" style="224" customWidth="1"/>
    <col min="4875" max="4875" width="7.42578125" style="224" customWidth="1"/>
    <col min="4876" max="4876" width="1.5703125" style="224" customWidth="1"/>
    <col min="4877" max="4877" width="2.42578125" style="224" customWidth="1"/>
    <col min="4878" max="4878" width="8.140625" style="224" customWidth="1"/>
    <col min="4879" max="4879" width="3.42578125" style="224" customWidth="1"/>
    <col min="4880" max="4880" width="5.5703125" style="224" customWidth="1"/>
    <col min="4881" max="4881" width="6.42578125" style="224" customWidth="1"/>
    <col min="4882" max="4882" width="7.85546875" style="224" customWidth="1"/>
    <col min="4883" max="5116" width="9.140625" style="224"/>
    <col min="5117" max="5117" width="2.85546875" style="224" customWidth="1"/>
    <col min="5118" max="5118" width="3.140625" style="224" customWidth="1"/>
    <col min="5119" max="5119" width="2.42578125" style="224" customWidth="1"/>
    <col min="5120" max="5120" width="3.85546875" style="224" customWidth="1"/>
    <col min="5121" max="5121" width="2.5703125" style="224" customWidth="1"/>
    <col min="5122" max="5122" width="3.7109375" style="224" customWidth="1"/>
    <col min="5123" max="5123" width="1" style="224" customWidth="1"/>
    <col min="5124" max="5124" width="1.28515625" style="224" customWidth="1"/>
    <col min="5125" max="5125" width="2.85546875" style="224" customWidth="1"/>
    <col min="5126" max="5126" width="16.42578125" style="224" customWidth="1"/>
    <col min="5127" max="5127" width="7" style="224" customWidth="1"/>
    <col min="5128" max="5128" width="4.85546875" style="224" customWidth="1"/>
    <col min="5129" max="5129" width="2" style="224" customWidth="1"/>
    <col min="5130" max="5130" width="2.5703125" style="224" customWidth="1"/>
    <col min="5131" max="5131" width="7.42578125" style="224" customWidth="1"/>
    <col min="5132" max="5132" width="1.5703125" style="224" customWidth="1"/>
    <col min="5133" max="5133" width="2.42578125" style="224" customWidth="1"/>
    <col min="5134" max="5134" width="8.140625" style="224" customWidth="1"/>
    <col min="5135" max="5135" width="3.42578125" style="224" customWidth="1"/>
    <col min="5136" max="5136" width="5.5703125" style="224" customWidth="1"/>
    <col min="5137" max="5137" width="6.42578125" style="224" customWidth="1"/>
    <col min="5138" max="5138" width="7.85546875" style="224" customWidth="1"/>
    <col min="5139" max="5372" width="9.140625" style="224"/>
    <col min="5373" max="5373" width="2.85546875" style="224" customWidth="1"/>
    <col min="5374" max="5374" width="3.140625" style="224" customWidth="1"/>
    <col min="5375" max="5375" width="2.42578125" style="224" customWidth="1"/>
    <col min="5376" max="5376" width="3.85546875" style="224" customWidth="1"/>
    <col min="5377" max="5377" width="2.5703125" style="224" customWidth="1"/>
    <col min="5378" max="5378" width="3.7109375" style="224" customWidth="1"/>
    <col min="5379" max="5379" width="1" style="224" customWidth="1"/>
    <col min="5380" max="5380" width="1.28515625" style="224" customWidth="1"/>
    <col min="5381" max="5381" width="2.85546875" style="224" customWidth="1"/>
    <col min="5382" max="5382" width="16.42578125" style="224" customWidth="1"/>
    <col min="5383" max="5383" width="7" style="224" customWidth="1"/>
    <col min="5384" max="5384" width="4.85546875" style="224" customWidth="1"/>
    <col min="5385" max="5385" width="2" style="224" customWidth="1"/>
    <col min="5386" max="5386" width="2.5703125" style="224" customWidth="1"/>
    <col min="5387" max="5387" width="7.42578125" style="224" customWidth="1"/>
    <col min="5388" max="5388" width="1.5703125" style="224" customWidth="1"/>
    <col min="5389" max="5389" width="2.42578125" style="224" customWidth="1"/>
    <col min="5390" max="5390" width="8.140625" style="224" customWidth="1"/>
    <col min="5391" max="5391" width="3.42578125" style="224" customWidth="1"/>
    <col min="5392" max="5392" width="5.5703125" style="224" customWidth="1"/>
    <col min="5393" max="5393" width="6.42578125" style="224" customWidth="1"/>
    <col min="5394" max="5394" width="7.85546875" style="224" customWidth="1"/>
    <col min="5395" max="5628" width="9.140625" style="224"/>
    <col min="5629" max="5629" width="2.85546875" style="224" customWidth="1"/>
    <col min="5630" max="5630" width="3.140625" style="224" customWidth="1"/>
    <col min="5631" max="5631" width="2.42578125" style="224" customWidth="1"/>
    <col min="5632" max="5632" width="3.85546875" style="224" customWidth="1"/>
    <col min="5633" max="5633" width="2.5703125" style="224" customWidth="1"/>
    <col min="5634" max="5634" width="3.7109375" style="224" customWidth="1"/>
    <col min="5635" max="5635" width="1" style="224" customWidth="1"/>
    <col min="5636" max="5636" width="1.28515625" style="224" customWidth="1"/>
    <col min="5637" max="5637" width="2.85546875" style="224" customWidth="1"/>
    <col min="5638" max="5638" width="16.42578125" style="224" customWidth="1"/>
    <col min="5639" max="5639" width="7" style="224" customWidth="1"/>
    <col min="5640" max="5640" width="4.85546875" style="224" customWidth="1"/>
    <col min="5641" max="5641" width="2" style="224" customWidth="1"/>
    <col min="5642" max="5642" width="2.5703125" style="224" customWidth="1"/>
    <col min="5643" max="5643" width="7.42578125" style="224" customWidth="1"/>
    <col min="5644" max="5644" width="1.5703125" style="224" customWidth="1"/>
    <col min="5645" max="5645" width="2.42578125" style="224" customWidth="1"/>
    <col min="5646" max="5646" width="8.140625" style="224" customWidth="1"/>
    <col min="5647" max="5647" width="3.42578125" style="224" customWidth="1"/>
    <col min="5648" max="5648" width="5.5703125" style="224" customWidth="1"/>
    <col min="5649" max="5649" width="6.42578125" style="224" customWidth="1"/>
    <col min="5650" max="5650" width="7.85546875" style="224" customWidth="1"/>
    <col min="5651" max="5884" width="9.140625" style="224"/>
    <col min="5885" max="5885" width="2.85546875" style="224" customWidth="1"/>
    <col min="5886" max="5886" width="3.140625" style="224" customWidth="1"/>
    <col min="5887" max="5887" width="2.42578125" style="224" customWidth="1"/>
    <col min="5888" max="5888" width="3.85546875" style="224" customWidth="1"/>
    <col min="5889" max="5889" width="2.5703125" style="224" customWidth="1"/>
    <col min="5890" max="5890" width="3.7109375" style="224" customWidth="1"/>
    <col min="5891" max="5891" width="1" style="224" customWidth="1"/>
    <col min="5892" max="5892" width="1.28515625" style="224" customWidth="1"/>
    <col min="5893" max="5893" width="2.85546875" style="224" customWidth="1"/>
    <col min="5894" max="5894" width="16.42578125" style="224" customWidth="1"/>
    <col min="5895" max="5895" width="7" style="224" customWidth="1"/>
    <col min="5896" max="5896" width="4.85546875" style="224" customWidth="1"/>
    <col min="5897" max="5897" width="2" style="224" customWidth="1"/>
    <col min="5898" max="5898" width="2.5703125" style="224" customWidth="1"/>
    <col min="5899" max="5899" width="7.42578125" style="224" customWidth="1"/>
    <col min="5900" max="5900" width="1.5703125" style="224" customWidth="1"/>
    <col min="5901" max="5901" width="2.42578125" style="224" customWidth="1"/>
    <col min="5902" max="5902" width="8.140625" style="224" customWidth="1"/>
    <col min="5903" max="5903" width="3.42578125" style="224" customWidth="1"/>
    <col min="5904" max="5904" width="5.5703125" style="224" customWidth="1"/>
    <col min="5905" max="5905" width="6.42578125" style="224" customWidth="1"/>
    <col min="5906" max="5906" width="7.85546875" style="224" customWidth="1"/>
    <col min="5907" max="6140" width="9.140625" style="224"/>
    <col min="6141" max="6141" width="2.85546875" style="224" customWidth="1"/>
    <col min="6142" max="6142" width="3.140625" style="224" customWidth="1"/>
    <col min="6143" max="6143" width="2.42578125" style="224" customWidth="1"/>
    <col min="6144" max="6144" width="3.85546875" style="224" customWidth="1"/>
    <col min="6145" max="6145" width="2.5703125" style="224" customWidth="1"/>
    <col min="6146" max="6146" width="3.7109375" style="224" customWidth="1"/>
    <col min="6147" max="6147" width="1" style="224" customWidth="1"/>
    <col min="6148" max="6148" width="1.28515625" style="224" customWidth="1"/>
    <col min="6149" max="6149" width="2.85546875" style="224" customWidth="1"/>
    <col min="6150" max="6150" width="16.42578125" style="224" customWidth="1"/>
    <col min="6151" max="6151" width="7" style="224" customWidth="1"/>
    <col min="6152" max="6152" width="4.85546875" style="224" customWidth="1"/>
    <col min="6153" max="6153" width="2" style="224" customWidth="1"/>
    <col min="6154" max="6154" width="2.5703125" style="224" customWidth="1"/>
    <col min="6155" max="6155" width="7.42578125" style="224" customWidth="1"/>
    <col min="6156" max="6156" width="1.5703125" style="224" customWidth="1"/>
    <col min="6157" max="6157" width="2.42578125" style="224" customWidth="1"/>
    <col min="6158" max="6158" width="8.140625" style="224" customWidth="1"/>
    <col min="6159" max="6159" width="3.42578125" style="224" customWidth="1"/>
    <col min="6160" max="6160" width="5.5703125" style="224" customWidth="1"/>
    <col min="6161" max="6161" width="6.42578125" style="224" customWidth="1"/>
    <col min="6162" max="6162" width="7.85546875" style="224" customWidth="1"/>
    <col min="6163" max="6396" width="9.140625" style="224"/>
    <col min="6397" max="6397" width="2.85546875" style="224" customWidth="1"/>
    <col min="6398" max="6398" width="3.140625" style="224" customWidth="1"/>
    <col min="6399" max="6399" width="2.42578125" style="224" customWidth="1"/>
    <col min="6400" max="6400" width="3.85546875" style="224" customWidth="1"/>
    <col min="6401" max="6401" width="2.5703125" style="224" customWidth="1"/>
    <col min="6402" max="6402" width="3.7109375" style="224" customWidth="1"/>
    <col min="6403" max="6403" width="1" style="224" customWidth="1"/>
    <col min="6404" max="6404" width="1.28515625" style="224" customWidth="1"/>
    <col min="6405" max="6405" width="2.85546875" style="224" customWidth="1"/>
    <col min="6406" max="6406" width="16.42578125" style="224" customWidth="1"/>
    <col min="6407" max="6407" width="7" style="224" customWidth="1"/>
    <col min="6408" max="6408" width="4.85546875" style="224" customWidth="1"/>
    <col min="6409" max="6409" width="2" style="224" customWidth="1"/>
    <col min="6410" max="6410" width="2.5703125" style="224" customWidth="1"/>
    <col min="6411" max="6411" width="7.42578125" style="224" customWidth="1"/>
    <col min="6412" max="6412" width="1.5703125" style="224" customWidth="1"/>
    <col min="6413" max="6413" width="2.42578125" style="224" customWidth="1"/>
    <col min="6414" max="6414" width="8.140625" style="224" customWidth="1"/>
    <col min="6415" max="6415" width="3.42578125" style="224" customWidth="1"/>
    <col min="6416" max="6416" width="5.5703125" style="224" customWidth="1"/>
    <col min="6417" max="6417" width="6.42578125" style="224" customWidth="1"/>
    <col min="6418" max="6418" width="7.85546875" style="224" customWidth="1"/>
    <col min="6419" max="6652" width="9.140625" style="224"/>
    <col min="6653" max="6653" width="2.85546875" style="224" customWidth="1"/>
    <col min="6654" max="6654" width="3.140625" style="224" customWidth="1"/>
    <col min="6655" max="6655" width="2.42578125" style="224" customWidth="1"/>
    <col min="6656" max="6656" width="3.85546875" style="224" customWidth="1"/>
    <col min="6657" max="6657" width="2.5703125" style="224" customWidth="1"/>
    <col min="6658" max="6658" width="3.7109375" style="224" customWidth="1"/>
    <col min="6659" max="6659" width="1" style="224" customWidth="1"/>
    <col min="6660" max="6660" width="1.28515625" style="224" customWidth="1"/>
    <col min="6661" max="6661" width="2.85546875" style="224" customWidth="1"/>
    <col min="6662" max="6662" width="16.42578125" style="224" customWidth="1"/>
    <col min="6663" max="6663" width="7" style="224" customWidth="1"/>
    <col min="6664" max="6664" width="4.85546875" style="224" customWidth="1"/>
    <col min="6665" max="6665" width="2" style="224" customWidth="1"/>
    <col min="6666" max="6666" width="2.5703125" style="224" customWidth="1"/>
    <col min="6667" max="6667" width="7.42578125" style="224" customWidth="1"/>
    <col min="6668" max="6668" width="1.5703125" style="224" customWidth="1"/>
    <col min="6669" max="6669" width="2.42578125" style="224" customWidth="1"/>
    <col min="6670" max="6670" width="8.140625" style="224" customWidth="1"/>
    <col min="6671" max="6671" width="3.42578125" style="224" customWidth="1"/>
    <col min="6672" max="6672" width="5.5703125" style="224" customWidth="1"/>
    <col min="6673" max="6673" width="6.42578125" style="224" customWidth="1"/>
    <col min="6674" max="6674" width="7.85546875" style="224" customWidth="1"/>
    <col min="6675" max="6908" width="9.140625" style="224"/>
    <col min="6909" max="6909" width="2.85546875" style="224" customWidth="1"/>
    <col min="6910" max="6910" width="3.140625" style="224" customWidth="1"/>
    <col min="6911" max="6911" width="2.42578125" style="224" customWidth="1"/>
    <col min="6912" max="6912" width="3.85546875" style="224" customWidth="1"/>
    <col min="6913" max="6913" width="2.5703125" style="224" customWidth="1"/>
    <col min="6914" max="6914" width="3.7109375" style="224" customWidth="1"/>
    <col min="6915" max="6915" width="1" style="224" customWidth="1"/>
    <col min="6916" max="6916" width="1.28515625" style="224" customWidth="1"/>
    <col min="6917" max="6917" width="2.85546875" style="224" customWidth="1"/>
    <col min="6918" max="6918" width="16.42578125" style="224" customWidth="1"/>
    <col min="6919" max="6919" width="7" style="224" customWidth="1"/>
    <col min="6920" max="6920" width="4.85546875" style="224" customWidth="1"/>
    <col min="6921" max="6921" width="2" style="224" customWidth="1"/>
    <col min="6922" max="6922" width="2.5703125" style="224" customWidth="1"/>
    <col min="6923" max="6923" width="7.42578125" style="224" customWidth="1"/>
    <col min="6924" max="6924" width="1.5703125" style="224" customWidth="1"/>
    <col min="6925" max="6925" width="2.42578125" style="224" customWidth="1"/>
    <col min="6926" max="6926" width="8.140625" style="224" customWidth="1"/>
    <col min="6927" max="6927" width="3.42578125" style="224" customWidth="1"/>
    <col min="6928" max="6928" width="5.5703125" style="224" customWidth="1"/>
    <col min="6929" max="6929" width="6.42578125" style="224" customWidth="1"/>
    <col min="6930" max="6930" width="7.85546875" style="224" customWidth="1"/>
    <col min="6931" max="7164" width="9.140625" style="224"/>
    <col min="7165" max="7165" width="2.85546875" style="224" customWidth="1"/>
    <col min="7166" max="7166" width="3.140625" style="224" customWidth="1"/>
    <col min="7167" max="7167" width="2.42578125" style="224" customWidth="1"/>
    <col min="7168" max="7168" width="3.85546875" style="224" customWidth="1"/>
    <col min="7169" max="7169" width="2.5703125" style="224" customWidth="1"/>
    <col min="7170" max="7170" width="3.7109375" style="224" customWidth="1"/>
    <col min="7171" max="7171" width="1" style="224" customWidth="1"/>
    <col min="7172" max="7172" width="1.28515625" style="224" customWidth="1"/>
    <col min="7173" max="7173" width="2.85546875" style="224" customWidth="1"/>
    <col min="7174" max="7174" width="16.42578125" style="224" customWidth="1"/>
    <col min="7175" max="7175" width="7" style="224" customWidth="1"/>
    <col min="7176" max="7176" width="4.85546875" style="224" customWidth="1"/>
    <col min="7177" max="7177" width="2" style="224" customWidth="1"/>
    <col min="7178" max="7178" width="2.5703125" style="224" customWidth="1"/>
    <col min="7179" max="7179" width="7.42578125" style="224" customWidth="1"/>
    <col min="7180" max="7180" width="1.5703125" style="224" customWidth="1"/>
    <col min="7181" max="7181" width="2.42578125" style="224" customWidth="1"/>
    <col min="7182" max="7182" width="8.140625" style="224" customWidth="1"/>
    <col min="7183" max="7183" width="3.42578125" style="224" customWidth="1"/>
    <col min="7184" max="7184" width="5.5703125" style="224" customWidth="1"/>
    <col min="7185" max="7185" width="6.42578125" style="224" customWidth="1"/>
    <col min="7186" max="7186" width="7.85546875" style="224" customWidth="1"/>
    <col min="7187" max="7420" width="9.140625" style="224"/>
    <col min="7421" max="7421" width="2.85546875" style="224" customWidth="1"/>
    <col min="7422" max="7422" width="3.140625" style="224" customWidth="1"/>
    <col min="7423" max="7423" width="2.42578125" style="224" customWidth="1"/>
    <col min="7424" max="7424" width="3.85546875" style="224" customWidth="1"/>
    <col min="7425" max="7425" width="2.5703125" style="224" customWidth="1"/>
    <col min="7426" max="7426" width="3.7109375" style="224" customWidth="1"/>
    <col min="7427" max="7427" width="1" style="224" customWidth="1"/>
    <col min="7428" max="7428" width="1.28515625" style="224" customWidth="1"/>
    <col min="7429" max="7429" width="2.85546875" style="224" customWidth="1"/>
    <col min="7430" max="7430" width="16.42578125" style="224" customWidth="1"/>
    <col min="7431" max="7431" width="7" style="224" customWidth="1"/>
    <col min="7432" max="7432" width="4.85546875" style="224" customWidth="1"/>
    <col min="7433" max="7433" width="2" style="224" customWidth="1"/>
    <col min="7434" max="7434" width="2.5703125" style="224" customWidth="1"/>
    <col min="7435" max="7435" width="7.42578125" style="224" customWidth="1"/>
    <col min="7436" max="7436" width="1.5703125" style="224" customWidth="1"/>
    <col min="7437" max="7437" width="2.42578125" style="224" customWidth="1"/>
    <col min="7438" max="7438" width="8.140625" style="224" customWidth="1"/>
    <col min="7439" max="7439" width="3.42578125" style="224" customWidth="1"/>
    <col min="7440" max="7440" width="5.5703125" style="224" customWidth="1"/>
    <col min="7441" max="7441" width="6.42578125" style="224" customWidth="1"/>
    <col min="7442" max="7442" width="7.85546875" style="224" customWidth="1"/>
    <col min="7443" max="7676" width="9.140625" style="224"/>
    <col min="7677" max="7677" width="2.85546875" style="224" customWidth="1"/>
    <col min="7678" max="7678" width="3.140625" style="224" customWidth="1"/>
    <col min="7679" max="7679" width="2.42578125" style="224" customWidth="1"/>
    <col min="7680" max="7680" width="3.85546875" style="224" customWidth="1"/>
    <col min="7681" max="7681" width="2.5703125" style="224" customWidth="1"/>
    <col min="7682" max="7682" width="3.7109375" style="224" customWidth="1"/>
    <col min="7683" max="7683" width="1" style="224" customWidth="1"/>
    <col min="7684" max="7684" width="1.28515625" style="224" customWidth="1"/>
    <col min="7685" max="7685" width="2.85546875" style="224" customWidth="1"/>
    <col min="7686" max="7686" width="16.42578125" style="224" customWidth="1"/>
    <col min="7687" max="7687" width="7" style="224" customWidth="1"/>
    <col min="7688" max="7688" width="4.85546875" style="224" customWidth="1"/>
    <col min="7689" max="7689" width="2" style="224" customWidth="1"/>
    <col min="7690" max="7690" width="2.5703125" style="224" customWidth="1"/>
    <col min="7691" max="7691" width="7.42578125" style="224" customWidth="1"/>
    <col min="7692" max="7692" width="1.5703125" style="224" customWidth="1"/>
    <col min="7693" max="7693" width="2.42578125" style="224" customWidth="1"/>
    <col min="7694" max="7694" width="8.140625" style="224" customWidth="1"/>
    <col min="7695" max="7695" width="3.42578125" style="224" customWidth="1"/>
    <col min="7696" max="7696" width="5.5703125" style="224" customWidth="1"/>
    <col min="7697" max="7697" width="6.42578125" style="224" customWidth="1"/>
    <col min="7698" max="7698" width="7.85546875" style="224" customWidth="1"/>
    <col min="7699" max="7932" width="9.140625" style="224"/>
    <col min="7933" max="7933" width="2.85546875" style="224" customWidth="1"/>
    <col min="7934" max="7934" width="3.140625" style="224" customWidth="1"/>
    <col min="7935" max="7935" width="2.42578125" style="224" customWidth="1"/>
    <col min="7936" max="7936" width="3.85546875" style="224" customWidth="1"/>
    <col min="7937" max="7937" width="2.5703125" style="224" customWidth="1"/>
    <col min="7938" max="7938" width="3.7109375" style="224" customWidth="1"/>
    <col min="7939" max="7939" width="1" style="224" customWidth="1"/>
    <col min="7940" max="7940" width="1.28515625" style="224" customWidth="1"/>
    <col min="7941" max="7941" width="2.85546875" style="224" customWidth="1"/>
    <col min="7942" max="7942" width="16.42578125" style="224" customWidth="1"/>
    <col min="7943" max="7943" width="7" style="224" customWidth="1"/>
    <col min="7944" max="7944" width="4.85546875" style="224" customWidth="1"/>
    <col min="7945" max="7945" width="2" style="224" customWidth="1"/>
    <col min="7946" max="7946" width="2.5703125" style="224" customWidth="1"/>
    <col min="7947" max="7947" width="7.42578125" style="224" customWidth="1"/>
    <col min="7948" max="7948" width="1.5703125" style="224" customWidth="1"/>
    <col min="7949" max="7949" width="2.42578125" style="224" customWidth="1"/>
    <col min="7950" max="7950" width="8.140625" style="224" customWidth="1"/>
    <col min="7951" max="7951" width="3.42578125" style="224" customWidth="1"/>
    <col min="7952" max="7952" width="5.5703125" style="224" customWidth="1"/>
    <col min="7953" max="7953" width="6.42578125" style="224" customWidth="1"/>
    <col min="7954" max="7954" width="7.85546875" style="224" customWidth="1"/>
    <col min="7955" max="8188" width="9.140625" style="224"/>
    <col min="8189" max="8189" width="2.85546875" style="224" customWidth="1"/>
    <col min="8190" max="8190" width="3.140625" style="224" customWidth="1"/>
    <col min="8191" max="8191" width="2.42578125" style="224" customWidth="1"/>
    <col min="8192" max="8192" width="3.85546875" style="224" customWidth="1"/>
    <col min="8193" max="8193" width="2.5703125" style="224" customWidth="1"/>
    <col min="8194" max="8194" width="3.7109375" style="224" customWidth="1"/>
    <col min="8195" max="8195" width="1" style="224" customWidth="1"/>
    <col min="8196" max="8196" width="1.28515625" style="224" customWidth="1"/>
    <col min="8197" max="8197" width="2.85546875" style="224" customWidth="1"/>
    <col min="8198" max="8198" width="16.42578125" style="224" customWidth="1"/>
    <col min="8199" max="8199" width="7" style="224" customWidth="1"/>
    <col min="8200" max="8200" width="4.85546875" style="224" customWidth="1"/>
    <col min="8201" max="8201" width="2" style="224" customWidth="1"/>
    <col min="8202" max="8202" width="2.5703125" style="224" customWidth="1"/>
    <col min="8203" max="8203" width="7.42578125" style="224" customWidth="1"/>
    <col min="8204" max="8204" width="1.5703125" style="224" customWidth="1"/>
    <col min="8205" max="8205" width="2.42578125" style="224" customWidth="1"/>
    <col min="8206" max="8206" width="8.140625" style="224" customWidth="1"/>
    <col min="8207" max="8207" width="3.42578125" style="224" customWidth="1"/>
    <col min="8208" max="8208" width="5.5703125" style="224" customWidth="1"/>
    <col min="8209" max="8209" width="6.42578125" style="224" customWidth="1"/>
    <col min="8210" max="8210" width="7.85546875" style="224" customWidth="1"/>
    <col min="8211" max="8444" width="9.140625" style="224"/>
    <col min="8445" max="8445" width="2.85546875" style="224" customWidth="1"/>
    <col min="8446" max="8446" width="3.140625" style="224" customWidth="1"/>
    <col min="8447" max="8447" width="2.42578125" style="224" customWidth="1"/>
    <col min="8448" max="8448" width="3.85546875" style="224" customWidth="1"/>
    <col min="8449" max="8449" width="2.5703125" style="224" customWidth="1"/>
    <col min="8450" max="8450" width="3.7109375" style="224" customWidth="1"/>
    <col min="8451" max="8451" width="1" style="224" customWidth="1"/>
    <col min="8452" max="8452" width="1.28515625" style="224" customWidth="1"/>
    <col min="8453" max="8453" width="2.85546875" style="224" customWidth="1"/>
    <col min="8454" max="8454" width="16.42578125" style="224" customWidth="1"/>
    <col min="8455" max="8455" width="7" style="224" customWidth="1"/>
    <col min="8456" max="8456" width="4.85546875" style="224" customWidth="1"/>
    <col min="8457" max="8457" width="2" style="224" customWidth="1"/>
    <col min="8458" max="8458" width="2.5703125" style="224" customWidth="1"/>
    <col min="8459" max="8459" width="7.42578125" style="224" customWidth="1"/>
    <col min="8460" max="8460" width="1.5703125" style="224" customWidth="1"/>
    <col min="8461" max="8461" width="2.42578125" style="224" customWidth="1"/>
    <col min="8462" max="8462" width="8.140625" style="224" customWidth="1"/>
    <col min="8463" max="8463" width="3.42578125" style="224" customWidth="1"/>
    <col min="8464" max="8464" width="5.5703125" style="224" customWidth="1"/>
    <col min="8465" max="8465" width="6.42578125" style="224" customWidth="1"/>
    <col min="8466" max="8466" width="7.85546875" style="224" customWidth="1"/>
    <col min="8467" max="8700" width="9.140625" style="224"/>
    <col min="8701" max="8701" width="2.85546875" style="224" customWidth="1"/>
    <col min="8702" max="8702" width="3.140625" style="224" customWidth="1"/>
    <col min="8703" max="8703" width="2.42578125" style="224" customWidth="1"/>
    <col min="8704" max="8704" width="3.85546875" style="224" customWidth="1"/>
    <col min="8705" max="8705" width="2.5703125" style="224" customWidth="1"/>
    <col min="8706" max="8706" width="3.7109375" style="224" customWidth="1"/>
    <col min="8707" max="8707" width="1" style="224" customWidth="1"/>
    <col min="8708" max="8708" width="1.28515625" style="224" customWidth="1"/>
    <col min="8709" max="8709" width="2.85546875" style="224" customWidth="1"/>
    <col min="8710" max="8710" width="16.42578125" style="224" customWidth="1"/>
    <col min="8711" max="8711" width="7" style="224" customWidth="1"/>
    <col min="8712" max="8712" width="4.85546875" style="224" customWidth="1"/>
    <col min="8713" max="8713" width="2" style="224" customWidth="1"/>
    <col min="8714" max="8714" width="2.5703125" style="224" customWidth="1"/>
    <col min="8715" max="8715" width="7.42578125" style="224" customWidth="1"/>
    <col min="8716" max="8716" width="1.5703125" style="224" customWidth="1"/>
    <col min="8717" max="8717" width="2.42578125" style="224" customWidth="1"/>
    <col min="8718" max="8718" width="8.140625" style="224" customWidth="1"/>
    <col min="8719" max="8719" width="3.42578125" style="224" customWidth="1"/>
    <col min="8720" max="8720" width="5.5703125" style="224" customWidth="1"/>
    <col min="8721" max="8721" width="6.42578125" style="224" customWidth="1"/>
    <col min="8722" max="8722" width="7.85546875" style="224" customWidth="1"/>
    <col min="8723" max="8956" width="9.140625" style="224"/>
    <col min="8957" max="8957" width="2.85546875" style="224" customWidth="1"/>
    <col min="8958" max="8958" width="3.140625" style="224" customWidth="1"/>
    <col min="8959" max="8959" width="2.42578125" style="224" customWidth="1"/>
    <col min="8960" max="8960" width="3.85546875" style="224" customWidth="1"/>
    <col min="8961" max="8961" width="2.5703125" style="224" customWidth="1"/>
    <col min="8962" max="8962" width="3.7109375" style="224" customWidth="1"/>
    <col min="8963" max="8963" width="1" style="224" customWidth="1"/>
    <col min="8964" max="8964" width="1.28515625" style="224" customWidth="1"/>
    <col min="8965" max="8965" width="2.85546875" style="224" customWidth="1"/>
    <col min="8966" max="8966" width="16.42578125" style="224" customWidth="1"/>
    <col min="8967" max="8967" width="7" style="224" customWidth="1"/>
    <col min="8968" max="8968" width="4.85546875" style="224" customWidth="1"/>
    <col min="8969" max="8969" width="2" style="224" customWidth="1"/>
    <col min="8970" max="8970" width="2.5703125" style="224" customWidth="1"/>
    <col min="8971" max="8971" width="7.42578125" style="224" customWidth="1"/>
    <col min="8972" max="8972" width="1.5703125" style="224" customWidth="1"/>
    <col min="8973" max="8973" width="2.42578125" style="224" customWidth="1"/>
    <col min="8974" max="8974" width="8.140625" style="224" customWidth="1"/>
    <col min="8975" max="8975" width="3.42578125" style="224" customWidth="1"/>
    <col min="8976" max="8976" width="5.5703125" style="224" customWidth="1"/>
    <col min="8977" max="8977" width="6.42578125" style="224" customWidth="1"/>
    <col min="8978" max="8978" width="7.85546875" style="224" customWidth="1"/>
    <col min="8979" max="9212" width="9.140625" style="224"/>
    <col min="9213" max="9213" width="2.85546875" style="224" customWidth="1"/>
    <col min="9214" max="9214" width="3.140625" style="224" customWidth="1"/>
    <col min="9215" max="9215" width="2.42578125" style="224" customWidth="1"/>
    <col min="9216" max="9216" width="3.85546875" style="224" customWidth="1"/>
    <col min="9217" max="9217" width="2.5703125" style="224" customWidth="1"/>
    <col min="9218" max="9218" width="3.7109375" style="224" customWidth="1"/>
    <col min="9219" max="9219" width="1" style="224" customWidth="1"/>
    <col min="9220" max="9220" width="1.28515625" style="224" customWidth="1"/>
    <col min="9221" max="9221" width="2.85546875" style="224" customWidth="1"/>
    <col min="9222" max="9222" width="16.42578125" style="224" customWidth="1"/>
    <col min="9223" max="9223" width="7" style="224" customWidth="1"/>
    <col min="9224" max="9224" width="4.85546875" style="224" customWidth="1"/>
    <col min="9225" max="9225" width="2" style="224" customWidth="1"/>
    <col min="9226" max="9226" width="2.5703125" style="224" customWidth="1"/>
    <col min="9227" max="9227" width="7.42578125" style="224" customWidth="1"/>
    <col min="9228" max="9228" width="1.5703125" style="224" customWidth="1"/>
    <col min="9229" max="9229" width="2.42578125" style="224" customWidth="1"/>
    <col min="9230" max="9230" width="8.140625" style="224" customWidth="1"/>
    <col min="9231" max="9231" width="3.42578125" style="224" customWidth="1"/>
    <col min="9232" max="9232" width="5.5703125" style="224" customWidth="1"/>
    <col min="9233" max="9233" width="6.42578125" style="224" customWidth="1"/>
    <col min="9234" max="9234" width="7.85546875" style="224" customWidth="1"/>
    <col min="9235" max="9468" width="9.140625" style="224"/>
    <col min="9469" max="9469" width="2.85546875" style="224" customWidth="1"/>
    <col min="9470" max="9470" width="3.140625" style="224" customWidth="1"/>
    <col min="9471" max="9471" width="2.42578125" style="224" customWidth="1"/>
    <col min="9472" max="9472" width="3.85546875" style="224" customWidth="1"/>
    <col min="9473" max="9473" width="2.5703125" style="224" customWidth="1"/>
    <col min="9474" max="9474" width="3.7109375" style="224" customWidth="1"/>
    <col min="9475" max="9475" width="1" style="224" customWidth="1"/>
    <col min="9476" max="9476" width="1.28515625" style="224" customWidth="1"/>
    <col min="9477" max="9477" width="2.85546875" style="224" customWidth="1"/>
    <col min="9478" max="9478" width="16.42578125" style="224" customWidth="1"/>
    <col min="9479" max="9479" width="7" style="224" customWidth="1"/>
    <col min="9480" max="9480" width="4.85546875" style="224" customWidth="1"/>
    <col min="9481" max="9481" width="2" style="224" customWidth="1"/>
    <col min="9482" max="9482" width="2.5703125" style="224" customWidth="1"/>
    <col min="9483" max="9483" width="7.42578125" style="224" customWidth="1"/>
    <col min="9484" max="9484" width="1.5703125" style="224" customWidth="1"/>
    <col min="9485" max="9485" width="2.42578125" style="224" customWidth="1"/>
    <col min="9486" max="9486" width="8.140625" style="224" customWidth="1"/>
    <col min="9487" max="9487" width="3.42578125" style="224" customWidth="1"/>
    <col min="9488" max="9488" width="5.5703125" style="224" customWidth="1"/>
    <col min="9489" max="9489" width="6.42578125" style="224" customWidth="1"/>
    <col min="9490" max="9490" width="7.85546875" style="224" customWidth="1"/>
    <col min="9491" max="9724" width="9.140625" style="224"/>
    <col min="9725" max="9725" width="2.85546875" style="224" customWidth="1"/>
    <col min="9726" max="9726" width="3.140625" style="224" customWidth="1"/>
    <col min="9727" max="9727" width="2.42578125" style="224" customWidth="1"/>
    <col min="9728" max="9728" width="3.85546875" style="224" customWidth="1"/>
    <col min="9729" max="9729" width="2.5703125" style="224" customWidth="1"/>
    <col min="9730" max="9730" width="3.7109375" style="224" customWidth="1"/>
    <col min="9731" max="9731" width="1" style="224" customWidth="1"/>
    <col min="9732" max="9732" width="1.28515625" style="224" customWidth="1"/>
    <col min="9733" max="9733" width="2.85546875" style="224" customWidth="1"/>
    <col min="9734" max="9734" width="16.42578125" style="224" customWidth="1"/>
    <col min="9735" max="9735" width="7" style="224" customWidth="1"/>
    <col min="9736" max="9736" width="4.85546875" style="224" customWidth="1"/>
    <col min="9737" max="9737" width="2" style="224" customWidth="1"/>
    <col min="9738" max="9738" width="2.5703125" style="224" customWidth="1"/>
    <col min="9739" max="9739" width="7.42578125" style="224" customWidth="1"/>
    <col min="9740" max="9740" width="1.5703125" style="224" customWidth="1"/>
    <col min="9741" max="9741" width="2.42578125" style="224" customWidth="1"/>
    <col min="9742" max="9742" width="8.140625" style="224" customWidth="1"/>
    <col min="9743" max="9743" width="3.42578125" style="224" customWidth="1"/>
    <col min="9744" max="9744" width="5.5703125" style="224" customWidth="1"/>
    <col min="9745" max="9745" width="6.42578125" style="224" customWidth="1"/>
    <col min="9746" max="9746" width="7.85546875" style="224" customWidth="1"/>
    <col min="9747" max="9980" width="9.140625" style="224"/>
    <col min="9981" max="9981" width="2.85546875" style="224" customWidth="1"/>
    <col min="9982" max="9982" width="3.140625" style="224" customWidth="1"/>
    <col min="9983" max="9983" width="2.42578125" style="224" customWidth="1"/>
    <col min="9984" max="9984" width="3.85546875" style="224" customWidth="1"/>
    <col min="9985" max="9985" width="2.5703125" style="224" customWidth="1"/>
    <col min="9986" max="9986" width="3.7109375" style="224" customWidth="1"/>
    <col min="9987" max="9987" width="1" style="224" customWidth="1"/>
    <col min="9988" max="9988" width="1.28515625" style="224" customWidth="1"/>
    <col min="9989" max="9989" width="2.85546875" style="224" customWidth="1"/>
    <col min="9990" max="9990" width="16.42578125" style="224" customWidth="1"/>
    <col min="9991" max="9991" width="7" style="224" customWidth="1"/>
    <col min="9992" max="9992" width="4.85546875" style="224" customWidth="1"/>
    <col min="9993" max="9993" width="2" style="224" customWidth="1"/>
    <col min="9994" max="9994" width="2.5703125" style="224" customWidth="1"/>
    <col min="9995" max="9995" width="7.42578125" style="224" customWidth="1"/>
    <col min="9996" max="9996" width="1.5703125" style="224" customWidth="1"/>
    <col min="9997" max="9997" width="2.42578125" style="224" customWidth="1"/>
    <col min="9998" max="9998" width="8.140625" style="224" customWidth="1"/>
    <col min="9999" max="9999" width="3.42578125" style="224" customWidth="1"/>
    <col min="10000" max="10000" width="5.5703125" style="224" customWidth="1"/>
    <col min="10001" max="10001" width="6.42578125" style="224" customWidth="1"/>
    <col min="10002" max="10002" width="7.85546875" style="224" customWidth="1"/>
    <col min="10003" max="10236" width="9.140625" style="224"/>
    <col min="10237" max="10237" width="2.85546875" style="224" customWidth="1"/>
    <col min="10238" max="10238" width="3.140625" style="224" customWidth="1"/>
    <col min="10239" max="10239" width="2.42578125" style="224" customWidth="1"/>
    <col min="10240" max="10240" width="3.85546875" style="224" customWidth="1"/>
    <col min="10241" max="10241" width="2.5703125" style="224" customWidth="1"/>
    <col min="10242" max="10242" width="3.7109375" style="224" customWidth="1"/>
    <col min="10243" max="10243" width="1" style="224" customWidth="1"/>
    <col min="10244" max="10244" width="1.28515625" style="224" customWidth="1"/>
    <col min="10245" max="10245" width="2.85546875" style="224" customWidth="1"/>
    <col min="10246" max="10246" width="16.42578125" style="224" customWidth="1"/>
    <col min="10247" max="10247" width="7" style="224" customWidth="1"/>
    <col min="10248" max="10248" width="4.85546875" style="224" customWidth="1"/>
    <col min="10249" max="10249" width="2" style="224" customWidth="1"/>
    <col min="10250" max="10250" width="2.5703125" style="224" customWidth="1"/>
    <col min="10251" max="10251" width="7.42578125" style="224" customWidth="1"/>
    <col min="10252" max="10252" width="1.5703125" style="224" customWidth="1"/>
    <col min="10253" max="10253" width="2.42578125" style="224" customWidth="1"/>
    <col min="10254" max="10254" width="8.140625" style="224" customWidth="1"/>
    <col min="10255" max="10255" width="3.42578125" style="224" customWidth="1"/>
    <col min="10256" max="10256" width="5.5703125" style="224" customWidth="1"/>
    <col min="10257" max="10257" width="6.42578125" style="224" customWidth="1"/>
    <col min="10258" max="10258" width="7.85546875" style="224" customWidth="1"/>
    <col min="10259" max="10492" width="9.140625" style="224"/>
    <col min="10493" max="10493" width="2.85546875" style="224" customWidth="1"/>
    <col min="10494" max="10494" width="3.140625" style="224" customWidth="1"/>
    <col min="10495" max="10495" width="2.42578125" style="224" customWidth="1"/>
    <col min="10496" max="10496" width="3.85546875" style="224" customWidth="1"/>
    <col min="10497" max="10497" width="2.5703125" style="224" customWidth="1"/>
    <col min="10498" max="10498" width="3.7109375" style="224" customWidth="1"/>
    <col min="10499" max="10499" width="1" style="224" customWidth="1"/>
    <col min="10500" max="10500" width="1.28515625" style="224" customWidth="1"/>
    <col min="10501" max="10501" width="2.85546875" style="224" customWidth="1"/>
    <col min="10502" max="10502" width="16.42578125" style="224" customWidth="1"/>
    <col min="10503" max="10503" width="7" style="224" customWidth="1"/>
    <col min="10504" max="10504" width="4.85546875" style="224" customWidth="1"/>
    <col min="10505" max="10505" width="2" style="224" customWidth="1"/>
    <col min="10506" max="10506" width="2.5703125" style="224" customWidth="1"/>
    <col min="10507" max="10507" width="7.42578125" style="224" customWidth="1"/>
    <col min="10508" max="10508" width="1.5703125" style="224" customWidth="1"/>
    <col min="10509" max="10509" width="2.42578125" style="224" customWidth="1"/>
    <col min="10510" max="10510" width="8.140625" style="224" customWidth="1"/>
    <col min="10511" max="10511" width="3.42578125" style="224" customWidth="1"/>
    <col min="10512" max="10512" width="5.5703125" style="224" customWidth="1"/>
    <col min="10513" max="10513" width="6.42578125" style="224" customWidth="1"/>
    <col min="10514" max="10514" width="7.85546875" style="224" customWidth="1"/>
    <col min="10515" max="10748" width="9.140625" style="224"/>
    <col min="10749" max="10749" width="2.85546875" style="224" customWidth="1"/>
    <col min="10750" max="10750" width="3.140625" style="224" customWidth="1"/>
    <col min="10751" max="10751" width="2.42578125" style="224" customWidth="1"/>
    <col min="10752" max="10752" width="3.85546875" style="224" customWidth="1"/>
    <col min="10753" max="10753" width="2.5703125" style="224" customWidth="1"/>
    <col min="10754" max="10754" width="3.7109375" style="224" customWidth="1"/>
    <col min="10755" max="10755" width="1" style="224" customWidth="1"/>
    <col min="10756" max="10756" width="1.28515625" style="224" customWidth="1"/>
    <col min="10757" max="10757" width="2.85546875" style="224" customWidth="1"/>
    <col min="10758" max="10758" width="16.42578125" style="224" customWidth="1"/>
    <col min="10759" max="10759" width="7" style="224" customWidth="1"/>
    <col min="10760" max="10760" width="4.85546875" style="224" customWidth="1"/>
    <col min="10761" max="10761" width="2" style="224" customWidth="1"/>
    <col min="10762" max="10762" width="2.5703125" style="224" customWidth="1"/>
    <col min="10763" max="10763" width="7.42578125" style="224" customWidth="1"/>
    <col min="10764" max="10764" width="1.5703125" style="224" customWidth="1"/>
    <col min="10765" max="10765" width="2.42578125" style="224" customWidth="1"/>
    <col min="10766" max="10766" width="8.140625" style="224" customWidth="1"/>
    <col min="10767" max="10767" width="3.42578125" style="224" customWidth="1"/>
    <col min="10768" max="10768" width="5.5703125" style="224" customWidth="1"/>
    <col min="10769" max="10769" width="6.42578125" style="224" customWidth="1"/>
    <col min="10770" max="10770" width="7.85546875" style="224" customWidth="1"/>
    <col min="10771" max="11004" width="9.140625" style="224"/>
    <col min="11005" max="11005" width="2.85546875" style="224" customWidth="1"/>
    <col min="11006" max="11006" width="3.140625" style="224" customWidth="1"/>
    <col min="11007" max="11007" width="2.42578125" style="224" customWidth="1"/>
    <col min="11008" max="11008" width="3.85546875" style="224" customWidth="1"/>
    <col min="11009" max="11009" width="2.5703125" style="224" customWidth="1"/>
    <col min="11010" max="11010" width="3.7109375" style="224" customWidth="1"/>
    <col min="11011" max="11011" width="1" style="224" customWidth="1"/>
    <col min="11012" max="11012" width="1.28515625" style="224" customWidth="1"/>
    <col min="11013" max="11013" width="2.85546875" style="224" customWidth="1"/>
    <col min="11014" max="11014" width="16.42578125" style="224" customWidth="1"/>
    <col min="11015" max="11015" width="7" style="224" customWidth="1"/>
    <col min="11016" max="11016" width="4.85546875" style="224" customWidth="1"/>
    <col min="11017" max="11017" width="2" style="224" customWidth="1"/>
    <col min="11018" max="11018" width="2.5703125" style="224" customWidth="1"/>
    <col min="11019" max="11019" width="7.42578125" style="224" customWidth="1"/>
    <col min="11020" max="11020" width="1.5703125" style="224" customWidth="1"/>
    <col min="11021" max="11021" width="2.42578125" style="224" customWidth="1"/>
    <col min="11022" max="11022" width="8.140625" style="224" customWidth="1"/>
    <col min="11023" max="11023" width="3.42578125" style="224" customWidth="1"/>
    <col min="11024" max="11024" width="5.5703125" style="224" customWidth="1"/>
    <col min="11025" max="11025" width="6.42578125" style="224" customWidth="1"/>
    <col min="11026" max="11026" width="7.85546875" style="224" customWidth="1"/>
    <col min="11027" max="11260" width="9.140625" style="224"/>
    <col min="11261" max="11261" width="2.85546875" style="224" customWidth="1"/>
    <col min="11262" max="11262" width="3.140625" style="224" customWidth="1"/>
    <col min="11263" max="11263" width="2.42578125" style="224" customWidth="1"/>
    <col min="11264" max="11264" width="3.85546875" style="224" customWidth="1"/>
    <col min="11265" max="11265" width="2.5703125" style="224" customWidth="1"/>
    <col min="11266" max="11266" width="3.7109375" style="224" customWidth="1"/>
    <col min="11267" max="11267" width="1" style="224" customWidth="1"/>
    <col min="11268" max="11268" width="1.28515625" style="224" customWidth="1"/>
    <col min="11269" max="11269" width="2.85546875" style="224" customWidth="1"/>
    <col min="11270" max="11270" width="16.42578125" style="224" customWidth="1"/>
    <col min="11271" max="11271" width="7" style="224" customWidth="1"/>
    <col min="11272" max="11272" width="4.85546875" style="224" customWidth="1"/>
    <col min="11273" max="11273" width="2" style="224" customWidth="1"/>
    <col min="11274" max="11274" width="2.5703125" style="224" customWidth="1"/>
    <col min="11275" max="11275" width="7.42578125" style="224" customWidth="1"/>
    <col min="11276" max="11276" width="1.5703125" style="224" customWidth="1"/>
    <col min="11277" max="11277" width="2.42578125" style="224" customWidth="1"/>
    <col min="11278" max="11278" width="8.140625" style="224" customWidth="1"/>
    <col min="11279" max="11279" width="3.42578125" style="224" customWidth="1"/>
    <col min="11280" max="11280" width="5.5703125" style="224" customWidth="1"/>
    <col min="11281" max="11281" width="6.42578125" style="224" customWidth="1"/>
    <col min="11282" max="11282" width="7.85546875" style="224" customWidth="1"/>
    <col min="11283" max="11516" width="9.140625" style="224"/>
    <col min="11517" max="11517" width="2.85546875" style="224" customWidth="1"/>
    <col min="11518" max="11518" width="3.140625" style="224" customWidth="1"/>
    <col min="11519" max="11519" width="2.42578125" style="224" customWidth="1"/>
    <col min="11520" max="11520" width="3.85546875" style="224" customWidth="1"/>
    <col min="11521" max="11521" width="2.5703125" style="224" customWidth="1"/>
    <col min="11522" max="11522" width="3.7109375" style="224" customWidth="1"/>
    <col min="11523" max="11523" width="1" style="224" customWidth="1"/>
    <col min="11524" max="11524" width="1.28515625" style="224" customWidth="1"/>
    <col min="11525" max="11525" width="2.85546875" style="224" customWidth="1"/>
    <col min="11526" max="11526" width="16.42578125" style="224" customWidth="1"/>
    <col min="11527" max="11527" width="7" style="224" customWidth="1"/>
    <col min="11528" max="11528" width="4.85546875" style="224" customWidth="1"/>
    <col min="11529" max="11529" width="2" style="224" customWidth="1"/>
    <col min="11530" max="11530" width="2.5703125" style="224" customWidth="1"/>
    <col min="11531" max="11531" width="7.42578125" style="224" customWidth="1"/>
    <col min="11532" max="11532" width="1.5703125" style="224" customWidth="1"/>
    <col min="11533" max="11533" width="2.42578125" style="224" customWidth="1"/>
    <col min="11534" max="11534" width="8.140625" style="224" customWidth="1"/>
    <col min="11535" max="11535" width="3.42578125" style="224" customWidth="1"/>
    <col min="11536" max="11536" width="5.5703125" style="224" customWidth="1"/>
    <col min="11537" max="11537" width="6.42578125" style="224" customWidth="1"/>
    <col min="11538" max="11538" width="7.85546875" style="224" customWidth="1"/>
    <col min="11539" max="11772" width="9.140625" style="224"/>
    <col min="11773" max="11773" width="2.85546875" style="224" customWidth="1"/>
    <col min="11774" max="11774" width="3.140625" style="224" customWidth="1"/>
    <col min="11775" max="11775" width="2.42578125" style="224" customWidth="1"/>
    <col min="11776" max="11776" width="3.85546875" style="224" customWidth="1"/>
    <col min="11777" max="11777" width="2.5703125" style="224" customWidth="1"/>
    <col min="11778" max="11778" width="3.7109375" style="224" customWidth="1"/>
    <col min="11779" max="11779" width="1" style="224" customWidth="1"/>
    <col min="11780" max="11780" width="1.28515625" style="224" customWidth="1"/>
    <col min="11781" max="11781" width="2.85546875" style="224" customWidth="1"/>
    <col min="11782" max="11782" width="16.42578125" style="224" customWidth="1"/>
    <col min="11783" max="11783" width="7" style="224" customWidth="1"/>
    <col min="11784" max="11784" width="4.85546875" style="224" customWidth="1"/>
    <col min="11785" max="11785" width="2" style="224" customWidth="1"/>
    <col min="11786" max="11786" width="2.5703125" style="224" customWidth="1"/>
    <col min="11787" max="11787" width="7.42578125" style="224" customWidth="1"/>
    <col min="11788" max="11788" width="1.5703125" style="224" customWidth="1"/>
    <col min="11789" max="11789" width="2.42578125" style="224" customWidth="1"/>
    <col min="11790" max="11790" width="8.140625" style="224" customWidth="1"/>
    <col min="11791" max="11791" width="3.42578125" style="224" customWidth="1"/>
    <col min="11792" max="11792" width="5.5703125" style="224" customWidth="1"/>
    <col min="11793" max="11793" width="6.42578125" style="224" customWidth="1"/>
    <col min="11794" max="11794" width="7.85546875" style="224" customWidth="1"/>
    <col min="11795" max="12028" width="9.140625" style="224"/>
    <col min="12029" max="12029" width="2.85546875" style="224" customWidth="1"/>
    <col min="12030" max="12030" width="3.140625" style="224" customWidth="1"/>
    <col min="12031" max="12031" width="2.42578125" style="224" customWidth="1"/>
    <col min="12032" max="12032" width="3.85546875" style="224" customWidth="1"/>
    <col min="12033" max="12033" width="2.5703125" style="224" customWidth="1"/>
    <col min="12034" max="12034" width="3.7109375" style="224" customWidth="1"/>
    <col min="12035" max="12035" width="1" style="224" customWidth="1"/>
    <col min="12036" max="12036" width="1.28515625" style="224" customWidth="1"/>
    <col min="12037" max="12037" width="2.85546875" style="224" customWidth="1"/>
    <col min="12038" max="12038" width="16.42578125" style="224" customWidth="1"/>
    <col min="12039" max="12039" width="7" style="224" customWidth="1"/>
    <col min="12040" max="12040" width="4.85546875" style="224" customWidth="1"/>
    <col min="12041" max="12041" width="2" style="224" customWidth="1"/>
    <col min="12042" max="12042" width="2.5703125" style="224" customWidth="1"/>
    <col min="12043" max="12043" width="7.42578125" style="224" customWidth="1"/>
    <col min="12044" max="12044" width="1.5703125" style="224" customWidth="1"/>
    <col min="12045" max="12045" width="2.42578125" style="224" customWidth="1"/>
    <col min="12046" max="12046" width="8.140625" style="224" customWidth="1"/>
    <col min="12047" max="12047" width="3.42578125" style="224" customWidth="1"/>
    <col min="12048" max="12048" width="5.5703125" style="224" customWidth="1"/>
    <col min="12049" max="12049" width="6.42578125" style="224" customWidth="1"/>
    <col min="12050" max="12050" width="7.85546875" style="224" customWidth="1"/>
    <col min="12051" max="12284" width="9.140625" style="224"/>
    <col min="12285" max="12285" width="2.85546875" style="224" customWidth="1"/>
    <col min="12286" max="12286" width="3.140625" style="224" customWidth="1"/>
    <col min="12287" max="12287" width="2.42578125" style="224" customWidth="1"/>
    <col min="12288" max="12288" width="3.85546875" style="224" customWidth="1"/>
    <col min="12289" max="12289" width="2.5703125" style="224" customWidth="1"/>
    <col min="12290" max="12290" width="3.7109375" style="224" customWidth="1"/>
    <col min="12291" max="12291" width="1" style="224" customWidth="1"/>
    <col min="12292" max="12292" width="1.28515625" style="224" customWidth="1"/>
    <col min="12293" max="12293" width="2.85546875" style="224" customWidth="1"/>
    <col min="12294" max="12294" width="16.42578125" style="224" customWidth="1"/>
    <col min="12295" max="12295" width="7" style="224" customWidth="1"/>
    <col min="12296" max="12296" width="4.85546875" style="224" customWidth="1"/>
    <col min="12297" max="12297" width="2" style="224" customWidth="1"/>
    <col min="12298" max="12298" width="2.5703125" style="224" customWidth="1"/>
    <col min="12299" max="12299" width="7.42578125" style="224" customWidth="1"/>
    <col min="12300" max="12300" width="1.5703125" style="224" customWidth="1"/>
    <col min="12301" max="12301" width="2.42578125" style="224" customWidth="1"/>
    <col min="12302" max="12302" width="8.140625" style="224" customWidth="1"/>
    <col min="12303" max="12303" width="3.42578125" style="224" customWidth="1"/>
    <col min="12304" max="12304" width="5.5703125" style="224" customWidth="1"/>
    <col min="12305" max="12305" width="6.42578125" style="224" customWidth="1"/>
    <col min="12306" max="12306" width="7.85546875" style="224" customWidth="1"/>
    <col min="12307" max="12540" width="9.140625" style="224"/>
    <col min="12541" max="12541" width="2.85546875" style="224" customWidth="1"/>
    <col min="12542" max="12542" width="3.140625" style="224" customWidth="1"/>
    <col min="12543" max="12543" width="2.42578125" style="224" customWidth="1"/>
    <col min="12544" max="12544" width="3.85546875" style="224" customWidth="1"/>
    <col min="12545" max="12545" width="2.5703125" style="224" customWidth="1"/>
    <col min="12546" max="12546" width="3.7109375" style="224" customWidth="1"/>
    <col min="12547" max="12547" width="1" style="224" customWidth="1"/>
    <col min="12548" max="12548" width="1.28515625" style="224" customWidth="1"/>
    <col min="12549" max="12549" width="2.85546875" style="224" customWidth="1"/>
    <col min="12550" max="12550" width="16.42578125" style="224" customWidth="1"/>
    <col min="12551" max="12551" width="7" style="224" customWidth="1"/>
    <col min="12552" max="12552" width="4.85546875" style="224" customWidth="1"/>
    <col min="12553" max="12553" width="2" style="224" customWidth="1"/>
    <col min="12554" max="12554" width="2.5703125" style="224" customWidth="1"/>
    <col min="12555" max="12555" width="7.42578125" style="224" customWidth="1"/>
    <col min="12556" max="12556" width="1.5703125" style="224" customWidth="1"/>
    <col min="12557" max="12557" width="2.42578125" style="224" customWidth="1"/>
    <col min="12558" max="12558" width="8.140625" style="224" customWidth="1"/>
    <col min="12559" max="12559" width="3.42578125" style="224" customWidth="1"/>
    <col min="12560" max="12560" width="5.5703125" style="224" customWidth="1"/>
    <col min="12561" max="12561" width="6.42578125" style="224" customWidth="1"/>
    <col min="12562" max="12562" width="7.85546875" style="224" customWidth="1"/>
    <col min="12563" max="12796" width="9.140625" style="224"/>
    <col min="12797" max="12797" width="2.85546875" style="224" customWidth="1"/>
    <col min="12798" max="12798" width="3.140625" style="224" customWidth="1"/>
    <col min="12799" max="12799" width="2.42578125" style="224" customWidth="1"/>
    <col min="12800" max="12800" width="3.85546875" style="224" customWidth="1"/>
    <col min="12801" max="12801" width="2.5703125" style="224" customWidth="1"/>
    <col min="12802" max="12802" width="3.7109375" style="224" customWidth="1"/>
    <col min="12803" max="12803" width="1" style="224" customWidth="1"/>
    <col min="12804" max="12804" width="1.28515625" style="224" customWidth="1"/>
    <col min="12805" max="12805" width="2.85546875" style="224" customWidth="1"/>
    <col min="12806" max="12806" width="16.42578125" style="224" customWidth="1"/>
    <col min="12807" max="12807" width="7" style="224" customWidth="1"/>
    <col min="12808" max="12808" width="4.85546875" style="224" customWidth="1"/>
    <col min="12809" max="12809" width="2" style="224" customWidth="1"/>
    <col min="12810" max="12810" width="2.5703125" style="224" customWidth="1"/>
    <col min="12811" max="12811" width="7.42578125" style="224" customWidth="1"/>
    <col min="12812" max="12812" width="1.5703125" style="224" customWidth="1"/>
    <col min="12813" max="12813" width="2.42578125" style="224" customWidth="1"/>
    <col min="12814" max="12814" width="8.140625" style="224" customWidth="1"/>
    <col min="12815" max="12815" width="3.42578125" style="224" customWidth="1"/>
    <col min="12816" max="12816" width="5.5703125" style="224" customWidth="1"/>
    <col min="12817" max="12817" width="6.42578125" style="224" customWidth="1"/>
    <col min="12818" max="12818" width="7.85546875" style="224" customWidth="1"/>
    <col min="12819" max="13052" width="9.140625" style="224"/>
    <col min="13053" max="13053" width="2.85546875" style="224" customWidth="1"/>
    <col min="13054" max="13054" width="3.140625" style="224" customWidth="1"/>
    <col min="13055" max="13055" width="2.42578125" style="224" customWidth="1"/>
    <col min="13056" max="13056" width="3.85546875" style="224" customWidth="1"/>
    <col min="13057" max="13057" width="2.5703125" style="224" customWidth="1"/>
    <col min="13058" max="13058" width="3.7109375" style="224" customWidth="1"/>
    <col min="13059" max="13059" width="1" style="224" customWidth="1"/>
    <col min="13060" max="13060" width="1.28515625" style="224" customWidth="1"/>
    <col min="13061" max="13061" width="2.85546875" style="224" customWidth="1"/>
    <col min="13062" max="13062" width="16.42578125" style="224" customWidth="1"/>
    <col min="13063" max="13063" width="7" style="224" customWidth="1"/>
    <col min="13064" max="13064" width="4.85546875" style="224" customWidth="1"/>
    <col min="13065" max="13065" width="2" style="224" customWidth="1"/>
    <col min="13066" max="13066" width="2.5703125" style="224" customWidth="1"/>
    <col min="13067" max="13067" width="7.42578125" style="224" customWidth="1"/>
    <col min="13068" max="13068" width="1.5703125" style="224" customWidth="1"/>
    <col min="13069" max="13069" width="2.42578125" style="224" customWidth="1"/>
    <col min="13070" max="13070" width="8.140625" style="224" customWidth="1"/>
    <col min="13071" max="13071" width="3.42578125" style="224" customWidth="1"/>
    <col min="13072" max="13072" width="5.5703125" style="224" customWidth="1"/>
    <col min="13073" max="13073" width="6.42578125" style="224" customWidth="1"/>
    <col min="13074" max="13074" width="7.85546875" style="224" customWidth="1"/>
    <col min="13075" max="13308" width="9.140625" style="224"/>
    <col min="13309" max="13309" width="2.85546875" style="224" customWidth="1"/>
    <col min="13310" max="13310" width="3.140625" style="224" customWidth="1"/>
    <col min="13311" max="13311" width="2.42578125" style="224" customWidth="1"/>
    <col min="13312" max="13312" width="3.85546875" style="224" customWidth="1"/>
    <col min="13313" max="13313" width="2.5703125" style="224" customWidth="1"/>
    <col min="13314" max="13314" width="3.7109375" style="224" customWidth="1"/>
    <col min="13315" max="13315" width="1" style="224" customWidth="1"/>
    <col min="13316" max="13316" width="1.28515625" style="224" customWidth="1"/>
    <col min="13317" max="13317" width="2.85546875" style="224" customWidth="1"/>
    <col min="13318" max="13318" width="16.42578125" style="224" customWidth="1"/>
    <col min="13319" max="13319" width="7" style="224" customWidth="1"/>
    <col min="13320" max="13320" width="4.85546875" style="224" customWidth="1"/>
    <col min="13321" max="13321" width="2" style="224" customWidth="1"/>
    <col min="13322" max="13322" width="2.5703125" style="224" customWidth="1"/>
    <col min="13323" max="13323" width="7.42578125" style="224" customWidth="1"/>
    <col min="13324" max="13324" width="1.5703125" style="224" customWidth="1"/>
    <col min="13325" max="13325" width="2.42578125" style="224" customWidth="1"/>
    <col min="13326" max="13326" width="8.140625" style="224" customWidth="1"/>
    <col min="13327" max="13327" width="3.42578125" style="224" customWidth="1"/>
    <col min="13328" max="13328" width="5.5703125" style="224" customWidth="1"/>
    <col min="13329" max="13329" width="6.42578125" style="224" customWidth="1"/>
    <col min="13330" max="13330" width="7.85546875" style="224" customWidth="1"/>
    <col min="13331" max="13564" width="9.140625" style="224"/>
    <col min="13565" max="13565" width="2.85546875" style="224" customWidth="1"/>
    <col min="13566" max="13566" width="3.140625" style="224" customWidth="1"/>
    <col min="13567" max="13567" width="2.42578125" style="224" customWidth="1"/>
    <col min="13568" max="13568" width="3.85546875" style="224" customWidth="1"/>
    <col min="13569" max="13569" width="2.5703125" style="224" customWidth="1"/>
    <col min="13570" max="13570" width="3.7109375" style="224" customWidth="1"/>
    <col min="13571" max="13571" width="1" style="224" customWidth="1"/>
    <col min="13572" max="13572" width="1.28515625" style="224" customWidth="1"/>
    <col min="13573" max="13573" width="2.85546875" style="224" customWidth="1"/>
    <col min="13574" max="13574" width="16.42578125" style="224" customWidth="1"/>
    <col min="13575" max="13575" width="7" style="224" customWidth="1"/>
    <col min="13576" max="13576" width="4.85546875" style="224" customWidth="1"/>
    <col min="13577" max="13577" width="2" style="224" customWidth="1"/>
    <col min="13578" max="13578" width="2.5703125" style="224" customWidth="1"/>
    <col min="13579" max="13579" width="7.42578125" style="224" customWidth="1"/>
    <col min="13580" max="13580" width="1.5703125" style="224" customWidth="1"/>
    <col min="13581" max="13581" width="2.42578125" style="224" customWidth="1"/>
    <col min="13582" max="13582" width="8.140625" style="224" customWidth="1"/>
    <col min="13583" max="13583" width="3.42578125" style="224" customWidth="1"/>
    <col min="13584" max="13584" width="5.5703125" style="224" customWidth="1"/>
    <col min="13585" max="13585" width="6.42578125" style="224" customWidth="1"/>
    <col min="13586" max="13586" width="7.85546875" style="224" customWidth="1"/>
    <col min="13587" max="13820" width="9.140625" style="224"/>
    <col min="13821" max="13821" width="2.85546875" style="224" customWidth="1"/>
    <col min="13822" max="13822" width="3.140625" style="224" customWidth="1"/>
    <col min="13823" max="13823" width="2.42578125" style="224" customWidth="1"/>
    <col min="13824" max="13824" width="3.85546875" style="224" customWidth="1"/>
    <col min="13825" max="13825" width="2.5703125" style="224" customWidth="1"/>
    <col min="13826" max="13826" width="3.7109375" style="224" customWidth="1"/>
    <col min="13827" max="13827" width="1" style="224" customWidth="1"/>
    <col min="13828" max="13828" width="1.28515625" style="224" customWidth="1"/>
    <col min="13829" max="13829" width="2.85546875" style="224" customWidth="1"/>
    <col min="13830" max="13830" width="16.42578125" style="224" customWidth="1"/>
    <col min="13831" max="13831" width="7" style="224" customWidth="1"/>
    <col min="13832" max="13832" width="4.85546875" style="224" customWidth="1"/>
    <col min="13833" max="13833" width="2" style="224" customWidth="1"/>
    <col min="13834" max="13834" width="2.5703125" style="224" customWidth="1"/>
    <col min="13835" max="13835" width="7.42578125" style="224" customWidth="1"/>
    <col min="13836" max="13836" width="1.5703125" style="224" customWidth="1"/>
    <col min="13837" max="13837" width="2.42578125" style="224" customWidth="1"/>
    <col min="13838" max="13838" width="8.140625" style="224" customWidth="1"/>
    <col min="13839" max="13839" width="3.42578125" style="224" customWidth="1"/>
    <col min="13840" max="13840" width="5.5703125" style="224" customWidth="1"/>
    <col min="13841" max="13841" width="6.42578125" style="224" customWidth="1"/>
    <col min="13842" max="13842" width="7.85546875" style="224" customWidth="1"/>
    <col min="13843" max="14076" width="9.140625" style="224"/>
    <col min="14077" max="14077" width="2.85546875" style="224" customWidth="1"/>
    <col min="14078" max="14078" width="3.140625" style="224" customWidth="1"/>
    <col min="14079" max="14079" width="2.42578125" style="224" customWidth="1"/>
    <col min="14080" max="14080" width="3.85546875" style="224" customWidth="1"/>
    <col min="14081" max="14081" width="2.5703125" style="224" customWidth="1"/>
    <col min="14082" max="14082" width="3.7109375" style="224" customWidth="1"/>
    <col min="14083" max="14083" width="1" style="224" customWidth="1"/>
    <col min="14084" max="14084" width="1.28515625" style="224" customWidth="1"/>
    <col min="14085" max="14085" width="2.85546875" style="224" customWidth="1"/>
    <col min="14086" max="14086" width="16.42578125" style="224" customWidth="1"/>
    <col min="14087" max="14087" width="7" style="224" customWidth="1"/>
    <col min="14088" max="14088" width="4.85546875" style="224" customWidth="1"/>
    <col min="14089" max="14089" width="2" style="224" customWidth="1"/>
    <col min="14090" max="14090" width="2.5703125" style="224" customWidth="1"/>
    <col min="14091" max="14091" width="7.42578125" style="224" customWidth="1"/>
    <col min="14092" max="14092" width="1.5703125" style="224" customWidth="1"/>
    <col min="14093" max="14093" width="2.42578125" style="224" customWidth="1"/>
    <col min="14094" max="14094" width="8.140625" style="224" customWidth="1"/>
    <col min="14095" max="14095" width="3.42578125" style="224" customWidth="1"/>
    <col min="14096" max="14096" width="5.5703125" style="224" customWidth="1"/>
    <col min="14097" max="14097" width="6.42578125" style="224" customWidth="1"/>
    <col min="14098" max="14098" width="7.85546875" style="224" customWidth="1"/>
    <col min="14099" max="14332" width="9.140625" style="224"/>
    <col min="14333" max="14333" width="2.85546875" style="224" customWidth="1"/>
    <col min="14334" max="14334" width="3.140625" style="224" customWidth="1"/>
    <col min="14335" max="14335" width="2.42578125" style="224" customWidth="1"/>
    <col min="14336" max="14336" width="3.85546875" style="224" customWidth="1"/>
    <col min="14337" max="14337" width="2.5703125" style="224" customWidth="1"/>
    <col min="14338" max="14338" width="3.7109375" style="224" customWidth="1"/>
    <col min="14339" max="14339" width="1" style="224" customWidth="1"/>
    <col min="14340" max="14340" width="1.28515625" style="224" customWidth="1"/>
    <col min="14341" max="14341" width="2.85546875" style="224" customWidth="1"/>
    <col min="14342" max="14342" width="16.42578125" style="224" customWidth="1"/>
    <col min="14343" max="14343" width="7" style="224" customWidth="1"/>
    <col min="14344" max="14344" width="4.85546875" style="224" customWidth="1"/>
    <col min="14345" max="14345" width="2" style="224" customWidth="1"/>
    <col min="14346" max="14346" width="2.5703125" style="224" customWidth="1"/>
    <col min="14347" max="14347" width="7.42578125" style="224" customWidth="1"/>
    <col min="14348" max="14348" width="1.5703125" style="224" customWidth="1"/>
    <col min="14349" max="14349" width="2.42578125" style="224" customWidth="1"/>
    <col min="14350" max="14350" width="8.140625" style="224" customWidth="1"/>
    <col min="14351" max="14351" width="3.42578125" style="224" customWidth="1"/>
    <col min="14352" max="14352" width="5.5703125" style="224" customWidth="1"/>
    <col min="14353" max="14353" width="6.42578125" style="224" customWidth="1"/>
    <col min="14354" max="14354" width="7.85546875" style="224" customWidth="1"/>
    <col min="14355" max="14588" width="9.140625" style="224"/>
    <col min="14589" max="14589" width="2.85546875" style="224" customWidth="1"/>
    <col min="14590" max="14590" width="3.140625" style="224" customWidth="1"/>
    <col min="14591" max="14591" width="2.42578125" style="224" customWidth="1"/>
    <col min="14592" max="14592" width="3.85546875" style="224" customWidth="1"/>
    <col min="14593" max="14593" width="2.5703125" style="224" customWidth="1"/>
    <col min="14594" max="14594" width="3.7109375" style="224" customWidth="1"/>
    <col min="14595" max="14595" width="1" style="224" customWidth="1"/>
    <col min="14596" max="14596" width="1.28515625" style="224" customWidth="1"/>
    <col min="14597" max="14597" width="2.85546875" style="224" customWidth="1"/>
    <col min="14598" max="14598" width="16.42578125" style="224" customWidth="1"/>
    <col min="14599" max="14599" width="7" style="224" customWidth="1"/>
    <col min="14600" max="14600" width="4.85546875" style="224" customWidth="1"/>
    <col min="14601" max="14601" width="2" style="224" customWidth="1"/>
    <col min="14602" max="14602" width="2.5703125" style="224" customWidth="1"/>
    <col min="14603" max="14603" width="7.42578125" style="224" customWidth="1"/>
    <col min="14604" max="14604" width="1.5703125" style="224" customWidth="1"/>
    <col min="14605" max="14605" width="2.42578125" style="224" customWidth="1"/>
    <col min="14606" max="14606" width="8.140625" style="224" customWidth="1"/>
    <col min="14607" max="14607" width="3.42578125" style="224" customWidth="1"/>
    <col min="14608" max="14608" width="5.5703125" style="224" customWidth="1"/>
    <col min="14609" max="14609" width="6.42578125" style="224" customWidth="1"/>
    <col min="14610" max="14610" width="7.85546875" style="224" customWidth="1"/>
    <col min="14611" max="14844" width="9.140625" style="224"/>
    <col min="14845" max="14845" width="2.85546875" style="224" customWidth="1"/>
    <col min="14846" max="14846" width="3.140625" style="224" customWidth="1"/>
    <col min="14847" max="14847" width="2.42578125" style="224" customWidth="1"/>
    <col min="14848" max="14848" width="3.85546875" style="224" customWidth="1"/>
    <col min="14849" max="14849" width="2.5703125" style="224" customWidth="1"/>
    <col min="14850" max="14850" width="3.7109375" style="224" customWidth="1"/>
    <col min="14851" max="14851" width="1" style="224" customWidth="1"/>
    <col min="14852" max="14852" width="1.28515625" style="224" customWidth="1"/>
    <col min="14853" max="14853" width="2.85546875" style="224" customWidth="1"/>
    <col min="14854" max="14854" width="16.42578125" style="224" customWidth="1"/>
    <col min="14855" max="14855" width="7" style="224" customWidth="1"/>
    <col min="14856" max="14856" width="4.85546875" style="224" customWidth="1"/>
    <col min="14857" max="14857" width="2" style="224" customWidth="1"/>
    <col min="14858" max="14858" width="2.5703125" style="224" customWidth="1"/>
    <col min="14859" max="14859" width="7.42578125" style="224" customWidth="1"/>
    <col min="14860" max="14860" width="1.5703125" style="224" customWidth="1"/>
    <col min="14861" max="14861" width="2.42578125" style="224" customWidth="1"/>
    <col min="14862" max="14862" width="8.140625" style="224" customWidth="1"/>
    <col min="14863" max="14863" width="3.42578125" style="224" customWidth="1"/>
    <col min="14864" max="14864" width="5.5703125" style="224" customWidth="1"/>
    <col min="14865" max="14865" width="6.42578125" style="224" customWidth="1"/>
    <col min="14866" max="14866" width="7.85546875" style="224" customWidth="1"/>
    <col min="14867" max="15100" width="9.140625" style="224"/>
    <col min="15101" max="15101" width="2.85546875" style="224" customWidth="1"/>
    <col min="15102" max="15102" width="3.140625" style="224" customWidth="1"/>
    <col min="15103" max="15103" width="2.42578125" style="224" customWidth="1"/>
    <col min="15104" max="15104" width="3.85546875" style="224" customWidth="1"/>
    <col min="15105" max="15105" width="2.5703125" style="224" customWidth="1"/>
    <col min="15106" max="15106" width="3.7109375" style="224" customWidth="1"/>
    <col min="15107" max="15107" width="1" style="224" customWidth="1"/>
    <col min="15108" max="15108" width="1.28515625" style="224" customWidth="1"/>
    <col min="15109" max="15109" width="2.85546875" style="224" customWidth="1"/>
    <col min="15110" max="15110" width="16.42578125" style="224" customWidth="1"/>
    <col min="15111" max="15111" width="7" style="224" customWidth="1"/>
    <col min="15112" max="15112" width="4.85546875" style="224" customWidth="1"/>
    <col min="15113" max="15113" width="2" style="224" customWidth="1"/>
    <col min="15114" max="15114" width="2.5703125" style="224" customWidth="1"/>
    <col min="15115" max="15115" width="7.42578125" style="224" customWidth="1"/>
    <col min="15116" max="15116" width="1.5703125" style="224" customWidth="1"/>
    <col min="15117" max="15117" width="2.42578125" style="224" customWidth="1"/>
    <col min="15118" max="15118" width="8.140625" style="224" customWidth="1"/>
    <col min="15119" max="15119" width="3.42578125" style="224" customWidth="1"/>
    <col min="15120" max="15120" width="5.5703125" style="224" customWidth="1"/>
    <col min="15121" max="15121" width="6.42578125" style="224" customWidth="1"/>
    <col min="15122" max="15122" width="7.85546875" style="224" customWidth="1"/>
    <col min="15123" max="15356" width="9.140625" style="224"/>
    <col min="15357" max="15357" width="2.85546875" style="224" customWidth="1"/>
    <col min="15358" max="15358" width="3.140625" style="224" customWidth="1"/>
    <col min="15359" max="15359" width="2.42578125" style="224" customWidth="1"/>
    <col min="15360" max="15360" width="3.85546875" style="224" customWidth="1"/>
    <col min="15361" max="15361" width="2.5703125" style="224" customWidth="1"/>
    <col min="15362" max="15362" width="3.7109375" style="224" customWidth="1"/>
    <col min="15363" max="15363" width="1" style="224" customWidth="1"/>
    <col min="15364" max="15364" width="1.28515625" style="224" customWidth="1"/>
    <col min="15365" max="15365" width="2.85546875" style="224" customWidth="1"/>
    <col min="15366" max="15366" width="16.42578125" style="224" customWidth="1"/>
    <col min="15367" max="15367" width="7" style="224" customWidth="1"/>
    <col min="15368" max="15368" width="4.85546875" style="224" customWidth="1"/>
    <col min="15369" max="15369" width="2" style="224" customWidth="1"/>
    <col min="15370" max="15370" width="2.5703125" style="224" customWidth="1"/>
    <col min="15371" max="15371" width="7.42578125" style="224" customWidth="1"/>
    <col min="15372" max="15372" width="1.5703125" style="224" customWidth="1"/>
    <col min="15373" max="15373" width="2.42578125" style="224" customWidth="1"/>
    <col min="15374" max="15374" width="8.140625" style="224" customWidth="1"/>
    <col min="15375" max="15375" width="3.42578125" style="224" customWidth="1"/>
    <col min="15376" max="15376" width="5.5703125" style="224" customWidth="1"/>
    <col min="15377" max="15377" width="6.42578125" style="224" customWidth="1"/>
    <col min="15378" max="15378" width="7.85546875" style="224" customWidth="1"/>
    <col min="15379" max="15612" width="9.140625" style="224"/>
    <col min="15613" max="15613" width="2.85546875" style="224" customWidth="1"/>
    <col min="15614" max="15614" width="3.140625" style="224" customWidth="1"/>
    <col min="15615" max="15615" width="2.42578125" style="224" customWidth="1"/>
    <col min="15616" max="15616" width="3.85546875" style="224" customWidth="1"/>
    <col min="15617" max="15617" width="2.5703125" style="224" customWidth="1"/>
    <col min="15618" max="15618" width="3.7109375" style="224" customWidth="1"/>
    <col min="15619" max="15619" width="1" style="224" customWidth="1"/>
    <col min="15620" max="15620" width="1.28515625" style="224" customWidth="1"/>
    <col min="15621" max="15621" width="2.85546875" style="224" customWidth="1"/>
    <col min="15622" max="15622" width="16.42578125" style="224" customWidth="1"/>
    <col min="15623" max="15623" width="7" style="224" customWidth="1"/>
    <col min="15624" max="15624" width="4.85546875" style="224" customWidth="1"/>
    <col min="15625" max="15625" width="2" style="224" customWidth="1"/>
    <col min="15626" max="15626" width="2.5703125" style="224" customWidth="1"/>
    <col min="15627" max="15627" width="7.42578125" style="224" customWidth="1"/>
    <col min="15628" max="15628" width="1.5703125" style="224" customWidth="1"/>
    <col min="15629" max="15629" width="2.42578125" style="224" customWidth="1"/>
    <col min="15630" max="15630" width="8.140625" style="224" customWidth="1"/>
    <col min="15631" max="15631" width="3.42578125" style="224" customWidth="1"/>
    <col min="15632" max="15632" width="5.5703125" style="224" customWidth="1"/>
    <col min="15633" max="15633" width="6.42578125" style="224" customWidth="1"/>
    <col min="15634" max="15634" width="7.85546875" style="224" customWidth="1"/>
    <col min="15635" max="15868" width="9.140625" style="224"/>
    <col min="15869" max="15869" width="2.85546875" style="224" customWidth="1"/>
    <col min="15870" max="15870" width="3.140625" style="224" customWidth="1"/>
    <col min="15871" max="15871" width="2.42578125" style="224" customWidth="1"/>
    <col min="15872" max="15872" width="3.85546875" style="224" customWidth="1"/>
    <col min="15873" max="15873" width="2.5703125" style="224" customWidth="1"/>
    <col min="15874" max="15874" width="3.7109375" style="224" customWidth="1"/>
    <col min="15875" max="15875" width="1" style="224" customWidth="1"/>
    <col min="15876" max="15876" width="1.28515625" style="224" customWidth="1"/>
    <col min="15877" max="15877" width="2.85546875" style="224" customWidth="1"/>
    <col min="15878" max="15878" width="16.42578125" style="224" customWidth="1"/>
    <col min="15879" max="15879" width="7" style="224" customWidth="1"/>
    <col min="15880" max="15880" width="4.85546875" style="224" customWidth="1"/>
    <col min="15881" max="15881" width="2" style="224" customWidth="1"/>
    <col min="15882" max="15882" width="2.5703125" style="224" customWidth="1"/>
    <col min="15883" max="15883" width="7.42578125" style="224" customWidth="1"/>
    <col min="15884" max="15884" width="1.5703125" style="224" customWidth="1"/>
    <col min="15885" max="15885" width="2.42578125" style="224" customWidth="1"/>
    <col min="15886" max="15886" width="8.140625" style="224" customWidth="1"/>
    <col min="15887" max="15887" width="3.42578125" style="224" customWidth="1"/>
    <col min="15888" max="15888" width="5.5703125" style="224" customWidth="1"/>
    <col min="15889" max="15889" width="6.42578125" style="224" customWidth="1"/>
    <col min="15890" max="15890" width="7.85546875" style="224" customWidth="1"/>
    <col min="15891" max="16124" width="9.140625" style="224"/>
    <col min="16125" max="16125" width="2.85546875" style="224" customWidth="1"/>
    <col min="16126" max="16126" width="3.140625" style="224" customWidth="1"/>
    <col min="16127" max="16127" width="2.42578125" style="224" customWidth="1"/>
    <col min="16128" max="16128" width="3.85546875" style="224" customWidth="1"/>
    <col min="16129" max="16129" width="2.5703125" style="224" customWidth="1"/>
    <col min="16130" max="16130" width="3.7109375" style="224" customWidth="1"/>
    <col min="16131" max="16131" width="1" style="224" customWidth="1"/>
    <col min="16132" max="16132" width="1.28515625" style="224" customWidth="1"/>
    <col min="16133" max="16133" width="2.85546875" style="224" customWidth="1"/>
    <col min="16134" max="16134" width="16.42578125" style="224" customWidth="1"/>
    <col min="16135" max="16135" width="7" style="224" customWidth="1"/>
    <col min="16136" max="16136" width="4.85546875" style="224" customWidth="1"/>
    <col min="16137" max="16137" width="2" style="224" customWidth="1"/>
    <col min="16138" max="16138" width="2.5703125" style="224" customWidth="1"/>
    <col min="16139" max="16139" width="7.42578125" style="224" customWidth="1"/>
    <col min="16140" max="16140" width="1.5703125" style="224" customWidth="1"/>
    <col min="16141" max="16141" width="2.42578125" style="224" customWidth="1"/>
    <col min="16142" max="16142" width="8.140625" style="224" customWidth="1"/>
    <col min="16143" max="16143" width="3.42578125" style="224" customWidth="1"/>
    <col min="16144" max="16144" width="5.5703125" style="224" customWidth="1"/>
    <col min="16145" max="16145" width="6.42578125" style="224" customWidth="1"/>
    <col min="16146" max="16146" width="7.85546875" style="224" customWidth="1"/>
    <col min="16147" max="16384" width="9.140625" style="224"/>
  </cols>
  <sheetData>
    <row r="1" spans="1:22" ht="15" customHeight="1" x14ac:dyDescent="0.25">
      <c r="L1" s="1569" t="s">
        <v>928</v>
      </c>
      <c r="M1" s="1569"/>
      <c r="N1" s="1569"/>
      <c r="O1" s="1569"/>
      <c r="P1" s="1569"/>
      <c r="Q1" s="1569"/>
      <c r="R1" s="1569"/>
      <c r="S1" s="1569"/>
      <c r="T1" s="1569"/>
      <c r="U1" s="1569"/>
      <c r="V1" s="1569"/>
    </row>
    <row r="2" spans="1:22" ht="15" customHeight="1" x14ac:dyDescent="0.2">
      <c r="A2" s="389" t="s">
        <v>956</v>
      </c>
      <c r="L2" s="389" t="s">
        <v>956</v>
      </c>
    </row>
    <row r="3" spans="1:22" ht="15" customHeight="1" x14ac:dyDescent="0.2">
      <c r="A3" s="224" t="s">
        <v>955</v>
      </c>
      <c r="L3" s="224" t="s">
        <v>927</v>
      </c>
    </row>
    <row r="4" spans="1:22" ht="15" customHeight="1" x14ac:dyDescent="0.2">
      <c r="B4" s="1601" t="s">
        <v>1156</v>
      </c>
      <c r="C4" s="1601"/>
      <c r="D4" s="1601"/>
      <c r="E4" s="1601"/>
      <c r="F4" s="260"/>
      <c r="G4" s="260"/>
      <c r="H4" s="260"/>
      <c r="I4" s="260"/>
      <c r="M4" s="1601" t="s">
        <v>1156</v>
      </c>
      <c r="N4" s="1601"/>
      <c r="O4" s="1601"/>
      <c r="P4" s="1601"/>
      <c r="Q4" s="410"/>
      <c r="R4" s="410"/>
      <c r="S4" s="410"/>
      <c r="T4" s="410"/>
    </row>
    <row r="5" spans="1:22" ht="15" customHeight="1" x14ac:dyDescent="0.25">
      <c r="B5" s="410" t="s">
        <v>943</v>
      </c>
      <c r="C5" s="413"/>
      <c r="D5" s="413"/>
      <c r="E5" s="413"/>
      <c r="F5" s="256"/>
      <c r="G5" s="256"/>
      <c r="H5" s="258" t="s">
        <v>942</v>
      </c>
      <c r="I5" s="259" t="s">
        <v>977</v>
      </c>
      <c r="J5" s="410"/>
      <c r="K5" s="258" t="s">
        <v>942</v>
      </c>
      <c r="M5" s="410" t="s">
        <v>943</v>
      </c>
      <c r="N5" s="413"/>
      <c r="O5" s="413"/>
      <c r="P5" s="413"/>
      <c r="Q5" s="256"/>
      <c r="R5" s="256"/>
      <c r="S5" s="258" t="s">
        <v>942</v>
      </c>
      <c r="T5" s="259" t="s">
        <v>1150</v>
      </c>
      <c r="U5" s="410"/>
      <c r="V5" s="258" t="s">
        <v>942</v>
      </c>
    </row>
    <row r="6" spans="1:22" ht="15" customHeight="1" x14ac:dyDescent="0.2">
      <c r="M6" s="424"/>
      <c r="N6" s="424"/>
      <c r="O6" s="424"/>
      <c r="P6" s="424"/>
      <c r="Q6" s="424"/>
      <c r="R6" s="424"/>
      <c r="S6" s="424"/>
      <c r="T6" s="424"/>
      <c r="U6" s="424"/>
      <c r="V6" s="424"/>
    </row>
    <row r="7" spans="1:22" ht="15" customHeight="1" x14ac:dyDescent="0.2">
      <c r="L7" s="264"/>
      <c r="R7" s="425"/>
      <c r="S7" s="425"/>
      <c r="T7" s="425"/>
      <c r="U7" s="425"/>
      <c r="V7" s="425"/>
    </row>
    <row r="8" spans="1:22" ht="15" customHeight="1" x14ac:dyDescent="0.2">
      <c r="L8" s="264"/>
      <c r="R8" s="425"/>
      <c r="S8" s="425"/>
      <c r="T8" s="425"/>
      <c r="U8" s="425"/>
      <c r="V8" s="425"/>
    </row>
    <row r="9" spans="1:22" ht="15" customHeight="1" x14ac:dyDescent="0.2">
      <c r="L9" s="264"/>
      <c r="R9" s="425"/>
      <c r="S9" s="425"/>
      <c r="T9" s="425"/>
      <c r="U9" s="425"/>
      <c r="V9" s="425"/>
    </row>
    <row r="10" spans="1:22" ht="15" customHeight="1" x14ac:dyDescent="0.2">
      <c r="L10" s="264"/>
      <c r="R10" s="425"/>
      <c r="S10" s="425"/>
      <c r="T10" s="425"/>
      <c r="U10" s="425"/>
      <c r="V10" s="425"/>
    </row>
    <row r="11" spans="1:22" ht="15" customHeight="1" x14ac:dyDescent="0.2">
      <c r="L11" s="264"/>
      <c r="R11" s="425"/>
      <c r="S11" s="425"/>
      <c r="T11" s="425"/>
      <c r="U11" s="425"/>
      <c r="V11" s="425"/>
    </row>
    <row r="12" spans="1:22" ht="15" customHeight="1" x14ac:dyDescent="0.2"/>
    <row r="13" spans="1:22" ht="15" customHeight="1" x14ac:dyDescent="0.2"/>
    <row r="14" spans="1:22" ht="15" customHeight="1" x14ac:dyDescent="0.2"/>
    <row r="15" spans="1:22" ht="15" customHeight="1" x14ac:dyDescent="0.2"/>
    <row r="16" spans="1:22" ht="15" customHeight="1" x14ac:dyDescent="0.25">
      <c r="A16" s="1569" t="s">
        <v>932</v>
      </c>
      <c r="B16" s="1569"/>
      <c r="C16" s="1569"/>
      <c r="D16" s="1569"/>
      <c r="E16" s="1569"/>
      <c r="F16" s="1569"/>
      <c r="G16" s="1569"/>
      <c r="H16" s="1569"/>
      <c r="I16" s="1569"/>
      <c r="J16" s="1569"/>
      <c r="K16" s="1569"/>
    </row>
    <row r="17" spans="1:22" ht="15" customHeight="1" x14ac:dyDescent="0.2">
      <c r="A17" s="224" t="s">
        <v>1153</v>
      </c>
      <c r="K17" s="412"/>
    </row>
    <row r="18" spans="1:22" ht="15" customHeight="1" x14ac:dyDescent="0.2">
      <c r="B18" s="224" t="s">
        <v>1154</v>
      </c>
      <c r="K18" s="412"/>
    </row>
    <row r="19" spans="1:22" ht="15" customHeight="1" x14ac:dyDescent="0.2">
      <c r="K19" s="412"/>
    </row>
    <row r="20" spans="1:22" ht="15" customHeight="1" x14ac:dyDescent="0.2">
      <c r="K20" s="412"/>
    </row>
    <row r="21" spans="1:22" ht="15" customHeight="1" x14ac:dyDescent="0.2">
      <c r="K21" s="412"/>
    </row>
    <row r="22" spans="1:22" ht="15" customHeight="1" x14ac:dyDescent="0.2">
      <c r="K22" s="412"/>
    </row>
    <row r="23" spans="1:22" ht="15" customHeight="1" x14ac:dyDescent="0.2">
      <c r="K23" s="412"/>
    </row>
    <row r="24" spans="1:22" ht="15" customHeight="1" x14ac:dyDescent="0.2">
      <c r="K24" s="412"/>
    </row>
    <row r="25" spans="1:22" ht="15" customHeight="1" x14ac:dyDescent="0.2">
      <c r="A25" s="1573"/>
      <c r="B25" s="1573"/>
      <c r="C25" s="1573"/>
      <c r="D25" s="1573"/>
      <c r="E25" s="1573"/>
      <c r="F25" s="1573"/>
      <c r="G25" s="1573"/>
      <c r="H25" s="1573"/>
      <c r="I25" s="1573"/>
      <c r="J25" s="1573"/>
      <c r="K25" s="1602"/>
    </row>
    <row r="26" spans="1:22" ht="15" customHeight="1" x14ac:dyDescent="0.2">
      <c r="A26" s="1573"/>
      <c r="B26" s="1573"/>
      <c r="C26" s="1573"/>
      <c r="D26" s="1573"/>
      <c r="E26" s="1573"/>
      <c r="F26" s="1573"/>
      <c r="G26" s="1573"/>
      <c r="H26" s="1573"/>
      <c r="I26" s="1573"/>
      <c r="J26" s="1573"/>
      <c r="K26" s="1602"/>
    </row>
    <row r="27" spans="1:22" ht="15" customHeight="1" x14ac:dyDescent="0.2">
      <c r="A27" s="1571"/>
      <c r="B27" s="1571"/>
      <c r="C27" s="1571"/>
      <c r="D27" s="1571"/>
      <c r="E27" s="1571"/>
      <c r="F27" s="1571"/>
      <c r="G27" s="1571"/>
      <c r="H27" s="1571"/>
      <c r="I27" s="1571"/>
      <c r="J27" s="1571"/>
      <c r="K27" s="1603"/>
    </row>
    <row r="28" spans="1:22" ht="15" customHeight="1" x14ac:dyDescent="0.2">
      <c r="A28" s="423" t="s">
        <v>1151</v>
      </c>
      <c r="L28" s="423" t="s">
        <v>1152</v>
      </c>
    </row>
    <row r="29" spans="1:22" ht="15" customHeight="1" x14ac:dyDescent="0.2">
      <c r="A29" s="1598" t="s">
        <v>984</v>
      </c>
      <c r="B29" s="411" t="s">
        <v>983</v>
      </c>
      <c r="C29" s="411"/>
      <c r="D29" s="411"/>
      <c r="E29" s="411"/>
      <c r="F29" s="411"/>
      <c r="G29" s="411"/>
      <c r="H29" s="411"/>
      <c r="I29" s="411"/>
      <c r="J29" s="411"/>
      <c r="K29" s="411"/>
      <c r="L29" s="1598" t="s">
        <v>984</v>
      </c>
      <c r="M29" s="411" t="s">
        <v>983</v>
      </c>
      <c r="N29" s="411"/>
      <c r="O29" s="411"/>
      <c r="P29" s="411"/>
      <c r="Q29" s="411"/>
      <c r="R29" s="411"/>
      <c r="S29" s="411"/>
      <c r="T29" s="411"/>
      <c r="U29" s="411"/>
      <c r="V29" s="411"/>
    </row>
    <row r="30" spans="1:22" ht="15" customHeight="1" x14ac:dyDescent="0.2">
      <c r="A30" s="1599"/>
      <c r="B30" s="224" t="s">
        <v>221</v>
      </c>
      <c r="L30" s="1599"/>
      <c r="M30" s="224" t="s">
        <v>221</v>
      </c>
    </row>
    <row r="31" spans="1:22" ht="15" customHeight="1" x14ac:dyDescent="0.2">
      <c r="A31" s="1600"/>
      <c r="B31" s="410" t="s">
        <v>958</v>
      </c>
      <c r="C31" s="410"/>
      <c r="D31" s="410"/>
      <c r="E31" s="410"/>
      <c r="F31" s="410"/>
      <c r="G31" s="410"/>
      <c r="H31" s="410"/>
      <c r="I31" s="410"/>
      <c r="J31" s="410"/>
      <c r="K31" s="410"/>
      <c r="L31" s="1600"/>
      <c r="M31" s="410" t="s">
        <v>958</v>
      </c>
      <c r="N31" s="410"/>
      <c r="O31" s="410"/>
      <c r="P31" s="410"/>
      <c r="Q31" s="410"/>
      <c r="R31" s="410"/>
      <c r="S31" s="410"/>
      <c r="T31" s="410"/>
      <c r="U31" s="410"/>
      <c r="V31" s="410"/>
    </row>
    <row r="32" spans="1:22" ht="15" customHeight="1" x14ac:dyDescent="0.2">
      <c r="A32" s="1600" t="s">
        <v>985</v>
      </c>
      <c r="B32" s="411" t="s">
        <v>959</v>
      </c>
      <c r="C32" s="411"/>
      <c r="D32" s="411"/>
      <c r="E32" s="411"/>
      <c r="F32" s="411"/>
      <c r="G32" s="411"/>
      <c r="H32" s="411"/>
      <c r="I32" s="411"/>
      <c r="J32" s="411"/>
      <c r="K32" s="411"/>
      <c r="L32" s="1600" t="s">
        <v>985</v>
      </c>
      <c r="M32" s="411" t="s">
        <v>959</v>
      </c>
      <c r="N32" s="411"/>
      <c r="O32" s="411"/>
      <c r="P32" s="411"/>
      <c r="Q32" s="411"/>
      <c r="R32" s="411"/>
      <c r="S32" s="411"/>
      <c r="T32" s="411"/>
      <c r="U32" s="411"/>
      <c r="V32" s="411"/>
    </row>
    <row r="33" spans="1:22" ht="15" customHeight="1" x14ac:dyDescent="0.2">
      <c r="A33" s="1559"/>
      <c r="B33" s="232" t="s">
        <v>960</v>
      </c>
      <c r="L33" s="1559"/>
      <c r="M33" s="232" t="s">
        <v>960</v>
      </c>
    </row>
    <row r="34" spans="1:22" ht="15" customHeight="1" x14ac:dyDescent="0.2">
      <c r="A34" s="1559"/>
      <c r="B34" s="416" t="s">
        <v>961</v>
      </c>
      <c r="C34" s="410"/>
      <c r="D34" s="410"/>
      <c r="E34" s="410"/>
      <c r="F34" s="410"/>
      <c r="G34" s="410"/>
      <c r="H34" s="410"/>
      <c r="I34" s="410"/>
      <c r="J34" s="410"/>
      <c r="K34" s="410"/>
      <c r="L34" s="1559"/>
      <c r="M34" s="416" t="s">
        <v>961</v>
      </c>
      <c r="N34" s="410"/>
      <c r="O34" s="410"/>
      <c r="P34" s="410"/>
      <c r="Q34" s="410"/>
      <c r="R34" s="410"/>
      <c r="S34" s="410"/>
      <c r="T34" s="410"/>
      <c r="U34" s="410"/>
      <c r="V34" s="410"/>
    </row>
    <row r="35" spans="1:22" ht="15" customHeight="1" x14ac:dyDescent="0.2">
      <c r="A35" s="1560" t="s">
        <v>986</v>
      </c>
      <c r="B35" s="411" t="s">
        <v>962</v>
      </c>
      <c r="C35" s="415"/>
      <c r="D35" s="411"/>
      <c r="E35" s="411"/>
      <c r="F35" s="411"/>
      <c r="G35" s="411"/>
      <c r="H35" s="411"/>
      <c r="I35" s="411"/>
      <c r="J35" s="411"/>
      <c r="K35" s="411"/>
      <c r="L35" s="1560" t="s">
        <v>986</v>
      </c>
      <c r="M35" s="411" t="s">
        <v>962</v>
      </c>
      <c r="N35" s="415"/>
      <c r="O35" s="411"/>
      <c r="P35" s="411"/>
      <c r="Q35" s="411"/>
      <c r="R35" s="411"/>
      <c r="S35" s="411"/>
      <c r="T35" s="411"/>
      <c r="U35" s="411"/>
      <c r="V35" s="411"/>
    </row>
    <row r="36" spans="1:22" ht="15" customHeight="1" x14ac:dyDescent="0.2">
      <c r="A36" s="1560"/>
      <c r="B36" s="224" t="s">
        <v>963</v>
      </c>
      <c r="C36" s="229"/>
      <c r="L36" s="1560"/>
      <c r="M36" s="224" t="s">
        <v>963</v>
      </c>
      <c r="N36" s="229"/>
    </row>
    <row r="37" spans="1:22" ht="15" customHeight="1" x14ac:dyDescent="0.2">
      <c r="A37" s="1560"/>
      <c r="B37" s="224" t="s">
        <v>980</v>
      </c>
      <c r="L37" s="1560"/>
      <c r="M37" s="224" t="s">
        <v>980</v>
      </c>
    </row>
    <row r="38" spans="1:22" ht="15" customHeight="1" x14ac:dyDescent="0.2">
      <c r="A38" s="1560"/>
      <c r="B38" s="224" t="s">
        <v>964</v>
      </c>
      <c r="L38" s="1560"/>
      <c r="M38" s="224" t="s">
        <v>964</v>
      </c>
    </row>
    <row r="39" spans="1:22" ht="15" customHeight="1" x14ac:dyDescent="0.2">
      <c r="A39" s="1560"/>
      <c r="B39" s="224" t="s">
        <v>92</v>
      </c>
      <c r="L39" s="1560"/>
      <c r="M39" s="224" t="s">
        <v>92</v>
      </c>
    </row>
    <row r="40" spans="1:22" ht="15" customHeight="1" x14ac:dyDescent="0.2">
      <c r="A40" s="1560"/>
      <c r="B40" s="224" t="s">
        <v>965</v>
      </c>
      <c r="L40" s="1560"/>
      <c r="M40" s="224" t="s">
        <v>965</v>
      </c>
    </row>
    <row r="41" spans="1:22" ht="15" customHeight="1" x14ac:dyDescent="0.2">
      <c r="A41" s="1560"/>
      <c r="B41" s="410" t="s">
        <v>981</v>
      </c>
      <c r="C41" s="410"/>
      <c r="D41" s="410"/>
      <c r="E41" s="410"/>
      <c r="F41" s="410"/>
      <c r="G41" s="410"/>
      <c r="H41" s="410"/>
      <c r="I41" s="410"/>
      <c r="J41" s="410"/>
      <c r="K41" s="410"/>
      <c r="L41" s="1560"/>
      <c r="M41" s="410" t="s">
        <v>981</v>
      </c>
      <c r="N41" s="410"/>
      <c r="O41" s="410"/>
      <c r="P41" s="410"/>
      <c r="Q41" s="410"/>
      <c r="R41" s="410"/>
      <c r="S41" s="410"/>
      <c r="T41" s="410"/>
      <c r="U41" s="410"/>
      <c r="V41" s="410"/>
    </row>
    <row r="42" spans="1:22" ht="15" customHeight="1" x14ac:dyDescent="0.2">
      <c r="A42" s="1559" t="s">
        <v>987</v>
      </c>
      <c r="B42" s="411" t="s">
        <v>966</v>
      </c>
      <c r="C42" s="411"/>
      <c r="D42" s="411"/>
      <c r="E42" s="411"/>
      <c r="F42" s="411"/>
      <c r="G42" s="411"/>
      <c r="H42" s="411"/>
      <c r="I42" s="411"/>
      <c r="J42" s="411"/>
      <c r="K42" s="411"/>
      <c r="L42" s="1559" t="s">
        <v>987</v>
      </c>
      <c r="M42" s="411" t="s">
        <v>966</v>
      </c>
      <c r="N42" s="411"/>
      <c r="O42" s="411"/>
      <c r="P42" s="411"/>
      <c r="Q42" s="411"/>
      <c r="R42" s="411"/>
      <c r="S42" s="411"/>
      <c r="T42" s="411"/>
      <c r="U42" s="411"/>
      <c r="V42" s="411"/>
    </row>
    <row r="43" spans="1:22" ht="15" customHeight="1" x14ac:dyDescent="0.2">
      <c r="A43" s="1559"/>
      <c r="B43" s="224" t="s">
        <v>967</v>
      </c>
      <c r="L43" s="1559"/>
      <c r="M43" s="224" t="s">
        <v>967</v>
      </c>
    </row>
    <row r="44" spans="1:22" ht="15" customHeight="1" x14ac:dyDescent="0.2">
      <c r="A44" s="1559"/>
      <c r="B44" s="224" t="s">
        <v>968</v>
      </c>
      <c r="L44" s="1559"/>
      <c r="M44" s="224" t="s">
        <v>968</v>
      </c>
    </row>
    <row r="45" spans="1:22" ht="15" customHeight="1" x14ac:dyDescent="0.2">
      <c r="A45" s="1559"/>
      <c r="B45" s="410" t="s">
        <v>969</v>
      </c>
      <c r="C45" s="410"/>
      <c r="D45" s="410"/>
      <c r="E45" s="410"/>
      <c r="F45" s="410"/>
      <c r="G45" s="410"/>
      <c r="H45" s="410"/>
      <c r="I45" s="410"/>
      <c r="J45" s="410"/>
      <c r="K45" s="410"/>
      <c r="L45" s="1559"/>
      <c r="M45" s="410" t="s">
        <v>969</v>
      </c>
      <c r="N45" s="410"/>
      <c r="O45" s="410"/>
      <c r="P45" s="410"/>
      <c r="Q45" s="410"/>
      <c r="R45" s="410"/>
      <c r="S45" s="410"/>
      <c r="T45" s="410"/>
      <c r="U45" s="410"/>
      <c r="V45" s="410"/>
    </row>
    <row r="46" spans="1:22" ht="15" customHeight="1" x14ac:dyDescent="0.2">
      <c r="A46" s="1559" t="s">
        <v>988</v>
      </c>
      <c r="B46" s="411" t="s">
        <v>989</v>
      </c>
      <c r="C46" s="411"/>
      <c r="D46" s="411"/>
      <c r="E46" s="411"/>
      <c r="F46" s="411"/>
      <c r="G46" s="411"/>
      <c r="H46" s="411"/>
      <c r="I46" s="411"/>
      <c r="J46" s="411"/>
      <c r="K46" s="411"/>
      <c r="L46" s="1559" t="s">
        <v>988</v>
      </c>
      <c r="M46" s="411" t="s">
        <v>989</v>
      </c>
      <c r="N46" s="411"/>
      <c r="O46" s="411"/>
      <c r="P46" s="411"/>
      <c r="Q46" s="411"/>
      <c r="R46" s="411"/>
      <c r="S46" s="411"/>
      <c r="T46" s="411"/>
      <c r="U46" s="411"/>
      <c r="V46" s="411"/>
    </row>
    <row r="47" spans="1:22" ht="15" customHeight="1" x14ac:dyDescent="0.2">
      <c r="A47" s="1559"/>
      <c r="B47" s="224" t="s">
        <v>982</v>
      </c>
      <c r="L47" s="1559"/>
      <c r="M47" s="224" t="s">
        <v>982</v>
      </c>
    </row>
    <row r="48" spans="1:22" ht="15" customHeight="1" x14ac:dyDescent="0.2">
      <c r="A48" s="1559"/>
      <c r="B48" s="224" t="s">
        <v>970</v>
      </c>
      <c r="L48" s="1559"/>
      <c r="M48" s="224" t="s">
        <v>970</v>
      </c>
    </row>
    <row r="49" spans="1:22" ht="15" customHeight="1" x14ac:dyDescent="0.2">
      <c r="A49" s="1559"/>
      <c r="B49" s="224" t="s">
        <v>971</v>
      </c>
      <c r="L49" s="1559"/>
      <c r="M49" s="224" t="s">
        <v>971</v>
      </c>
    </row>
    <row r="50" spans="1:22" ht="15" customHeight="1" x14ac:dyDescent="0.2">
      <c r="A50" s="1559"/>
      <c r="B50" s="224" t="s">
        <v>972</v>
      </c>
      <c r="L50" s="1559"/>
      <c r="M50" s="224" t="s">
        <v>972</v>
      </c>
    </row>
    <row r="51" spans="1:22" ht="15" customHeight="1" x14ac:dyDescent="0.2">
      <c r="A51" s="1559"/>
      <c r="B51" s="224" t="s">
        <v>973</v>
      </c>
      <c r="L51" s="1559"/>
      <c r="M51" s="224" t="s">
        <v>973</v>
      </c>
    </row>
    <row r="52" spans="1:22" ht="15" customHeight="1" x14ac:dyDescent="0.2">
      <c r="A52" s="1559"/>
      <c r="B52" s="224" t="s">
        <v>974</v>
      </c>
      <c r="L52" s="1559"/>
      <c r="M52" s="224" t="s">
        <v>974</v>
      </c>
    </row>
    <row r="53" spans="1:22" ht="15" customHeight="1" x14ac:dyDescent="0.2">
      <c r="A53" s="1559"/>
      <c r="B53" s="410" t="s">
        <v>975</v>
      </c>
      <c r="C53" s="410"/>
      <c r="D53" s="410"/>
      <c r="E53" s="410"/>
      <c r="F53" s="410"/>
      <c r="G53" s="410"/>
      <c r="H53" s="410"/>
      <c r="I53" s="410"/>
      <c r="J53" s="410"/>
      <c r="K53" s="410"/>
      <c r="L53" s="1559"/>
      <c r="M53" s="410" t="s">
        <v>975</v>
      </c>
      <c r="N53" s="410"/>
      <c r="O53" s="410"/>
      <c r="P53" s="410"/>
      <c r="Q53" s="410"/>
      <c r="R53" s="410"/>
      <c r="S53" s="410"/>
      <c r="T53" s="410"/>
      <c r="U53" s="410"/>
      <c r="V53" s="410"/>
    </row>
    <row r="54" spans="1:22" ht="15" customHeight="1" x14ac:dyDescent="0.2"/>
    <row r="55" spans="1:22" ht="15" customHeight="1" x14ac:dyDescent="0.2"/>
    <row r="56" spans="1:22" ht="15" customHeight="1" x14ac:dyDescent="0.2"/>
    <row r="57" spans="1:22" ht="15" customHeight="1" x14ac:dyDescent="0.2"/>
  </sheetData>
  <mergeCells count="16">
    <mergeCell ref="B4:E4"/>
    <mergeCell ref="M4:P4"/>
    <mergeCell ref="L32:L34"/>
    <mergeCell ref="L35:L41"/>
    <mergeCell ref="L1:V1"/>
    <mergeCell ref="L29:L31"/>
    <mergeCell ref="A16:K16"/>
    <mergeCell ref="L42:L45"/>
    <mergeCell ref="L46:L53"/>
    <mergeCell ref="A25:K26"/>
    <mergeCell ref="A27:K27"/>
    <mergeCell ref="A29:A31"/>
    <mergeCell ref="A32:A34"/>
    <mergeCell ref="A35:A41"/>
    <mergeCell ref="A42:A45"/>
    <mergeCell ref="A46:A53"/>
  </mergeCells>
  <printOptions horizontalCentered="1"/>
  <pageMargins left="0.19685039370078741" right="0.19685039370078741" top="0.19685039370078741" bottom="0.19685039370078741" header="0.31496062992125984" footer="0.31496062992125984"/>
  <pageSetup orientation="portrait" r:id="rId1"/>
  <headerFooter>
    <oddFooter xml:space="preserve">&amp;L&amp;8&amp;K00+000©H&amp;&amp;R Block Canada Inc. 2019&amp;R&amp;8 &amp;K00+00091104-4 11-19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63" r:id="rId4" name="Check Box 31">
              <controlPr defaultSize="0" autoFill="0" autoLine="0" autoPict="0">
                <anchor moveWithCells="1" sizeWithCells="1">
                  <from>
                    <xdr:col>9</xdr:col>
                    <xdr:colOff>771525</xdr:colOff>
                    <xdr:row>2</xdr:row>
                    <xdr:rowOff>19050</xdr:rowOff>
                  </from>
                  <to>
                    <xdr:col>10</xdr:col>
                    <xdr:colOff>47625</xdr:colOff>
                    <xdr:row>2</xdr:row>
                    <xdr:rowOff>171450</xdr:rowOff>
                  </to>
                </anchor>
              </controlPr>
            </control>
          </mc:Choice>
        </mc:AlternateContent>
        <mc:AlternateContent xmlns:mc="http://schemas.openxmlformats.org/markup-compatibility/2006">
          <mc:Choice Requires="x14">
            <control shapeId="69664" r:id="rId5" name="Check Box 32">
              <controlPr defaultSize="0" autoFill="0" autoLine="0" autoPict="0">
                <anchor moveWithCells="1" sizeWithCells="1">
                  <from>
                    <xdr:col>10</xdr:col>
                    <xdr:colOff>85725</xdr:colOff>
                    <xdr:row>2</xdr:row>
                    <xdr:rowOff>19050</xdr:rowOff>
                  </from>
                  <to>
                    <xdr:col>10</xdr:col>
                    <xdr:colOff>457200</xdr:colOff>
                    <xdr:row>2</xdr:row>
                    <xdr:rowOff>171450</xdr:rowOff>
                  </to>
                </anchor>
              </controlPr>
            </control>
          </mc:Choice>
        </mc:AlternateContent>
        <mc:AlternateContent xmlns:mc="http://schemas.openxmlformats.org/markup-compatibility/2006">
          <mc:Choice Requires="x14">
            <control shapeId="69673" r:id="rId6" name="Check Box 41">
              <controlPr defaultSize="0" autoFill="0" autoLine="0" autoPict="0">
                <anchor moveWithCells="1" sizeWithCells="1">
                  <from>
                    <xdr:col>20</xdr:col>
                    <xdr:colOff>85725</xdr:colOff>
                    <xdr:row>2</xdr:row>
                    <xdr:rowOff>19050</xdr:rowOff>
                  </from>
                  <to>
                    <xdr:col>20</xdr:col>
                    <xdr:colOff>304800</xdr:colOff>
                    <xdr:row>2</xdr:row>
                    <xdr:rowOff>171450</xdr:rowOff>
                  </to>
                </anchor>
              </controlPr>
            </control>
          </mc:Choice>
        </mc:AlternateContent>
        <mc:AlternateContent xmlns:mc="http://schemas.openxmlformats.org/markup-compatibility/2006">
          <mc:Choice Requires="x14">
            <control shapeId="69674" r:id="rId7" name="Check Box 42">
              <controlPr defaultSize="0" autoFill="0" autoLine="0" autoPict="0">
                <anchor moveWithCells="1" sizeWithCells="1">
                  <from>
                    <xdr:col>21</xdr:col>
                    <xdr:colOff>85725</xdr:colOff>
                    <xdr:row>2</xdr:row>
                    <xdr:rowOff>19050</xdr:rowOff>
                  </from>
                  <to>
                    <xdr:col>21</xdr:col>
                    <xdr:colOff>314325</xdr:colOff>
                    <xdr:row>2</xdr:row>
                    <xdr:rowOff>171450</xdr:rowOff>
                  </to>
                </anchor>
              </controlPr>
            </control>
          </mc:Choice>
        </mc:AlternateContent>
        <mc:AlternateContent xmlns:mc="http://schemas.openxmlformats.org/markup-compatibility/2006">
          <mc:Choice Requires="x14">
            <control shapeId="69675" r:id="rId8" name="Check Box 43">
              <controlPr defaultSize="0" autoFill="0" autoLine="0" autoPict="0">
                <anchor moveWithCells="1" sizeWithCells="1">
                  <from>
                    <xdr:col>9</xdr:col>
                    <xdr:colOff>771525</xdr:colOff>
                    <xdr:row>1</xdr:row>
                    <xdr:rowOff>19050</xdr:rowOff>
                  </from>
                  <to>
                    <xdr:col>10</xdr:col>
                    <xdr:colOff>57150</xdr:colOff>
                    <xdr:row>1</xdr:row>
                    <xdr:rowOff>180975</xdr:rowOff>
                  </to>
                </anchor>
              </controlPr>
            </control>
          </mc:Choice>
        </mc:AlternateContent>
        <mc:AlternateContent xmlns:mc="http://schemas.openxmlformats.org/markup-compatibility/2006">
          <mc:Choice Requires="x14">
            <control shapeId="69676" r:id="rId9" name="Check Box 44">
              <controlPr defaultSize="0" autoFill="0" autoLine="0" autoPict="0">
                <anchor moveWithCells="1" sizeWithCells="1">
                  <from>
                    <xdr:col>10</xdr:col>
                    <xdr:colOff>85725</xdr:colOff>
                    <xdr:row>1</xdr:row>
                    <xdr:rowOff>19050</xdr:rowOff>
                  </from>
                  <to>
                    <xdr:col>10</xdr:col>
                    <xdr:colOff>466725</xdr:colOff>
                    <xdr:row>1</xdr:row>
                    <xdr:rowOff>180975</xdr:rowOff>
                  </to>
                </anchor>
              </controlPr>
            </control>
          </mc:Choice>
        </mc:AlternateContent>
        <mc:AlternateContent xmlns:mc="http://schemas.openxmlformats.org/markup-compatibility/2006">
          <mc:Choice Requires="x14">
            <control shapeId="69683" r:id="rId10" name="Check Box 51">
              <controlPr locked="0" defaultSize="0" autoFill="0" autoLine="0" autoPict="0">
                <anchor moveWithCells="1" sizeWithCells="1">
                  <from>
                    <xdr:col>18</xdr:col>
                    <xdr:colOff>0</xdr:colOff>
                    <xdr:row>32</xdr:row>
                    <xdr:rowOff>19050</xdr:rowOff>
                  </from>
                  <to>
                    <xdr:col>19</xdr:col>
                    <xdr:colOff>209550</xdr:colOff>
                    <xdr:row>32</xdr:row>
                    <xdr:rowOff>152400</xdr:rowOff>
                  </to>
                </anchor>
              </controlPr>
            </control>
          </mc:Choice>
        </mc:AlternateContent>
        <mc:AlternateContent xmlns:mc="http://schemas.openxmlformats.org/markup-compatibility/2006">
          <mc:Choice Requires="x14">
            <control shapeId="69684" r:id="rId11" name="Check Box 52">
              <controlPr locked="0" defaultSize="0" autoFill="0" autoLine="0" autoPict="0">
                <anchor moveWithCells="1" sizeWithCells="1">
                  <from>
                    <xdr:col>19</xdr:col>
                    <xdr:colOff>342900</xdr:colOff>
                    <xdr:row>32</xdr:row>
                    <xdr:rowOff>28575</xdr:rowOff>
                  </from>
                  <to>
                    <xdr:col>20</xdr:col>
                    <xdr:colOff>304800</xdr:colOff>
                    <xdr:row>32</xdr:row>
                    <xdr:rowOff>152400</xdr:rowOff>
                  </to>
                </anchor>
              </controlPr>
            </control>
          </mc:Choice>
        </mc:AlternateContent>
        <mc:AlternateContent xmlns:mc="http://schemas.openxmlformats.org/markup-compatibility/2006">
          <mc:Choice Requires="x14">
            <control shapeId="69685" r:id="rId12" name="Check Box 53">
              <controlPr locked="0" defaultSize="0" autoFill="0" autoLine="0" autoPict="0">
                <anchor moveWithCells="1" sizeWithCells="1">
                  <from>
                    <xdr:col>20</xdr:col>
                    <xdr:colOff>400050</xdr:colOff>
                    <xdr:row>32</xdr:row>
                    <xdr:rowOff>19050</xdr:rowOff>
                  </from>
                  <to>
                    <xdr:col>21</xdr:col>
                    <xdr:colOff>409575</xdr:colOff>
                    <xdr:row>32</xdr:row>
                    <xdr:rowOff>152400</xdr:rowOff>
                  </to>
                </anchor>
              </controlPr>
            </control>
          </mc:Choice>
        </mc:AlternateContent>
        <mc:AlternateContent xmlns:mc="http://schemas.openxmlformats.org/markup-compatibility/2006">
          <mc:Choice Requires="x14">
            <control shapeId="69686" r:id="rId13" name="Check Box 54">
              <controlPr locked="0" defaultSize="0" autoFill="0" autoLine="0" autoPict="0">
                <anchor moveWithCells="1" sizeWithCells="1">
                  <from>
                    <xdr:col>18</xdr:col>
                    <xdr:colOff>0</xdr:colOff>
                    <xdr:row>29</xdr:row>
                    <xdr:rowOff>19050</xdr:rowOff>
                  </from>
                  <to>
                    <xdr:col>19</xdr:col>
                    <xdr:colOff>209550</xdr:colOff>
                    <xdr:row>29</xdr:row>
                    <xdr:rowOff>152400</xdr:rowOff>
                  </to>
                </anchor>
              </controlPr>
            </control>
          </mc:Choice>
        </mc:AlternateContent>
        <mc:AlternateContent xmlns:mc="http://schemas.openxmlformats.org/markup-compatibility/2006">
          <mc:Choice Requires="x14">
            <control shapeId="69687" r:id="rId14" name="Check Box 55">
              <controlPr locked="0" defaultSize="0" autoFill="0" autoLine="0" autoPict="0">
                <anchor moveWithCells="1" sizeWithCells="1">
                  <from>
                    <xdr:col>19</xdr:col>
                    <xdr:colOff>342900</xdr:colOff>
                    <xdr:row>29</xdr:row>
                    <xdr:rowOff>28575</xdr:rowOff>
                  </from>
                  <to>
                    <xdr:col>20</xdr:col>
                    <xdr:colOff>304800</xdr:colOff>
                    <xdr:row>29</xdr:row>
                    <xdr:rowOff>152400</xdr:rowOff>
                  </to>
                </anchor>
              </controlPr>
            </control>
          </mc:Choice>
        </mc:AlternateContent>
        <mc:AlternateContent xmlns:mc="http://schemas.openxmlformats.org/markup-compatibility/2006">
          <mc:Choice Requires="x14">
            <control shapeId="69688" r:id="rId15" name="Check Box 56">
              <controlPr locked="0" defaultSize="0" autoFill="0" autoLine="0" autoPict="0">
                <anchor moveWithCells="1" sizeWithCells="1">
                  <from>
                    <xdr:col>20</xdr:col>
                    <xdr:colOff>400050</xdr:colOff>
                    <xdr:row>29</xdr:row>
                    <xdr:rowOff>19050</xdr:rowOff>
                  </from>
                  <to>
                    <xdr:col>21</xdr:col>
                    <xdr:colOff>409575</xdr:colOff>
                    <xdr:row>29</xdr:row>
                    <xdr:rowOff>152400</xdr:rowOff>
                  </to>
                </anchor>
              </controlPr>
            </control>
          </mc:Choice>
        </mc:AlternateContent>
        <mc:AlternateContent xmlns:mc="http://schemas.openxmlformats.org/markup-compatibility/2006">
          <mc:Choice Requires="x14">
            <control shapeId="69689" r:id="rId16" name="Check Box 57">
              <controlPr locked="0" defaultSize="0" autoFill="0" autoLine="0" autoPict="0">
                <anchor moveWithCells="1" sizeWithCells="1">
                  <from>
                    <xdr:col>18</xdr:col>
                    <xdr:colOff>0</xdr:colOff>
                    <xdr:row>30</xdr:row>
                    <xdr:rowOff>19050</xdr:rowOff>
                  </from>
                  <to>
                    <xdr:col>19</xdr:col>
                    <xdr:colOff>209550</xdr:colOff>
                    <xdr:row>30</xdr:row>
                    <xdr:rowOff>152400</xdr:rowOff>
                  </to>
                </anchor>
              </controlPr>
            </control>
          </mc:Choice>
        </mc:AlternateContent>
        <mc:AlternateContent xmlns:mc="http://schemas.openxmlformats.org/markup-compatibility/2006">
          <mc:Choice Requires="x14">
            <control shapeId="69690" r:id="rId17" name="Check Box 58">
              <controlPr locked="0" defaultSize="0" autoFill="0" autoLine="0" autoPict="0">
                <anchor moveWithCells="1" sizeWithCells="1">
                  <from>
                    <xdr:col>19</xdr:col>
                    <xdr:colOff>342900</xdr:colOff>
                    <xdr:row>30</xdr:row>
                    <xdr:rowOff>28575</xdr:rowOff>
                  </from>
                  <to>
                    <xdr:col>20</xdr:col>
                    <xdr:colOff>304800</xdr:colOff>
                    <xdr:row>30</xdr:row>
                    <xdr:rowOff>152400</xdr:rowOff>
                  </to>
                </anchor>
              </controlPr>
            </control>
          </mc:Choice>
        </mc:AlternateContent>
        <mc:AlternateContent xmlns:mc="http://schemas.openxmlformats.org/markup-compatibility/2006">
          <mc:Choice Requires="x14">
            <control shapeId="69691" r:id="rId18" name="Check Box 59">
              <controlPr locked="0" defaultSize="0" autoFill="0" autoLine="0" autoPict="0">
                <anchor moveWithCells="1" sizeWithCells="1">
                  <from>
                    <xdr:col>20</xdr:col>
                    <xdr:colOff>400050</xdr:colOff>
                    <xdr:row>30</xdr:row>
                    <xdr:rowOff>19050</xdr:rowOff>
                  </from>
                  <to>
                    <xdr:col>21</xdr:col>
                    <xdr:colOff>409575</xdr:colOff>
                    <xdr:row>30</xdr:row>
                    <xdr:rowOff>152400</xdr:rowOff>
                  </to>
                </anchor>
              </controlPr>
            </control>
          </mc:Choice>
        </mc:AlternateContent>
        <mc:AlternateContent xmlns:mc="http://schemas.openxmlformats.org/markup-compatibility/2006">
          <mc:Choice Requires="x14">
            <control shapeId="69692" r:id="rId19" name="Check Box 60">
              <controlPr locked="0" defaultSize="0" autoFill="0" autoLine="0" autoPict="0">
                <anchor moveWithCells="1" sizeWithCells="1">
                  <from>
                    <xdr:col>18</xdr:col>
                    <xdr:colOff>0</xdr:colOff>
                    <xdr:row>31</xdr:row>
                    <xdr:rowOff>19050</xdr:rowOff>
                  </from>
                  <to>
                    <xdr:col>19</xdr:col>
                    <xdr:colOff>209550</xdr:colOff>
                    <xdr:row>31</xdr:row>
                    <xdr:rowOff>152400</xdr:rowOff>
                  </to>
                </anchor>
              </controlPr>
            </control>
          </mc:Choice>
        </mc:AlternateContent>
        <mc:AlternateContent xmlns:mc="http://schemas.openxmlformats.org/markup-compatibility/2006">
          <mc:Choice Requires="x14">
            <control shapeId="69693" r:id="rId20" name="Check Box 61">
              <controlPr locked="0" defaultSize="0" autoFill="0" autoLine="0" autoPict="0">
                <anchor moveWithCells="1" sizeWithCells="1">
                  <from>
                    <xdr:col>19</xdr:col>
                    <xdr:colOff>342900</xdr:colOff>
                    <xdr:row>31</xdr:row>
                    <xdr:rowOff>28575</xdr:rowOff>
                  </from>
                  <to>
                    <xdr:col>20</xdr:col>
                    <xdr:colOff>304800</xdr:colOff>
                    <xdr:row>31</xdr:row>
                    <xdr:rowOff>152400</xdr:rowOff>
                  </to>
                </anchor>
              </controlPr>
            </control>
          </mc:Choice>
        </mc:AlternateContent>
        <mc:AlternateContent xmlns:mc="http://schemas.openxmlformats.org/markup-compatibility/2006">
          <mc:Choice Requires="x14">
            <control shapeId="69694" r:id="rId21" name="Check Box 62">
              <controlPr locked="0" defaultSize="0" autoFill="0" autoLine="0" autoPict="0">
                <anchor moveWithCells="1" sizeWithCells="1">
                  <from>
                    <xdr:col>20</xdr:col>
                    <xdr:colOff>400050</xdr:colOff>
                    <xdr:row>31</xdr:row>
                    <xdr:rowOff>19050</xdr:rowOff>
                  </from>
                  <to>
                    <xdr:col>21</xdr:col>
                    <xdr:colOff>409575</xdr:colOff>
                    <xdr:row>31</xdr:row>
                    <xdr:rowOff>152400</xdr:rowOff>
                  </to>
                </anchor>
              </controlPr>
            </control>
          </mc:Choice>
        </mc:AlternateContent>
        <mc:AlternateContent xmlns:mc="http://schemas.openxmlformats.org/markup-compatibility/2006">
          <mc:Choice Requires="x14">
            <control shapeId="69695" r:id="rId22" name="Check Box 63">
              <controlPr locked="0" defaultSize="0" autoFill="0" autoLine="0" autoPict="0">
                <anchor moveWithCells="1" sizeWithCells="1">
                  <from>
                    <xdr:col>18</xdr:col>
                    <xdr:colOff>0</xdr:colOff>
                    <xdr:row>33</xdr:row>
                    <xdr:rowOff>19050</xdr:rowOff>
                  </from>
                  <to>
                    <xdr:col>19</xdr:col>
                    <xdr:colOff>209550</xdr:colOff>
                    <xdr:row>33</xdr:row>
                    <xdr:rowOff>152400</xdr:rowOff>
                  </to>
                </anchor>
              </controlPr>
            </control>
          </mc:Choice>
        </mc:AlternateContent>
        <mc:AlternateContent xmlns:mc="http://schemas.openxmlformats.org/markup-compatibility/2006">
          <mc:Choice Requires="x14">
            <control shapeId="69696" r:id="rId23" name="Check Box 64">
              <controlPr locked="0" defaultSize="0" autoFill="0" autoLine="0" autoPict="0">
                <anchor moveWithCells="1" sizeWithCells="1">
                  <from>
                    <xdr:col>19</xdr:col>
                    <xdr:colOff>342900</xdr:colOff>
                    <xdr:row>33</xdr:row>
                    <xdr:rowOff>28575</xdr:rowOff>
                  </from>
                  <to>
                    <xdr:col>20</xdr:col>
                    <xdr:colOff>304800</xdr:colOff>
                    <xdr:row>33</xdr:row>
                    <xdr:rowOff>152400</xdr:rowOff>
                  </to>
                </anchor>
              </controlPr>
            </control>
          </mc:Choice>
        </mc:AlternateContent>
        <mc:AlternateContent xmlns:mc="http://schemas.openxmlformats.org/markup-compatibility/2006">
          <mc:Choice Requires="x14">
            <control shapeId="69697" r:id="rId24" name="Check Box 65">
              <controlPr locked="0" defaultSize="0" autoFill="0" autoLine="0" autoPict="0">
                <anchor moveWithCells="1" sizeWithCells="1">
                  <from>
                    <xdr:col>20</xdr:col>
                    <xdr:colOff>400050</xdr:colOff>
                    <xdr:row>33</xdr:row>
                    <xdr:rowOff>19050</xdr:rowOff>
                  </from>
                  <to>
                    <xdr:col>21</xdr:col>
                    <xdr:colOff>409575</xdr:colOff>
                    <xdr:row>33</xdr:row>
                    <xdr:rowOff>152400</xdr:rowOff>
                  </to>
                </anchor>
              </controlPr>
            </control>
          </mc:Choice>
        </mc:AlternateContent>
        <mc:AlternateContent xmlns:mc="http://schemas.openxmlformats.org/markup-compatibility/2006">
          <mc:Choice Requires="x14">
            <control shapeId="69698" r:id="rId25" name="Check Box 66">
              <controlPr locked="0" defaultSize="0" autoFill="0" autoLine="0" autoPict="0">
                <anchor moveWithCells="1" sizeWithCells="1">
                  <from>
                    <xdr:col>18</xdr:col>
                    <xdr:colOff>0</xdr:colOff>
                    <xdr:row>34</xdr:row>
                    <xdr:rowOff>19050</xdr:rowOff>
                  </from>
                  <to>
                    <xdr:col>19</xdr:col>
                    <xdr:colOff>209550</xdr:colOff>
                    <xdr:row>34</xdr:row>
                    <xdr:rowOff>152400</xdr:rowOff>
                  </to>
                </anchor>
              </controlPr>
            </control>
          </mc:Choice>
        </mc:AlternateContent>
        <mc:AlternateContent xmlns:mc="http://schemas.openxmlformats.org/markup-compatibility/2006">
          <mc:Choice Requires="x14">
            <control shapeId="69699" r:id="rId26" name="Check Box 67">
              <controlPr locked="0" defaultSize="0" autoFill="0" autoLine="0" autoPict="0">
                <anchor moveWithCells="1" sizeWithCells="1">
                  <from>
                    <xdr:col>19</xdr:col>
                    <xdr:colOff>342900</xdr:colOff>
                    <xdr:row>34</xdr:row>
                    <xdr:rowOff>28575</xdr:rowOff>
                  </from>
                  <to>
                    <xdr:col>20</xdr:col>
                    <xdr:colOff>304800</xdr:colOff>
                    <xdr:row>34</xdr:row>
                    <xdr:rowOff>152400</xdr:rowOff>
                  </to>
                </anchor>
              </controlPr>
            </control>
          </mc:Choice>
        </mc:AlternateContent>
        <mc:AlternateContent xmlns:mc="http://schemas.openxmlformats.org/markup-compatibility/2006">
          <mc:Choice Requires="x14">
            <control shapeId="69700" r:id="rId27" name="Check Box 68">
              <controlPr locked="0" defaultSize="0" autoFill="0" autoLine="0" autoPict="0">
                <anchor moveWithCells="1" sizeWithCells="1">
                  <from>
                    <xdr:col>20</xdr:col>
                    <xdr:colOff>400050</xdr:colOff>
                    <xdr:row>34</xdr:row>
                    <xdr:rowOff>19050</xdr:rowOff>
                  </from>
                  <to>
                    <xdr:col>21</xdr:col>
                    <xdr:colOff>409575</xdr:colOff>
                    <xdr:row>34</xdr:row>
                    <xdr:rowOff>152400</xdr:rowOff>
                  </to>
                </anchor>
              </controlPr>
            </control>
          </mc:Choice>
        </mc:AlternateContent>
        <mc:AlternateContent xmlns:mc="http://schemas.openxmlformats.org/markup-compatibility/2006">
          <mc:Choice Requires="x14">
            <control shapeId="69701" r:id="rId28" name="Check Box 69">
              <controlPr locked="0" defaultSize="0" autoFill="0" autoLine="0" autoPict="0">
                <anchor moveWithCells="1" sizeWithCells="1">
                  <from>
                    <xdr:col>18</xdr:col>
                    <xdr:colOff>0</xdr:colOff>
                    <xdr:row>35</xdr:row>
                    <xdr:rowOff>19050</xdr:rowOff>
                  </from>
                  <to>
                    <xdr:col>19</xdr:col>
                    <xdr:colOff>209550</xdr:colOff>
                    <xdr:row>35</xdr:row>
                    <xdr:rowOff>152400</xdr:rowOff>
                  </to>
                </anchor>
              </controlPr>
            </control>
          </mc:Choice>
        </mc:AlternateContent>
        <mc:AlternateContent xmlns:mc="http://schemas.openxmlformats.org/markup-compatibility/2006">
          <mc:Choice Requires="x14">
            <control shapeId="69702" r:id="rId29" name="Check Box 70">
              <controlPr locked="0" defaultSize="0" autoFill="0" autoLine="0" autoPict="0">
                <anchor moveWithCells="1" sizeWithCells="1">
                  <from>
                    <xdr:col>19</xdr:col>
                    <xdr:colOff>342900</xdr:colOff>
                    <xdr:row>35</xdr:row>
                    <xdr:rowOff>28575</xdr:rowOff>
                  </from>
                  <to>
                    <xdr:col>20</xdr:col>
                    <xdr:colOff>304800</xdr:colOff>
                    <xdr:row>35</xdr:row>
                    <xdr:rowOff>152400</xdr:rowOff>
                  </to>
                </anchor>
              </controlPr>
            </control>
          </mc:Choice>
        </mc:AlternateContent>
        <mc:AlternateContent xmlns:mc="http://schemas.openxmlformats.org/markup-compatibility/2006">
          <mc:Choice Requires="x14">
            <control shapeId="69703" r:id="rId30" name="Check Box 71">
              <controlPr locked="0" defaultSize="0" autoFill="0" autoLine="0" autoPict="0">
                <anchor moveWithCells="1" sizeWithCells="1">
                  <from>
                    <xdr:col>20</xdr:col>
                    <xdr:colOff>400050</xdr:colOff>
                    <xdr:row>35</xdr:row>
                    <xdr:rowOff>19050</xdr:rowOff>
                  </from>
                  <to>
                    <xdr:col>21</xdr:col>
                    <xdr:colOff>409575</xdr:colOff>
                    <xdr:row>35</xdr:row>
                    <xdr:rowOff>152400</xdr:rowOff>
                  </to>
                </anchor>
              </controlPr>
            </control>
          </mc:Choice>
        </mc:AlternateContent>
        <mc:AlternateContent xmlns:mc="http://schemas.openxmlformats.org/markup-compatibility/2006">
          <mc:Choice Requires="x14">
            <control shapeId="69704" r:id="rId31" name="Check Box 72">
              <controlPr locked="0" defaultSize="0" autoFill="0" autoLine="0" autoPict="0">
                <anchor moveWithCells="1" sizeWithCells="1">
                  <from>
                    <xdr:col>18</xdr:col>
                    <xdr:colOff>0</xdr:colOff>
                    <xdr:row>36</xdr:row>
                    <xdr:rowOff>19050</xdr:rowOff>
                  </from>
                  <to>
                    <xdr:col>19</xdr:col>
                    <xdr:colOff>209550</xdr:colOff>
                    <xdr:row>36</xdr:row>
                    <xdr:rowOff>152400</xdr:rowOff>
                  </to>
                </anchor>
              </controlPr>
            </control>
          </mc:Choice>
        </mc:AlternateContent>
        <mc:AlternateContent xmlns:mc="http://schemas.openxmlformats.org/markup-compatibility/2006">
          <mc:Choice Requires="x14">
            <control shapeId="69705" r:id="rId32" name="Check Box 73">
              <controlPr locked="0" defaultSize="0" autoFill="0" autoLine="0" autoPict="0">
                <anchor moveWithCells="1" sizeWithCells="1">
                  <from>
                    <xdr:col>19</xdr:col>
                    <xdr:colOff>342900</xdr:colOff>
                    <xdr:row>36</xdr:row>
                    <xdr:rowOff>28575</xdr:rowOff>
                  </from>
                  <to>
                    <xdr:col>20</xdr:col>
                    <xdr:colOff>304800</xdr:colOff>
                    <xdr:row>36</xdr:row>
                    <xdr:rowOff>152400</xdr:rowOff>
                  </to>
                </anchor>
              </controlPr>
            </control>
          </mc:Choice>
        </mc:AlternateContent>
        <mc:AlternateContent xmlns:mc="http://schemas.openxmlformats.org/markup-compatibility/2006">
          <mc:Choice Requires="x14">
            <control shapeId="69706" r:id="rId33" name="Check Box 74">
              <controlPr locked="0" defaultSize="0" autoFill="0" autoLine="0" autoPict="0">
                <anchor moveWithCells="1" sizeWithCells="1">
                  <from>
                    <xdr:col>20</xdr:col>
                    <xdr:colOff>400050</xdr:colOff>
                    <xdr:row>36</xdr:row>
                    <xdr:rowOff>19050</xdr:rowOff>
                  </from>
                  <to>
                    <xdr:col>21</xdr:col>
                    <xdr:colOff>409575</xdr:colOff>
                    <xdr:row>36</xdr:row>
                    <xdr:rowOff>152400</xdr:rowOff>
                  </to>
                </anchor>
              </controlPr>
            </control>
          </mc:Choice>
        </mc:AlternateContent>
        <mc:AlternateContent xmlns:mc="http://schemas.openxmlformats.org/markup-compatibility/2006">
          <mc:Choice Requires="x14">
            <control shapeId="69707" r:id="rId34" name="Check Box 75">
              <controlPr locked="0" defaultSize="0" autoFill="0" autoLine="0" autoPict="0">
                <anchor moveWithCells="1" sizeWithCells="1">
                  <from>
                    <xdr:col>18</xdr:col>
                    <xdr:colOff>0</xdr:colOff>
                    <xdr:row>37</xdr:row>
                    <xdr:rowOff>19050</xdr:rowOff>
                  </from>
                  <to>
                    <xdr:col>19</xdr:col>
                    <xdr:colOff>209550</xdr:colOff>
                    <xdr:row>37</xdr:row>
                    <xdr:rowOff>152400</xdr:rowOff>
                  </to>
                </anchor>
              </controlPr>
            </control>
          </mc:Choice>
        </mc:AlternateContent>
        <mc:AlternateContent xmlns:mc="http://schemas.openxmlformats.org/markup-compatibility/2006">
          <mc:Choice Requires="x14">
            <control shapeId="69708" r:id="rId35" name="Check Box 76">
              <controlPr locked="0" defaultSize="0" autoFill="0" autoLine="0" autoPict="0">
                <anchor moveWithCells="1" sizeWithCells="1">
                  <from>
                    <xdr:col>19</xdr:col>
                    <xdr:colOff>342900</xdr:colOff>
                    <xdr:row>37</xdr:row>
                    <xdr:rowOff>28575</xdr:rowOff>
                  </from>
                  <to>
                    <xdr:col>20</xdr:col>
                    <xdr:colOff>304800</xdr:colOff>
                    <xdr:row>37</xdr:row>
                    <xdr:rowOff>152400</xdr:rowOff>
                  </to>
                </anchor>
              </controlPr>
            </control>
          </mc:Choice>
        </mc:AlternateContent>
        <mc:AlternateContent xmlns:mc="http://schemas.openxmlformats.org/markup-compatibility/2006">
          <mc:Choice Requires="x14">
            <control shapeId="69709" r:id="rId36" name="Check Box 77">
              <controlPr locked="0" defaultSize="0" autoFill="0" autoLine="0" autoPict="0">
                <anchor moveWithCells="1" sizeWithCells="1">
                  <from>
                    <xdr:col>20</xdr:col>
                    <xdr:colOff>400050</xdr:colOff>
                    <xdr:row>37</xdr:row>
                    <xdr:rowOff>19050</xdr:rowOff>
                  </from>
                  <to>
                    <xdr:col>21</xdr:col>
                    <xdr:colOff>409575</xdr:colOff>
                    <xdr:row>37</xdr:row>
                    <xdr:rowOff>152400</xdr:rowOff>
                  </to>
                </anchor>
              </controlPr>
            </control>
          </mc:Choice>
        </mc:AlternateContent>
        <mc:AlternateContent xmlns:mc="http://schemas.openxmlformats.org/markup-compatibility/2006">
          <mc:Choice Requires="x14">
            <control shapeId="69710" r:id="rId37" name="Check Box 78">
              <controlPr locked="0" defaultSize="0" autoFill="0" autoLine="0" autoPict="0">
                <anchor moveWithCells="1" sizeWithCells="1">
                  <from>
                    <xdr:col>18</xdr:col>
                    <xdr:colOff>0</xdr:colOff>
                    <xdr:row>38</xdr:row>
                    <xdr:rowOff>19050</xdr:rowOff>
                  </from>
                  <to>
                    <xdr:col>19</xdr:col>
                    <xdr:colOff>209550</xdr:colOff>
                    <xdr:row>38</xdr:row>
                    <xdr:rowOff>152400</xdr:rowOff>
                  </to>
                </anchor>
              </controlPr>
            </control>
          </mc:Choice>
        </mc:AlternateContent>
        <mc:AlternateContent xmlns:mc="http://schemas.openxmlformats.org/markup-compatibility/2006">
          <mc:Choice Requires="x14">
            <control shapeId="69711" r:id="rId38" name="Check Box 79">
              <controlPr locked="0" defaultSize="0" autoFill="0" autoLine="0" autoPict="0">
                <anchor moveWithCells="1" sizeWithCells="1">
                  <from>
                    <xdr:col>19</xdr:col>
                    <xdr:colOff>342900</xdr:colOff>
                    <xdr:row>38</xdr:row>
                    <xdr:rowOff>28575</xdr:rowOff>
                  </from>
                  <to>
                    <xdr:col>20</xdr:col>
                    <xdr:colOff>304800</xdr:colOff>
                    <xdr:row>38</xdr:row>
                    <xdr:rowOff>152400</xdr:rowOff>
                  </to>
                </anchor>
              </controlPr>
            </control>
          </mc:Choice>
        </mc:AlternateContent>
        <mc:AlternateContent xmlns:mc="http://schemas.openxmlformats.org/markup-compatibility/2006">
          <mc:Choice Requires="x14">
            <control shapeId="69712" r:id="rId39" name="Check Box 80">
              <controlPr locked="0" defaultSize="0" autoFill="0" autoLine="0" autoPict="0">
                <anchor moveWithCells="1" sizeWithCells="1">
                  <from>
                    <xdr:col>20</xdr:col>
                    <xdr:colOff>400050</xdr:colOff>
                    <xdr:row>38</xdr:row>
                    <xdr:rowOff>19050</xdr:rowOff>
                  </from>
                  <to>
                    <xdr:col>21</xdr:col>
                    <xdr:colOff>409575</xdr:colOff>
                    <xdr:row>38</xdr:row>
                    <xdr:rowOff>152400</xdr:rowOff>
                  </to>
                </anchor>
              </controlPr>
            </control>
          </mc:Choice>
        </mc:AlternateContent>
        <mc:AlternateContent xmlns:mc="http://schemas.openxmlformats.org/markup-compatibility/2006">
          <mc:Choice Requires="x14">
            <control shapeId="69713" r:id="rId40" name="Check Box 81">
              <controlPr locked="0" defaultSize="0" autoFill="0" autoLine="0" autoPict="0">
                <anchor moveWithCells="1" sizeWithCells="1">
                  <from>
                    <xdr:col>18</xdr:col>
                    <xdr:colOff>0</xdr:colOff>
                    <xdr:row>39</xdr:row>
                    <xdr:rowOff>19050</xdr:rowOff>
                  </from>
                  <to>
                    <xdr:col>19</xdr:col>
                    <xdr:colOff>209550</xdr:colOff>
                    <xdr:row>39</xdr:row>
                    <xdr:rowOff>152400</xdr:rowOff>
                  </to>
                </anchor>
              </controlPr>
            </control>
          </mc:Choice>
        </mc:AlternateContent>
        <mc:AlternateContent xmlns:mc="http://schemas.openxmlformats.org/markup-compatibility/2006">
          <mc:Choice Requires="x14">
            <control shapeId="69714" r:id="rId41" name="Check Box 82">
              <controlPr locked="0" defaultSize="0" autoFill="0" autoLine="0" autoPict="0">
                <anchor moveWithCells="1" sizeWithCells="1">
                  <from>
                    <xdr:col>19</xdr:col>
                    <xdr:colOff>342900</xdr:colOff>
                    <xdr:row>39</xdr:row>
                    <xdr:rowOff>28575</xdr:rowOff>
                  </from>
                  <to>
                    <xdr:col>20</xdr:col>
                    <xdr:colOff>304800</xdr:colOff>
                    <xdr:row>39</xdr:row>
                    <xdr:rowOff>152400</xdr:rowOff>
                  </to>
                </anchor>
              </controlPr>
            </control>
          </mc:Choice>
        </mc:AlternateContent>
        <mc:AlternateContent xmlns:mc="http://schemas.openxmlformats.org/markup-compatibility/2006">
          <mc:Choice Requires="x14">
            <control shapeId="69715" r:id="rId42" name="Check Box 83">
              <controlPr locked="0" defaultSize="0" autoFill="0" autoLine="0" autoPict="0">
                <anchor moveWithCells="1" sizeWithCells="1">
                  <from>
                    <xdr:col>20</xdr:col>
                    <xdr:colOff>400050</xdr:colOff>
                    <xdr:row>39</xdr:row>
                    <xdr:rowOff>19050</xdr:rowOff>
                  </from>
                  <to>
                    <xdr:col>21</xdr:col>
                    <xdr:colOff>409575</xdr:colOff>
                    <xdr:row>39</xdr:row>
                    <xdr:rowOff>152400</xdr:rowOff>
                  </to>
                </anchor>
              </controlPr>
            </control>
          </mc:Choice>
        </mc:AlternateContent>
        <mc:AlternateContent xmlns:mc="http://schemas.openxmlformats.org/markup-compatibility/2006">
          <mc:Choice Requires="x14">
            <control shapeId="69716" r:id="rId43" name="Check Box 84">
              <controlPr locked="0" defaultSize="0" autoFill="0" autoLine="0" autoPict="0">
                <anchor moveWithCells="1" sizeWithCells="1">
                  <from>
                    <xdr:col>18</xdr:col>
                    <xdr:colOff>0</xdr:colOff>
                    <xdr:row>40</xdr:row>
                    <xdr:rowOff>19050</xdr:rowOff>
                  </from>
                  <to>
                    <xdr:col>19</xdr:col>
                    <xdr:colOff>209550</xdr:colOff>
                    <xdr:row>40</xdr:row>
                    <xdr:rowOff>152400</xdr:rowOff>
                  </to>
                </anchor>
              </controlPr>
            </control>
          </mc:Choice>
        </mc:AlternateContent>
        <mc:AlternateContent xmlns:mc="http://schemas.openxmlformats.org/markup-compatibility/2006">
          <mc:Choice Requires="x14">
            <control shapeId="69717" r:id="rId44" name="Check Box 85">
              <controlPr locked="0" defaultSize="0" autoFill="0" autoLine="0" autoPict="0">
                <anchor moveWithCells="1" sizeWithCells="1">
                  <from>
                    <xdr:col>19</xdr:col>
                    <xdr:colOff>342900</xdr:colOff>
                    <xdr:row>40</xdr:row>
                    <xdr:rowOff>28575</xdr:rowOff>
                  </from>
                  <to>
                    <xdr:col>20</xdr:col>
                    <xdr:colOff>304800</xdr:colOff>
                    <xdr:row>40</xdr:row>
                    <xdr:rowOff>152400</xdr:rowOff>
                  </to>
                </anchor>
              </controlPr>
            </control>
          </mc:Choice>
        </mc:AlternateContent>
        <mc:AlternateContent xmlns:mc="http://schemas.openxmlformats.org/markup-compatibility/2006">
          <mc:Choice Requires="x14">
            <control shapeId="69718" r:id="rId45" name="Check Box 86">
              <controlPr locked="0" defaultSize="0" autoFill="0" autoLine="0" autoPict="0">
                <anchor moveWithCells="1" sizeWithCells="1">
                  <from>
                    <xdr:col>20</xdr:col>
                    <xdr:colOff>400050</xdr:colOff>
                    <xdr:row>40</xdr:row>
                    <xdr:rowOff>19050</xdr:rowOff>
                  </from>
                  <to>
                    <xdr:col>21</xdr:col>
                    <xdr:colOff>409575</xdr:colOff>
                    <xdr:row>40</xdr:row>
                    <xdr:rowOff>152400</xdr:rowOff>
                  </to>
                </anchor>
              </controlPr>
            </control>
          </mc:Choice>
        </mc:AlternateContent>
        <mc:AlternateContent xmlns:mc="http://schemas.openxmlformats.org/markup-compatibility/2006">
          <mc:Choice Requires="x14">
            <control shapeId="69719" r:id="rId46" name="Check Box 87">
              <controlPr locked="0" defaultSize="0" autoFill="0" autoLine="0" autoPict="0">
                <anchor moveWithCells="1" sizeWithCells="1">
                  <from>
                    <xdr:col>18</xdr:col>
                    <xdr:colOff>0</xdr:colOff>
                    <xdr:row>41</xdr:row>
                    <xdr:rowOff>19050</xdr:rowOff>
                  </from>
                  <to>
                    <xdr:col>19</xdr:col>
                    <xdr:colOff>209550</xdr:colOff>
                    <xdr:row>41</xdr:row>
                    <xdr:rowOff>152400</xdr:rowOff>
                  </to>
                </anchor>
              </controlPr>
            </control>
          </mc:Choice>
        </mc:AlternateContent>
        <mc:AlternateContent xmlns:mc="http://schemas.openxmlformats.org/markup-compatibility/2006">
          <mc:Choice Requires="x14">
            <control shapeId="69720" r:id="rId47" name="Check Box 88">
              <controlPr locked="0" defaultSize="0" autoFill="0" autoLine="0" autoPict="0">
                <anchor moveWithCells="1" sizeWithCells="1">
                  <from>
                    <xdr:col>19</xdr:col>
                    <xdr:colOff>342900</xdr:colOff>
                    <xdr:row>41</xdr:row>
                    <xdr:rowOff>28575</xdr:rowOff>
                  </from>
                  <to>
                    <xdr:col>20</xdr:col>
                    <xdr:colOff>304800</xdr:colOff>
                    <xdr:row>41</xdr:row>
                    <xdr:rowOff>152400</xdr:rowOff>
                  </to>
                </anchor>
              </controlPr>
            </control>
          </mc:Choice>
        </mc:AlternateContent>
        <mc:AlternateContent xmlns:mc="http://schemas.openxmlformats.org/markup-compatibility/2006">
          <mc:Choice Requires="x14">
            <control shapeId="69721" r:id="rId48" name="Check Box 89">
              <controlPr locked="0" defaultSize="0" autoFill="0" autoLine="0" autoPict="0">
                <anchor moveWithCells="1" sizeWithCells="1">
                  <from>
                    <xdr:col>20</xdr:col>
                    <xdr:colOff>400050</xdr:colOff>
                    <xdr:row>41</xdr:row>
                    <xdr:rowOff>19050</xdr:rowOff>
                  </from>
                  <to>
                    <xdr:col>21</xdr:col>
                    <xdr:colOff>409575</xdr:colOff>
                    <xdr:row>41</xdr:row>
                    <xdr:rowOff>152400</xdr:rowOff>
                  </to>
                </anchor>
              </controlPr>
            </control>
          </mc:Choice>
        </mc:AlternateContent>
        <mc:AlternateContent xmlns:mc="http://schemas.openxmlformats.org/markup-compatibility/2006">
          <mc:Choice Requires="x14">
            <control shapeId="69722" r:id="rId49" name="Check Box 90">
              <controlPr locked="0" defaultSize="0" autoFill="0" autoLine="0" autoPict="0">
                <anchor moveWithCells="1" sizeWithCells="1">
                  <from>
                    <xdr:col>18</xdr:col>
                    <xdr:colOff>0</xdr:colOff>
                    <xdr:row>42</xdr:row>
                    <xdr:rowOff>19050</xdr:rowOff>
                  </from>
                  <to>
                    <xdr:col>19</xdr:col>
                    <xdr:colOff>209550</xdr:colOff>
                    <xdr:row>42</xdr:row>
                    <xdr:rowOff>152400</xdr:rowOff>
                  </to>
                </anchor>
              </controlPr>
            </control>
          </mc:Choice>
        </mc:AlternateContent>
        <mc:AlternateContent xmlns:mc="http://schemas.openxmlformats.org/markup-compatibility/2006">
          <mc:Choice Requires="x14">
            <control shapeId="69723" r:id="rId50" name="Check Box 91">
              <controlPr locked="0" defaultSize="0" autoFill="0" autoLine="0" autoPict="0">
                <anchor moveWithCells="1" sizeWithCells="1">
                  <from>
                    <xdr:col>19</xdr:col>
                    <xdr:colOff>342900</xdr:colOff>
                    <xdr:row>42</xdr:row>
                    <xdr:rowOff>28575</xdr:rowOff>
                  </from>
                  <to>
                    <xdr:col>20</xdr:col>
                    <xdr:colOff>304800</xdr:colOff>
                    <xdr:row>42</xdr:row>
                    <xdr:rowOff>152400</xdr:rowOff>
                  </to>
                </anchor>
              </controlPr>
            </control>
          </mc:Choice>
        </mc:AlternateContent>
        <mc:AlternateContent xmlns:mc="http://schemas.openxmlformats.org/markup-compatibility/2006">
          <mc:Choice Requires="x14">
            <control shapeId="69724" r:id="rId51" name="Check Box 92">
              <controlPr locked="0" defaultSize="0" autoFill="0" autoLine="0" autoPict="0">
                <anchor moveWithCells="1" sizeWithCells="1">
                  <from>
                    <xdr:col>20</xdr:col>
                    <xdr:colOff>400050</xdr:colOff>
                    <xdr:row>42</xdr:row>
                    <xdr:rowOff>19050</xdr:rowOff>
                  </from>
                  <to>
                    <xdr:col>21</xdr:col>
                    <xdr:colOff>409575</xdr:colOff>
                    <xdr:row>42</xdr:row>
                    <xdr:rowOff>152400</xdr:rowOff>
                  </to>
                </anchor>
              </controlPr>
            </control>
          </mc:Choice>
        </mc:AlternateContent>
        <mc:AlternateContent xmlns:mc="http://schemas.openxmlformats.org/markup-compatibility/2006">
          <mc:Choice Requires="x14">
            <control shapeId="69725" r:id="rId52" name="Check Box 93">
              <controlPr locked="0" defaultSize="0" autoFill="0" autoLine="0" autoPict="0">
                <anchor moveWithCells="1" sizeWithCells="1">
                  <from>
                    <xdr:col>18</xdr:col>
                    <xdr:colOff>0</xdr:colOff>
                    <xdr:row>43</xdr:row>
                    <xdr:rowOff>19050</xdr:rowOff>
                  </from>
                  <to>
                    <xdr:col>19</xdr:col>
                    <xdr:colOff>209550</xdr:colOff>
                    <xdr:row>43</xdr:row>
                    <xdr:rowOff>152400</xdr:rowOff>
                  </to>
                </anchor>
              </controlPr>
            </control>
          </mc:Choice>
        </mc:AlternateContent>
        <mc:AlternateContent xmlns:mc="http://schemas.openxmlformats.org/markup-compatibility/2006">
          <mc:Choice Requires="x14">
            <control shapeId="69726" r:id="rId53" name="Check Box 94">
              <controlPr locked="0" defaultSize="0" autoFill="0" autoLine="0" autoPict="0">
                <anchor moveWithCells="1" sizeWithCells="1">
                  <from>
                    <xdr:col>19</xdr:col>
                    <xdr:colOff>342900</xdr:colOff>
                    <xdr:row>43</xdr:row>
                    <xdr:rowOff>28575</xdr:rowOff>
                  </from>
                  <to>
                    <xdr:col>20</xdr:col>
                    <xdr:colOff>304800</xdr:colOff>
                    <xdr:row>43</xdr:row>
                    <xdr:rowOff>152400</xdr:rowOff>
                  </to>
                </anchor>
              </controlPr>
            </control>
          </mc:Choice>
        </mc:AlternateContent>
        <mc:AlternateContent xmlns:mc="http://schemas.openxmlformats.org/markup-compatibility/2006">
          <mc:Choice Requires="x14">
            <control shapeId="69727" r:id="rId54" name="Check Box 95">
              <controlPr locked="0" defaultSize="0" autoFill="0" autoLine="0" autoPict="0">
                <anchor moveWithCells="1" sizeWithCells="1">
                  <from>
                    <xdr:col>20</xdr:col>
                    <xdr:colOff>400050</xdr:colOff>
                    <xdr:row>43</xdr:row>
                    <xdr:rowOff>19050</xdr:rowOff>
                  </from>
                  <to>
                    <xdr:col>21</xdr:col>
                    <xdr:colOff>409575</xdr:colOff>
                    <xdr:row>43</xdr:row>
                    <xdr:rowOff>152400</xdr:rowOff>
                  </to>
                </anchor>
              </controlPr>
            </control>
          </mc:Choice>
        </mc:AlternateContent>
        <mc:AlternateContent xmlns:mc="http://schemas.openxmlformats.org/markup-compatibility/2006">
          <mc:Choice Requires="x14">
            <control shapeId="69728" r:id="rId55" name="Check Box 96">
              <controlPr locked="0" defaultSize="0" autoFill="0" autoLine="0" autoPict="0">
                <anchor moveWithCells="1" sizeWithCells="1">
                  <from>
                    <xdr:col>18</xdr:col>
                    <xdr:colOff>0</xdr:colOff>
                    <xdr:row>45</xdr:row>
                    <xdr:rowOff>19050</xdr:rowOff>
                  </from>
                  <to>
                    <xdr:col>19</xdr:col>
                    <xdr:colOff>209550</xdr:colOff>
                    <xdr:row>45</xdr:row>
                    <xdr:rowOff>152400</xdr:rowOff>
                  </to>
                </anchor>
              </controlPr>
            </control>
          </mc:Choice>
        </mc:AlternateContent>
        <mc:AlternateContent xmlns:mc="http://schemas.openxmlformats.org/markup-compatibility/2006">
          <mc:Choice Requires="x14">
            <control shapeId="69729" r:id="rId56" name="Check Box 97">
              <controlPr locked="0" defaultSize="0" autoFill="0" autoLine="0" autoPict="0">
                <anchor moveWithCells="1" sizeWithCells="1">
                  <from>
                    <xdr:col>19</xdr:col>
                    <xdr:colOff>342900</xdr:colOff>
                    <xdr:row>45</xdr:row>
                    <xdr:rowOff>28575</xdr:rowOff>
                  </from>
                  <to>
                    <xdr:col>20</xdr:col>
                    <xdr:colOff>304800</xdr:colOff>
                    <xdr:row>45</xdr:row>
                    <xdr:rowOff>152400</xdr:rowOff>
                  </to>
                </anchor>
              </controlPr>
            </control>
          </mc:Choice>
        </mc:AlternateContent>
        <mc:AlternateContent xmlns:mc="http://schemas.openxmlformats.org/markup-compatibility/2006">
          <mc:Choice Requires="x14">
            <control shapeId="69730" r:id="rId57" name="Check Box 98">
              <controlPr locked="0" defaultSize="0" autoFill="0" autoLine="0" autoPict="0">
                <anchor moveWithCells="1" sizeWithCells="1">
                  <from>
                    <xdr:col>20</xdr:col>
                    <xdr:colOff>400050</xdr:colOff>
                    <xdr:row>45</xdr:row>
                    <xdr:rowOff>19050</xdr:rowOff>
                  </from>
                  <to>
                    <xdr:col>21</xdr:col>
                    <xdr:colOff>409575</xdr:colOff>
                    <xdr:row>45</xdr:row>
                    <xdr:rowOff>152400</xdr:rowOff>
                  </to>
                </anchor>
              </controlPr>
            </control>
          </mc:Choice>
        </mc:AlternateContent>
        <mc:AlternateContent xmlns:mc="http://schemas.openxmlformats.org/markup-compatibility/2006">
          <mc:Choice Requires="x14">
            <control shapeId="69731" r:id="rId58" name="Check Box 99">
              <controlPr locked="0" defaultSize="0" autoFill="0" autoLine="0" autoPict="0">
                <anchor moveWithCells="1" sizeWithCells="1">
                  <from>
                    <xdr:col>18</xdr:col>
                    <xdr:colOff>0</xdr:colOff>
                    <xdr:row>44</xdr:row>
                    <xdr:rowOff>19050</xdr:rowOff>
                  </from>
                  <to>
                    <xdr:col>19</xdr:col>
                    <xdr:colOff>209550</xdr:colOff>
                    <xdr:row>44</xdr:row>
                    <xdr:rowOff>152400</xdr:rowOff>
                  </to>
                </anchor>
              </controlPr>
            </control>
          </mc:Choice>
        </mc:AlternateContent>
        <mc:AlternateContent xmlns:mc="http://schemas.openxmlformats.org/markup-compatibility/2006">
          <mc:Choice Requires="x14">
            <control shapeId="69732" r:id="rId59" name="Check Box 100">
              <controlPr locked="0" defaultSize="0" autoFill="0" autoLine="0" autoPict="0">
                <anchor moveWithCells="1" sizeWithCells="1">
                  <from>
                    <xdr:col>19</xdr:col>
                    <xdr:colOff>342900</xdr:colOff>
                    <xdr:row>44</xdr:row>
                    <xdr:rowOff>28575</xdr:rowOff>
                  </from>
                  <to>
                    <xdr:col>20</xdr:col>
                    <xdr:colOff>304800</xdr:colOff>
                    <xdr:row>44</xdr:row>
                    <xdr:rowOff>152400</xdr:rowOff>
                  </to>
                </anchor>
              </controlPr>
            </control>
          </mc:Choice>
        </mc:AlternateContent>
        <mc:AlternateContent xmlns:mc="http://schemas.openxmlformats.org/markup-compatibility/2006">
          <mc:Choice Requires="x14">
            <control shapeId="69733" r:id="rId60" name="Check Box 101">
              <controlPr locked="0" defaultSize="0" autoFill="0" autoLine="0" autoPict="0">
                <anchor moveWithCells="1" sizeWithCells="1">
                  <from>
                    <xdr:col>20</xdr:col>
                    <xdr:colOff>400050</xdr:colOff>
                    <xdr:row>44</xdr:row>
                    <xdr:rowOff>19050</xdr:rowOff>
                  </from>
                  <to>
                    <xdr:col>21</xdr:col>
                    <xdr:colOff>409575</xdr:colOff>
                    <xdr:row>44</xdr:row>
                    <xdr:rowOff>152400</xdr:rowOff>
                  </to>
                </anchor>
              </controlPr>
            </control>
          </mc:Choice>
        </mc:AlternateContent>
        <mc:AlternateContent xmlns:mc="http://schemas.openxmlformats.org/markup-compatibility/2006">
          <mc:Choice Requires="x14">
            <control shapeId="69734" r:id="rId61" name="Check Box 102">
              <controlPr locked="0" defaultSize="0" autoFill="0" autoLine="0" autoPict="0">
                <anchor moveWithCells="1" sizeWithCells="1">
                  <from>
                    <xdr:col>18</xdr:col>
                    <xdr:colOff>0</xdr:colOff>
                    <xdr:row>46</xdr:row>
                    <xdr:rowOff>19050</xdr:rowOff>
                  </from>
                  <to>
                    <xdr:col>19</xdr:col>
                    <xdr:colOff>209550</xdr:colOff>
                    <xdr:row>46</xdr:row>
                    <xdr:rowOff>152400</xdr:rowOff>
                  </to>
                </anchor>
              </controlPr>
            </control>
          </mc:Choice>
        </mc:AlternateContent>
        <mc:AlternateContent xmlns:mc="http://schemas.openxmlformats.org/markup-compatibility/2006">
          <mc:Choice Requires="x14">
            <control shapeId="69735" r:id="rId62" name="Check Box 103">
              <controlPr locked="0" defaultSize="0" autoFill="0" autoLine="0" autoPict="0">
                <anchor moveWithCells="1" sizeWithCells="1">
                  <from>
                    <xdr:col>19</xdr:col>
                    <xdr:colOff>342900</xdr:colOff>
                    <xdr:row>46</xdr:row>
                    <xdr:rowOff>28575</xdr:rowOff>
                  </from>
                  <to>
                    <xdr:col>20</xdr:col>
                    <xdr:colOff>304800</xdr:colOff>
                    <xdr:row>46</xdr:row>
                    <xdr:rowOff>152400</xdr:rowOff>
                  </to>
                </anchor>
              </controlPr>
            </control>
          </mc:Choice>
        </mc:AlternateContent>
        <mc:AlternateContent xmlns:mc="http://schemas.openxmlformats.org/markup-compatibility/2006">
          <mc:Choice Requires="x14">
            <control shapeId="69736" r:id="rId63" name="Check Box 104">
              <controlPr locked="0" defaultSize="0" autoFill="0" autoLine="0" autoPict="0">
                <anchor moveWithCells="1" sizeWithCells="1">
                  <from>
                    <xdr:col>20</xdr:col>
                    <xdr:colOff>400050</xdr:colOff>
                    <xdr:row>46</xdr:row>
                    <xdr:rowOff>19050</xdr:rowOff>
                  </from>
                  <to>
                    <xdr:col>21</xdr:col>
                    <xdr:colOff>409575</xdr:colOff>
                    <xdr:row>46</xdr:row>
                    <xdr:rowOff>152400</xdr:rowOff>
                  </to>
                </anchor>
              </controlPr>
            </control>
          </mc:Choice>
        </mc:AlternateContent>
        <mc:AlternateContent xmlns:mc="http://schemas.openxmlformats.org/markup-compatibility/2006">
          <mc:Choice Requires="x14">
            <control shapeId="69737" r:id="rId64" name="Check Box 105">
              <controlPr locked="0" defaultSize="0" autoFill="0" autoLine="0" autoPict="0">
                <anchor moveWithCells="1" sizeWithCells="1">
                  <from>
                    <xdr:col>18</xdr:col>
                    <xdr:colOff>0</xdr:colOff>
                    <xdr:row>47</xdr:row>
                    <xdr:rowOff>19050</xdr:rowOff>
                  </from>
                  <to>
                    <xdr:col>19</xdr:col>
                    <xdr:colOff>209550</xdr:colOff>
                    <xdr:row>47</xdr:row>
                    <xdr:rowOff>152400</xdr:rowOff>
                  </to>
                </anchor>
              </controlPr>
            </control>
          </mc:Choice>
        </mc:AlternateContent>
        <mc:AlternateContent xmlns:mc="http://schemas.openxmlformats.org/markup-compatibility/2006">
          <mc:Choice Requires="x14">
            <control shapeId="69738" r:id="rId65" name="Check Box 106">
              <controlPr locked="0" defaultSize="0" autoFill="0" autoLine="0" autoPict="0">
                <anchor moveWithCells="1" sizeWithCells="1">
                  <from>
                    <xdr:col>19</xdr:col>
                    <xdr:colOff>342900</xdr:colOff>
                    <xdr:row>47</xdr:row>
                    <xdr:rowOff>28575</xdr:rowOff>
                  </from>
                  <to>
                    <xdr:col>20</xdr:col>
                    <xdr:colOff>304800</xdr:colOff>
                    <xdr:row>47</xdr:row>
                    <xdr:rowOff>152400</xdr:rowOff>
                  </to>
                </anchor>
              </controlPr>
            </control>
          </mc:Choice>
        </mc:AlternateContent>
        <mc:AlternateContent xmlns:mc="http://schemas.openxmlformats.org/markup-compatibility/2006">
          <mc:Choice Requires="x14">
            <control shapeId="69739" r:id="rId66" name="Check Box 107">
              <controlPr locked="0" defaultSize="0" autoFill="0" autoLine="0" autoPict="0">
                <anchor moveWithCells="1" sizeWithCells="1">
                  <from>
                    <xdr:col>20</xdr:col>
                    <xdr:colOff>400050</xdr:colOff>
                    <xdr:row>47</xdr:row>
                    <xdr:rowOff>19050</xdr:rowOff>
                  </from>
                  <to>
                    <xdr:col>21</xdr:col>
                    <xdr:colOff>409575</xdr:colOff>
                    <xdr:row>47</xdr:row>
                    <xdr:rowOff>152400</xdr:rowOff>
                  </to>
                </anchor>
              </controlPr>
            </control>
          </mc:Choice>
        </mc:AlternateContent>
        <mc:AlternateContent xmlns:mc="http://schemas.openxmlformats.org/markup-compatibility/2006">
          <mc:Choice Requires="x14">
            <control shapeId="69740" r:id="rId67" name="Check Box 108">
              <controlPr locked="0" defaultSize="0" autoFill="0" autoLine="0" autoPict="0">
                <anchor moveWithCells="1" sizeWithCells="1">
                  <from>
                    <xdr:col>18</xdr:col>
                    <xdr:colOff>0</xdr:colOff>
                    <xdr:row>48</xdr:row>
                    <xdr:rowOff>19050</xdr:rowOff>
                  </from>
                  <to>
                    <xdr:col>19</xdr:col>
                    <xdr:colOff>209550</xdr:colOff>
                    <xdr:row>48</xdr:row>
                    <xdr:rowOff>152400</xdr:rowOff>
                  </to>
                </anchor>
              </controlPr>
            </control>
          </mc:Choice>
        </mc:AlternateContent>
        <mc:AlternateContent xmlns:mc="http://schemas.openxmlformats.org/markup-compatibility/2006">
          <mc:Choice Requires="x14">
            <control shapeId="69741" r:id="rId68" name="Check Box 109">
              <controlPr locked="0" defaultSize="0" autoFill="0" autoLine="0" autoPict="0">
                <anchor moveWithCells="1" sizeWithCells="1">
                  <from>
                    <xdr:col>19</xdr:col>
                    <xdr:colOff>342900</xdr:colOff>
                    <xdr:row>48</xdr:row>
                    <xdr:rowOff>28575</xdr:rowOff>
                  </from>
                  <to>
                    <xdr:col>20</xdr:col>
                    <xdr:colOff>304800</xdr:colOff>
                    <xdr:row>48</xdr:row>
                    <xdr:rowOff>152400</xdr:rowOff>
                  </to>
                </anchor>
              </controlPr>
            </control>
          </mc:Choice>
        </mc:AlternateContent>
        <mc:AlternateContent xmlns:mc="http://schemas.openxmlformats.org/markup-compatibility/2006">
          <mc:Choice Requires="x14">
            <control shapeId="69742" r:id="rId69" name="Check Box 110">
              <controlPr locked="0" defaultSize="0" autoFill="0" autoLine="0" autoPict="0">
                <anchor moveWithCells="1" sizeWithCells="1">
                  <from>
                    <xdr:col>20</xdr:col>
                    <xdr:colOff>400050</xdr:colOff>
                    <xdr:row>48</xdr:row>
                    <xdr:rowOff>19050</xdr:rowOff>
                  </from>
                  <to>
                    <xdr:col>21</xdr:col>
                    <xdr:colOff>409575</xdr:colOff>
                    <xdr:row>48</xdr:row>
                    <xdr:rowOff>152400</xdr:rowOff>
                  </to>
                </anchor>
              </controlPr>
            </control>
          </mc:Choice>
        </mc:AlternateContent>
        <mc:AlternateContent xmlns:mc="http://schemas.openxmlformats.org/markup-compatibility/2006">
          <mc:Choice Requires="x14">
            <control shapeId="69743" r:id="rId70" name="Check Box 111">
              <controlPr locked="0" defaultSize="0" autoFill="0" autoLine="0" autoPict="0">
                <anchor moveWithCells="1" sizeWithCells="1">
                  <from>
                    <xdr:col>18</xdr:col>
                    <xdr:colOff>0</xdr:colOff>
                    <xdr:row>49</xdr:row>
                    <xdr:rowOff>19050</xdr:rowOff>
                  </from>
                  <to>
                    <xdr:col>19</xdr:col>
                    <xdr:colOff>209550</xdr:colOff>
                    <xdr:row>49</xdr:row>
                    <xdr:rowOff>152400</xdr:rowOff>
                  </to>
                </anchor>
              </controlPr>
            </control>
          </mc:Choice>
        </mc:AlternateContent>
        <mc:AlternateContent xmlns:mc="http://schemas.openxmlformats.org/markup-compatibility/2006">
          <mc:Choice Requires="x14">
            <control shapeId="69744" r:id="rId71" name="Check Box 112">
              <controlPr locked="0" defaultSize="0" autoFill="0" autoLine="0" autoPict="0">
                <anchor moveWithCells="1" sizeWithCells="1">
                  <from>
                    <xdr:col>19</xdr:col>
                    <xdr:colOff>342900</xdr:colOff>
                    <xdr:row>49</xdr:row>
                    <xdr:rowOff>28575</xdr:rowOff>
                  </from>
                  <to>
                    <xdr:col>20</xdr:col>
                    <xdr:colOff>304800</xdr:colOff>
                    <xdr:row>49</xdr:row>
                    <xdr:rowOff>152400</xdr:rowOff>
                  </to>
                </anchor>
              </controlPr>
            </control>
          </mc:Choice>
        </mc:AlternateContent>
        <mc:AlternateContent xmlns:mc="http://schemas.openxmlformats.org/markup-compatibility/2006">
          <mc:Choice Requires="x14">
            <control shapeId="69745" r:id="rId72" name="Check Box 113">
              <controlPr locked="0" defaultSize="0" autoFill="0" autoLine="0" autoPict="0">
                <anchor moveWithCells="1" sizeWithCells="1">
                  <from>
                    <xdr:col>20</xdr:col>
                    <xdr:colOff>400050</xdr:colOff>
                    <xdr:row>49</xdr:row>
                    <xdr:rowOff>19050</xdr:rowOff>
                  </from>
                  <to>
                    <xdr:col>21</xdr:col>
                    <xdr:colOff>409575</xdr:colOff>
                    <xdr:row>49</xdr:row>
                    <xdr:rowOff>152400</xdr:rowOff>
                  </to>
                </anchor>
              </controlPr>
            </control>
          </mc:Choice>
        </mc:AlternateContent>
        <mc:AlternateContent xmlns:mc="http://schemas.openxmlformats.org/markup-compatibility/2006">
          <mc:Choice Requires="x14">
            <control shapeId="69746" r:id="rId73" name="Check Box 114">
              <controlPr locked="0" defaultSize="0" autoFill="0" autoLine="0" autoPict="0">
                <anchor moveWithCells="1" sizeWithCells="1">
                  <from>
                    <xdr:col>18</xdr:col>
                    <xdr:colOff>0</xdr:colOff>
                    <xdr:row>50</xdr:row>
                    <xdr:rowOff>19050</xdr:rowOff>
                  </from>
                  <to>
                    <xdr:col>19</xdr:col>
                    <xdr:colOff>209550</xdr:colOff>
                    <xdr:row>50</xdr:row>
                    <xdr:rowOff>152400</xdr:rowOff>
                  </to>
                </anchor>
              </controlPr>
            </control>
          </mc:Choice>
        </mc:AlternateContent>
        <mc:AlternateContent xmlns:mc="http://schemas.openxmlformats.org/markup-compatibility/2006">
          <mc:Choice Requires="x14">
            <control shapeId="69747" r:id="rId74" name="Check Box 115">
              <controlPr locked="0" defaultSize="0" autoFill="0" autoLine="0" autoPict="0">
                <anchor moveWithCells="1" sizeWithCells="1">
                  <from>
                    <xdr:col>19</xdr:col>
                    <xdr:colOff>342900</xdr:colOff>
                    <xdr:row>50</xdr:row>
                    <xdr:rowOff>28575</xdr:rowOff>
                  </from>
                  <to>
                    <xdr:col>20</xdr:col>
                    <xdr:colOff>304800</xdr:colOff>
                    <xdr:row>50</xdr:row>
                    <xdr:rowOff>152400</xdr:rowOff>
                  </to>
                </anchor>
              </controlPr>
            </control>
          </mc:Choice>
        </mc:AlternateContent>
        <mc:AlternateContent xmlns:mc="http://schemas.openxmlformats.org/markup-compatibility/2006">
          <mc:Choice Requires="x14">
            <control shapeId="69748" r:id="rId75" name="Check Box 116">
              <controlPr locked="0" defaultSize="0" autoFill="0" autoLine="0" autoPict="0">
                <anchor moveWithCells="1" sizeWithCells="1">
                  <from>
                    <xdr:col>20</xdr:col>
                    <xdr:colOff>400050</xdr:colOff>
                    <xdr:row>50</xdr:row>
                    <xdr:rowOff>19050</xdr:rowOff>
                  </from>
                  <to>
                    <xdr:col>21</xdr:col>
                    <xdr:colOff>409575</xdr:colOff>
                    <xdr:row>50</xdr:row>
                    <xdr:rowOff>152400</xdr:rowOff>
                  </to>
                </anchor>
              </controlPr>
            </control>
          </mc:Choice>
        </mc:AlternateContent>
        <mc:AlternateContent xmlns:mc="http://schemas.openxmlformats.org/markup-compatibility/2006">
          <mc:Choice Requires="x14">
            <control shapeId="69749" r:id="rId76" name="Check Box 117">
              <controlPr locked="0" defaultSize="0" autoFill="0" autoLine="0" autoPict="0">
                <anchor moveWithCells="1" sizeWithCells="1">
                  <from>
                    <xdr:col>18</xdr:col>
                    <xdr:colOff>0</xdr:colOff>
                    <xdr:row>51</xdr:row>
                    <xdr:rowOff>19050</xdr:rowOff>
                  </from>
                  <to>
                    <xdr:col>19</xdr:col>
                    <xdr:colOff>209550</xdr:colOff>
                    <xdr:row>51</xdr:row>
                    <xdr:rowOff>152400</xdr:rowOff>
                  </to>
                </anchor>
              </controlPr>
            </control>
          </mc:Choice>
        </mc:AlternateContent>
        <mc:AlternateContent xmlns:mc="http://schemas.openxmlformats.org/markup-compatibility/2006">
          <mc:Choice Requires="x14">
            <control shapeId="69750" r:id="rId77" name="Check Box 118">
              <controlPr locked="0" defaultSize="0" autoFill="0" autoLine="0" autoPict="0">
                <anchor moveWithCells="1" sizeWithCells="1">
                  <from>
                    <xdr:col>19</xdr:col>
                    <xdr:colOff>342900</xdr:colOff>
                    <xdr:row>51</xdr:row>
                    <xdr:rowOff>28575</xdr:rowOff>
                  </from>
                  <to>
                    <xdr:col>20</xdr:col>
                    <xdr:colOff>304800</xdr:colOff>
                    <xdr:row>51</xdr:row>
                    <xdr:rowOff>152400</xdr:rowOff>
                  </to>
                </anchor>
              </controlPr>
            </control>
          </mc:Choice>
        </mc:AlternateContent>
        <mc:AlternateContent xmlns:mc="http://schemas.openxmlformats.org/markup-compatibility/2006">
          <mc:Choice Requires="x14">
            <control shapeId="69751" r:id="rId78" name="Check Box 119">
              <controlPr locked="0" defaultSize="0" autoFill="0" autoLine="0" autoPict="0">
                <anchor moveWithCells="1" sizeWithCells="1">
                  <from>
                    <xdr:col>20</xdr:col>
                    <xdr:colOff>400050</xdr:colOff>
                    <xdr:row>51</xdr:row>
                    <xdr:rowOff>19050</xdr:rowOff>
                  </from>
                  <to>
                    <xdr:col>21</xdr:col>
                    <xdr:colOff>409575</xdr:colOff>
                    <xdr:row>51</xdr:row>
                    <xdr:rowOff>152400</xdr:rowOff>
                  </to>
                </anchor>
              </controlPr>
            </control>
          </mc:Choice>
        </mc:AlternateContent>
        <mc:AlternateContent xmlns:mc="http://schemas.openxmlformats.org/markup-compatibility/2006">
          <mc:Choice Requires="x14">
            <control shapeId="69752" r:id="rId79" name="Check Box 120">
              <controlPr locked="0" defaultSize="0" autoFill="0" autoLine="0" autoPict="0">
                <anchor moveWithCells="1" sizeWithCells="1">
                  <from>
                    <xdr:col>18</xdr:col>
                    <xdr:colOff>0</xdr:colOff>
                    <xdr:row>52</xdr:row>
                    <xdr:rowOff>19050</xdr:rowOff>
                  </from>
                  <to>
                    <xdr:col>19</xdr:col>
                    <xdr:colOff>209550</xdr:colOff>
                    <xdr:row>52</xdr:row>
                    <xdr:rowOff>152400</xdr:rowOff>
                  </to>
                </anchor>
              </controlPr>
            </control>
          </mc:Choice>
        </mc:AlternateContent>
        <mc:AlternateContent xmlns:mc="http://schemas.openxmlformats.org/markup-compatibility/2006">
          <mc:Choice Requires="x14">
            <control shapeId="69753" r:id="rId80" name="Check Box 121">
              <controlPr locked="0" defaultSize="0" autoFill="0" autoLine="0" autoPict="0">
                <anchor moveWithCells="1" sizeWithCells="1">
                  <from>
                    <xdr:col>19</xdr:col>
                    <xdr:colOff>342900</xdr:colOff>
                    <xdr:row>52</xdr:row>
                    <xdr:rowOff>28575</xdr:rowOff>
                  </from>
                  <to>
                    <xdr:col>20</xdr:col>
                    <xdr:colOff>304800</xdr:colOff>
                    <xdr:row>52</xdr:row>
                    <xdr:rowOff>152400</xdr:rowOff>
                  </to>
                </anchor>
              </controlPr>
            </control>
          </mc:Choice>
        </mc:AlternateContent>
        <mc:AlternateContent xmlns:mc="http://schemas.openxmlformats.org/markup-compatibility/2006">
          <mc:Choice Requires="x14">
            <control shapeId="69754" r:id="rId81" name="Check Box 122">
              <controlPr locked="0" defaultSize="0" autoFill="0" autoLine="0" autoPict="0">
                <anchor moveWithCells="1" sizeWithCells="1">
                  <from>
                    <xdr:col>20</xdr:col>
                    <xdr:colOff>400050</xdr:colOff>
                    <xdr:row>52</xdr:row>
                    <xdr:rowOff>19050</xdr:rowOff>
                  </from>
                  <to>
                    <xdr:col>21</xdr:col>
                    <xdr:colOff>409575</xdr:colOff>
                    <xdr:row>52</xdr:row>
                    <xdr:rowOff>152400</xdr:rowOff>
                  </to>
                </anchor>
              </controlPr>
            </control>
          </mc:Choice>
        </mc:AlternateContent>
        <mc:AlternateContent xmlns:mc="http://schemas.openxmlformats.org/markup-compatibility/2006">
          <mc:Choice Requires="x14">
            <control shapeId="69755" r:id="rId82" name="Check Box 123">
              <controlPr locked="0" defaultSize="0" autoFill="0" autoLine="0" autoPict="0">
                <anchor moveWithCells="1" sizeWithCells="1">
                  <from>
                    <xdr:col>18</xdr:col>
                    <xdr:colOff>0</xdr:colOff>
                    <xdr:row>28</xdr:row>
                    <xdr:rowOff>19050</xdr:rowOff>
                  </from>
                  <to>
                    <xdr:col>19</xdr:col>
                    <xdr:colOff>209550</xdr:colOff>
                    <xdr:row>28</xdr:row>
                    <xdr:rowOff>152400</xdr:rowOff>
                  </to>
                </anchor>
              </controlPr>
            </control>
          </mc:Choice>
        </mc:AlternateContent>
        <mc:AlternateContent xmlns:mc="http://schemas.openxmlformats.org/markup-compatibility/2006">
          <mc:Choice Requires="x14">
            <control shapeId="69756" r:id="rId83" name="Check Box 124">
              <controlPr locked="0" defaultSize="0" autoFill="0" autoLine="0" autoPict="0">
                <anchor moveWithCells="1" sizeWithCells="1">
                  <from>
                    <xdr:col>19</xdr:col>
                    <xdr:colOff>342900</xdr:colOff>
                    <xdr:row>28</xdr:row>
                    <xdr:rowOff>28575</xdr:rowOff>
                  </from>
                  <to>
                    <xdr:col>20</xdr:col>
                    <xdr:colOff>304800</xdr:colOff>
                    <xdr:row>28</xdr:row>
                    <xdr:rowOff>152400</xdr:rowOff>
                  </to>
                </anchor>
              </controlPr>
            </control>
          </mc:Choice>
        </mc:AlternateContent>
        <mc:AlternateContent xmlns:mc="http://schemas.openxmlformats.org/markup-compatibility/2006">
          <mc:Choice Requires="x14">
            <control shapeId="69757" r:id="rId84" name="Check Box 125">
              <controlPr locked="0" defaultSize="0" autoFill="0" autoLine="0" autoPict="0">
                <anchor moveWithCells="1" sizeWithCells="1">
                  <from>
                    <xdr:col>20</xdr:col>
                    <xdr:colOff>400050</xdr:colOff>
                    <xdr:row>28</xdr:row>
                    <xdr:rowOff>19050</xdr:rowOff>
                  </from>
                  <to>
                    <xdr:col>21</xdr:col>
                    <xdr:colOff>409575</xdr:colOff>
                    <xdr:row>28</xdr:row>
                    <xdr:rowOff>152400</xdr:rowOff>
                  </to>
                </anchor>
              </controlPr>
            </control>
          </mc:Choice>
        </mc:AlternateContent>
        <mc:AlternateContent xmlns:mc="http://schemas.openxmlformats.org/markup-compatibility/2006">
          <mc:Choice Requires="x14">
            <control shapeId="69922" r:id="rId85" name="Check Box 290">
              <controlPr locked="0" defaultSize="0" autoFill="0" autoLine="0" autoPict="0">
                <anchor moveWithCells="1" sizeWithCells="1">
                  <from>
                    <xdr:col>9</xdr:col>
                    <xdr:colOff>47625</xdr:colOff>
                    <xdr:row>32</xdr:row>
                    <xdr:rowOff>19050</xdr:rowOff>
                  </from>
                  <to>
                    <xdr:col>9</xdr:col>
                    <xdr:colOff>485775</xdr:colOff>
                    <xdr:row>32</xdr:row>
                    <xdr:rowOff>152400</xdr:rowOff>
                  </to>
                </anchor>
              </controlPr>
            </control>
          </mc:Choice>
        </mc:AlternateContent>
        <mc:AlternateContent xmlns:mc="http://schemas.openxmlformats.org/markup-compatibility/2006">
          <mc:Choice Requires="x14">
            <control shapeId="69923" r:id="rId86" name="Check Box 291">
              <controlPr locked="0" defaultSize="0" autoFill="0" autoLine="0" autoPict="0">
                <anchor moveWithCells="1" sizeWithCells="1">
                  <from>
                    <xdr:col>9</xdr:col>
                    <xdr:colOff>619125</xdr:colOff>
                    <xdr:row>32</xdr:row>
                    <xdr:rowOff>28575</xdr:rowOff>
                  </from>
                  <to>
                    <xdr:col>9</xdr:col>
                    <xdr:colOff>952500</xdr:colOff>
                    <xdr:row>32</xdr:row>
                    <xdr:rowOff>152400</xdr:rowOff>
                  </to>
                </anchor>
              </controlPr>
            </control>
          </mc:Choice>
        </mc:AlternateContent>
        <mc:AlternateContent xmlns:mc="http://schemas.openxmlformats.org/markup-compatibility/2006">
          <mc:Choice Requires="x14">
            <control shapeId="69924" r:id="rId87" name="Check Box 292">
              <controlPr locked="0" defaultSize="0" autoFill="0" autoLine="0" autoPict="0">
                <anchor moveWithCells="1" sizeWithCells="1">
                  <from>
                    <xdr:col>9</xdr:col>
                    <xdr:colOff>1047750</xdr:colOff>
                    <xdr:row>32</xdr:row>
                    <xdr:rowOff>19050</xdr:rowOff>
                  </from>
                  <to>
                    <xdr:col>10</xdr:col>
                    <xdr:colOff>390525</xdr:colOff>
                    <xdr:row>32</xdr:row>
                    <xdr:rowOff>152400</xdr:rowOff>
                  </to>
                </anchor>
              </controlPr>
            </control>
          </mc:Choice>
        </mc:AlternateContent>
        <mc:AlternateContent xmlns:mc="http://schemas.openxmlformats.org/markup-compatibility/2006">
          <mc:Choice Requires="x14">
            <control shapeId="69925" r:id="rId88" name="Check Box 293">
              <controlPr locked="0" defaultSize="0" autoFill="0" autoLine="0" autoPict="0">
                <anchor moveWithCells="1" sizeWithCells="1">
                  <from>
                    <xdr:col>9</xdr:col>
                    <xdr:colOff>47625</xdr:colOff>
                    <xdr:row>29</xdr:row>
                    <xdr:rowOff>19050</xdr:rowOff>
                  </from>
                  <to>
                    <xdr:col>9</xdr:col>
                    <xdr:colOff>485775</xdr:colOff>
                    <xdr:row>29</xdr:row>
                    <xdr:rowOff>152400</xdr:rowOff>
                  </to>
                </anchor>
              </controlPr>
            </control>
          </mc:Choice>
        </mc:AlternateContent>
        <mc:AlternateContent xmlns:mc="http://schemas.openxmlformats.org/markup-compatibility/2006">
          <mc:Choice Requires="x14">
            <control shapeId="69926" r:id="rId89" name="Check Box 294">
              <controlPr locked="0" defaultSize="0" autoFill="0" autoLine="0" autoPict="0">
                <anchor moveWithCells="1" sizeWithCells="1">
                  <from>
                    <xdr:col>9</xdr:col>
                    <xdr:colOff>619125</xdr:colOff>
                    <xdr:row>29</xdr:row>
                    <xdr:rowOff>28575</xdr:rowOff>
                  </from>
                  <to>
                    <xdr:col>9</xdr:col>
                    <xdr:colOff>952500</xdr:colOff>
                    <xdr:row>29</xdr:row>
                    <xdr:rowOff>152400</xdr:rowOff>
                  </to>
                </anchor>
              </controlPr>
            </control>
          </mc:Choice>
        </mc:AlternateContent>
        <mc:AlternateContent xmlns:mc="http://schemas.openxmlformats.org/markup-compatibility/2006">
          <mc:Choice Requires="x14">
            <control shapeId="69927" r:id="rId90" name="Check Box 295">
              <controlPr locked="0" defaultSize="0" autoFill="0" autoLine="0" autoPict="0">
                <anchor moveWithCells="1" sizeWithCells="1">
                  <from>
                    <xdr:col>9</xdr:col>
                    <xdr:colOff>1047750</xdr:colOff>
                    <xdr:row>29</xdr:row>
                    <xdr:rowOff>19050</xdr:rowOff>
                  </from>
                  <to>
                    <xdr:col>10</xdr:col>
                    <xdr:colOff>390525</xdr:colOff>
                    <xdr:row>29</xdr:row>
                    <xdr:rowOff>152400</xdr:rowOff>
                  </to>
                </anchor>
              </controlPr>
            </control>
          </mc:Choice>
        </mc:AlternateContent>
        <mc:AlternateContent xmlns:mc="http://schemas.openxmlformats.org/markup-compatibility/2006">
          <mc:Choice Requires="x14">
            <control shapeId="69928" r:id="rId91" name="Check Box 296">
              <controlPr locked="0" defaultSize="0" autoFill="0" autoLine="0" autoPict="0">
                <anchor moveWithCells="1" sizeWithCells="1">
                  <from>
                    <xdr:col>9</xdr:col>
                    <xdr:colOff>47625</xdr:colOff>
                    <xdr:row>30</xdr:row>
                    <xdr:rowOff>19050</xdr:rowOff>
                  </from>
                  <to>
                    <xdr:col>9</xdr:col>
                    <xdr:colOff>485775</xdr:colOff>
                    <xdr:row>30</xdr:row>
                    <xdr:rowOff>152400</xdr:rowOff>
                  </to>
                </anchor>
              </controlPr>
            </control>
          </mc:Choice>
        </mc:AlternateContent>
        <mc:AlternateContent xmlns:mc="http://schemas.openxmlformats.org/markup-compatibility/2006">
          <mc:Choice Requires="x14">
            <control shapeId="69929" r:id="rId92" name="Check Box 297">
              <controlPr locked="0" defaultSize="0" autoFill="0" autoLine="0" autoPict="0">
                <anchor moveWithCells="1" sizeWithCells="1">
                  <from>
                    <xdr:col>9</xdr:col>
                    <xdr:colOff>619125</xdr:colOff>
                    <xdr:row>30</xdr:row>
                    <xdr:rowOff>28575</xdr:rowOff>
                  </from>
                  <to>
                    <xdr:col>9</xdr:col>
                    <xdr:colOff>952500</xdr:colOff>
                    <xdr:row>30</xdr:row>
                    <xdr:rowOff>152400</xdr:rowOff>
                  </to>
                </anchor>
              </controlPr>
            </control>
          </mc:Choice>
        </mc:AlternateContent>
        <mc:AlternateContent xmlns:mc="http://schemas.openxmlformats.org/markup-compatibility/2006">
          <mc:Choice Requires="x14">
            <control shapeId="69930" r:id="rId93" name="Check Box 298">
              <controlPr locked="0" defaultSize="0" autoFill="0" autoLine="0" autoPict="0">
                <anchor moveWithCells="1" sizeWithCells="1">
                  <from>
                    <xdr:col>9</xdr:col>
                    <xdr:colOff>1047750</xdr:colOff>
                    <xdr:row>30</xdr:row>
                    <xdr:rowOff>19050</xdr:rowOff>
                  </from>
                  <to>
                    <xdr:col>10</xdr:col>
                    <xdr:colOff>390525</xdr:colOff>
                    <xdr:row>30</xdr:row>
                    <xdr:rowOff>152400</xdr:rowOff>
                  </to>
                </anchor>
              </controlPr>
            </control>
          </mc:Choice>
        </mc:AlternateContent>
        <mc:AlternateContent xmlns:mc="http://schemas.openxmlformats.org/markup-compatibility/2006">
          <mc:Choice Requires="x14">
            <control shapeId="69931" r:id="rId94" name="Check Box 299">
              <controlPr locked="0" defaultSize="0" autoFill="0" autoLine="0" autoPict="0">
                <anchor moveWithCells="1" sizeWithCells="1">
                  <from>
                    <xdr:col>9</xdr:col>
                    <xdr:colOff>47625</xdr:colOff>
                    <xdr:row>31</xdr:row>
                    <xdr:rowOff>19050</xdr:rowOff>
                  </from>
                  <to>
                    <xdr:col>9</xdr:col>
                    <xdr:colOff>485775</xdr:colOff>
                    <xdr:row>31</xdr:row>
                    <xdr:rowOff>152400</xdr:rowOff>
                  </to>
                </anchor>
              </controlPr>
            </control>
          </mc:Choice>
        </mc:AlternateContent>
        <mc:AlternateContent xmlns:mc="http://schemas.openxmlformats.org/markup-compatibility/2006">
          <mc:Choice Requires="x14">
            <control shapeId="69932" r:id="rId95" name="Check Box 300">
              <controlPr locked="0" defaultSize="0" autoFill="0" autoLine="0" autoPict="0">
                <anchor moveWithCells="1" sizeWithCells="1">
                  <from>
                    <xdr:col>9</xdr:col>
                    <xdr:colOff>619125</xdr:colOff>
                    <xdr:row>31</xdr:row>
                    <xdr:rowOff>28575</xdr:rowOff>
                  </from>
                  <to>
                    <xdr:col>9</xdr:col>
                    <xdr:colOff>952500</xdr:colOff>
                    <xdr:row>31</xdr:row>
                    <xdr:rowOff>152400</xdr:rowOff>
                  </to>
                </anchor>
              </controlPr>
            </control>
          </mc:Choice>
        </mc:AlternateContent>
        <mc:AlternateContent xmlns:mc="http://schemas.openxmlformats.org/markup-compatibility/2006">
          <mc:Choice Requires="x14">
            <control shapeId="69933" r:id="rId96" name="Check Box 301">
              <controlPr locked="0" defaultSize="0" autoFill="0" autoLine="0" autoPict="0">
                <anchor moveWithCells="1" sizeWithCells="1">
                  <from>
                    <xdr:col>9</xdr:col>
                    <xdr:colOff>1047750</xdr:colOff>
                    <xdr:row>31</xdr:row>
                    <xdr:rowOff>19050</xdr:rowOff>
                  </from>
                  <to>
                    <xdr:col>10</xdr:col>
                    <xdr:colOff>390525</xdr:colOff>
                    <xdr:row>31</xdr:row>
                    <xdr:rowOff>152400</xdr:rowOff>
                  </to>
                </anchor>
              </controlPr>
            </control>
          </mc:Choice>
        </mc:AlternateContent>
        <mc:AlternateContent xmlns:mc="http://schemas.openxmlformats.org/markup-compatibility/2006">
          <mc:Choice Requires="x14">
            <control shapeId="69934" r:id="rId97" name="Check Box 302">
              <controlPr locked="0" defaultSize="0" autoFill="0" autoLine="0" autoPict="0">
                <anchor moveWithCells="1" sizeWithCells="1">
                  <from>
                    <xdr:col>9</xdr:col>
                    <xdr:colOff>47625</xdr:colOff>
                    <xdr:row>33</xdr:row>
                    <xdr:rowOff>19050</xdr:rowOff>
                  </from>
                  <to>
                    <xdr:col>9</xdr:col>
                    <xdr:colOff>485775</xdr:colOff>
                    <xdr:row>33</xdr:row>
                    <xdr:rowOff>152400</xdr:rowOff>
                  </to>
                </anchor>
              </controlPr>
            </control>
          </mc:Choice>
        </mc:AlternateContent>
        <mc:AlternateContent xmlns:mc="http://schemas.openxmlformats.org/markup-compatibility/2006">
          <mc:Choice Requires="x14">
            <control shapeId="69935" r:id="rId98" name="Check Box 303">
              <controlPr locked="0" defaultSize="0" autoFill="0" autoLine="0" autoPict="0">
                <anchor moveWithCells="1" sizeWithCells="1">
                  <from>
                    <xdr:col>9</xdr:col>
                    <xdr:colOff>619125</xdr:colOff>
                    <xdr:row>33</xdr:row>
                    <xdr:rowOff>28575</xdr:rowOff>
                  </from>
                  <to>
                    <xdr:col>9</xdr:col>
                    <xdr:colOff>952500</xdr:colOff>
                    <xdr:row>33</xdr:row>
                    <xdr:rowOff>152400</xdr:rowOff>
                  </to>
                </anchor>
              </controlPr>
            </control>
          </mc:Choice>
        </mc:AlternateContent>
        <mc:AlternateContent xmlns:mc="http://schemas.openxmlformats.org/markup-compatibility/2006">
          <mc:Choice Requires="x14">
            <control shapeId="69936" r:id="rId99" name="Check Box 304">
              <controlPr locked="0" defaultSize="0" autoFill="0" autoLine="0" autoPict="0">
                <anchor moveWithCells="1" sizeWithCells="1">
                  <from>
                    <xdr:col>9</xdr:col>
                    <xdr:colOff>1047750</xdr:colOff>
                    <xdr:row>33</xdr:row>
                    <xdr:rowOff>19050</xdr:rowOff>
                  </from>
                  <to>
                    <xdr:col>10</xdr:col>
                    <xdr:colOff>390525</xdr:colOff>
                    <xdr:row>33</xdr:row>
                    <xdr:rowOff>152400</xdr:rowOff>
                  </to>
                </anchor>
              </controlPr>
            </control>
          </mc:Choice>
        </mc:AlternateContent>
        <mc:AlternateContent xmlns:mc="http://schemas.openxmlformats.org/markup-compatibility/2006">
          <mc:Choice Requires="x14">
            <control shapeId="69937" r:id="rId100" name="Check Box 305">
              <controlPr locked="0" defaultSize="0" autoFill="0" autoLine="0" autoPict="0">
                <anchor moveWithCells="1" sizeWithCells="1">
                  <from>
                    <xdr:col>9</xdr:col>
                    <xdr:colOff>47625</xdr:colOff>
                    <xdr:row>34</xdr:row>
                    <xdr:rowOff>19050</xdr:rowOff>
                  </from>
                  <to>
                    <xdr:col>9</xdr:col>
                    <xdr:colOff>485775</xdr:colOff>
                    <xdr:row>34</xdr:row>
                    <xdr:rowOff>152400</xdr:rowOff>
                  </to>
                </anchor>
              </controlPr>
            </control>
          </mc:Choice>
        </mc:AlternateContent>
        <mc:AlternateContent xmlns:mc="http://schemas.openxmlformats.org/markup-compatibility/2006">
          <mc:Choice Requires="x14">
            <control shapeId="69938" r:id="rId101" name="Check Box 306">
              <controlPr locked="0" defaultSize="0" autoFill="0" autoLine="0" autoPict="0">
                <anchor moveWithCells="1" sizeWithCells="1">
                  <from>
                    <xdr:col>9</xdr:col>
                    <xdr:colOff>619125</xdr:colOff>
                    <xdr:row>34</xdr:row>
                    <xdr:rowOff>28575</xdr:rowOff>
                  </from>
                  <to>
                    <xdr:col>9</xdr:col>
                    <xdr:colOff>952500</xdr:colOff>
                    <xdr:row>34</xdr:row>
                    <xdr:rowOff>152400</xdr:rowOff>
                  </to>
                </anchor>
              </controlPr>
            </control>
          </mc:Choice>
        </mc:AlternateContent>
        <mc:AlternateContent xmlns:mc="http://schemas.openxmlformats.org/markup-compatibility/2006">
          <mc:Choice Requires="x14">
            <control shapeId="69939" r:id="rId102" name="Check Box 307">
              <controlPr locked="0" defaultSize="0" autoFill="0" autoLine="0" autoPict="0">
                <anchor moveWithCells="1" sizeWithCells="1">
                  <from>
                    <xdr:col>9</xdr:col>
                    <xdr:colOff>1047750</xdr:colOff>
                    <xdr:row>34</xdr:row>
                    <xdr:rowOff>19050</xdr:rowOff>
                  </from>
                  <to>
                    <xdr:col>10</xdr:col>
                    <xdr:colOff>390525</xdr:colOff>
                    <xdr:row>34</xdr:row>
                    <xdr:rowOff>152400</xdr:rowOff>
                  </to>
                </anchor>
              </controlPr>
            </control>
          </mc:Choice>
        </mc:AlternateContent>
        <mc:AlternateContent xmlns:mc="http://schemas.openxmlformats.org/markup-compatibility/2006">
          <mc:Choice Requires="x14">
            <control shapeId="69940" r:id="rId103" name="Check Box 308">
              <controlPr locked="0" defaultSize="0" autoFill="0" autoLine="0" autoPict="0">
                <anchor moveWithCells="1" sizeWithCells="1">
                  <from>
                    <xdr:col>9</xdr:col>
                    <xdr:colOff>47625</xdr:colOff>
                    <xdr:row>35</xdr:row>
                    <xdr:rowOff>19050</xdr:rowOff>
                  </from>
                  <to>
                    <xdr:col>9</xdr:col>
                    <xdr:colOff>485775</xdr:colOff>
                    <xdr:row>35</xdr:row>
                    <xdr:rowOff>152400</xdr:rowOff>
                  </to>
                </anchor>
              </controlPr>
            </control>
          </mc:Choice>
        </mc:AlternateContent>
        <mc:AlternateContent xmlns:mc="http://schemas.openxmlformats.org/markup-compatibility/2006">
          <mc:Choice Requires="x14">
            <control shapeId="69941" r:id="rId104" name="Check Box 309">
              <controlPr locked="0" defaultSize="0" autoFill="0" autoLine="0" autoPict="0">
                <anchor moveWithCells="1" sizeWithCells="1">
                  <from>
                    <xdr:col>9</xdr:col>
                    <xdr:colOff>619125</xdr:colOff>
                    <xdr:row>35</xdr:row>
                    <xdr:rowOff>28575</xdr:rowOff>
                  </from>
                  <to>
                    <xdr:col>9</xdr:col>
                    <xdr:colOff>952500</xdr:colOff>
                    <xdr:row>35</xdr:row>
                    <xdr:rowOff>152400</xdr:rowOff>
                  </to>
                </anchor>
              </controlPr>
            </control>
          </mc:Choice>
        </mc:AlternateContent>
        <mc:AlternateContent xmlns:mc="http://schemas.openxmlformats.org/markup-compatibility/2006">
          <mc:Choice Requires="x14">
            <control shapeId="69942" r:id="rId105" name="Check Box 310">
              <controlPr locked="0" defaultSize="0" autoFill="0" autoLine="0" autoPict="0">
                <anchor moveWithCells="1" sizeWithCells="1">
                  <from>
                    <xdr:col>9</xdr:col>
                    <xdr:colOff>1047750</xdr:colOff>
                    <xdr:row>35</xdr:row>
                    <xdr:rowOff>19050</xdr:rowOff>
                  </from>
                  <to>
                    <xdr:col>10</xdr:col>
                    <xdr:colOff>390525</xdr:colOff>
                    <xdr:row>35</xdr:row>
                    <xdr:rowOff>152400</xdr:rowOff>
                  </to>
                </anchor>
              </controlPr>
            </control>
          </mc:Choice>
        </mc:AlternateContent>
        <mc:AlternateContent xmlns:mc="http://schemas.openxmlformats.org/markup-compatibility/2006">
          <mc:Choice Requires="x14">
            <control shapeId="69943" r:id="rId106" name="Check Box 311">
              <controlPr locked="0" defaultSize="0" autoFill="0" autoLine="0" autoPict="0">
                <anchor moveWithCells="1" sizeWithCells="1">
                  <from>
                    <xdr:col>9</xdr:col>
                    <xdr:colOff>47625</xdr:colOff>
                    <xdr:row>36</xdr:row>
                    <xdr:rowOff>19050</xdr:rowOff>
                  </from>
                  <to>
                    <xdr:col>9</xdr:col>
                    <xdr:colOff>485775</xdr:colOff>
                    <xdr:row>36</xdr:row>
                    <xdr:rowOff>152400</xdr:rowOff>
                  </to>
                </anchor>
              </controlPr>
            </control>
          </mc:Choice>
        </mc:AlternateContent>
        <mc:AlternateContent xmlns:mc="http://schemas.openxmlformats.org/markup-compatibility/2006">
          <mc:Choice Requires="x14">
            <control shapeId="69944" r:id="rId107" name="Check Box 312">
              <controlPr locked="0" defaultSize="0" autoFill="0" autoLine="0" autoPict="0">
                <anchor moveWithCells="1" sizeWithCells="1">
                  <from>
                    <xdr:col>9</xdr:col>
                    <xdr:colOff>619125</xdr:colOff>
                    <xdr:row>36</xdr:row>
                    <xdr:rowOff>28575</xdr:rowOff>
                  </from>
                  <to>
                    <xdr:col>9</xdr:col>
                    <xdr:colOff>952500</xdr:colOff>
                    <xdr:row>36</xdr:row>
                    <xdr:rowOff>152400</xdr:rowOff>
                  </to>
                </anchor>
              </controlPr>
            </control>
          </mc:Choice>
        </mc:AlternateContent>
        <mc:AlternateContent xmlns:mc="http://schemas.openxmlformats.org/markup-compatibility/2006">
          <mc:Choice Requires="x14">
            <control shapeId="69945" r:id="rId108" name="Check Box 313">
              <controlPr locked="0" defaultSize="0" autoFill="0" autoLine="0" autoPict="0">
                <anchor moveWithCells="1" sizeWithCells="1">
                  <from>
                    <xdr:col>9</xdr:col>
                    <xdr:colOff>1047750</xdr:colOff>
                    <xdr:row>36</xdr:row>
                    <xdr:rowOff>19050</xdr:rowOff>
                  </from>
                  <to>
                    <xdr:col>10</xdr:col>
                    <xdr:colOff>390525</xdr:colOff>
                    <xdr:row>36</xdr:row>
                    <xdr:rowOff>152400</xdr:rowOff>
                  </to>
                </anchor>
              </controlPr>
            </control>
          </mc:Choice>
        </mc:AlternateContent>
        <mc:AlternateContent xmlns:mc="http://schemas.openxmlformats.org/markup-compatibility/2006">
          <mc:Choice Requires="x14">
            <control shapeId="69946" r:id="rId109" name="Check Box 314">
              <controlPr locked="0" defaultSize="0" autoFill="0" autoLine="0" autoPict="0">
                <anchor moveWithCells="1" sizeWithCells="1">
                  <from>
                    <xdr:col>9</xdr:col>
                    <xdr:colOff>47625</xdr:colOff>
                    <xdr:row>37</xdr:row>
                    <xdr:rowOff>19050</xdr:rowOff>
                  </from>
                  <to>
                    <xdr:col>9</xdr:col>
                    <xdr:colOff>485775</xdr:colOff>
                    <xdr:row>37</xdr:row>
                    <xdr:rowOff>152400</xdr:rowOff>
                  </to>
                </anchor>
              </controlPr>
            </control>
          </mc:Choice>
        </mc:AlternateContent>
        <mc:AlternateContent xmlns:mc="http://schemas.openxmlformats.org/markup-compatibility/2006">
          <mc:Choice Requires="x14">
            <control shapeId="69947" r:id="rId110" name="Check Box 315">
              <controlPr locked="0" defaultSize="0" autoFill="0" autoLine="0" autoPict="0">
                <anchor moveWithCells="1" sizeWithCells="1">
                  <from>
                    <xdr:col>9</xdr:col>
                    <xdr:colOff>619125</xdr:colOff>
                    <xdr:row>37</xdr:row>
                    <xdr:rowOff>28575</xdr:rowOff>
                  </from>
                  <to>
                    <xdr:col>9</xdr:col>
                    <xdr:colOff>952500</xdr:colOff>
                    <xdr:row>37</xdr:row>
                    <xdr:rowOff>152400</xdr:rowOff>
                  </to>
                </anchor>
              </controlPr>
            </control>
          </mc:Choice>
        </mc:AlternateContent>
        <mc:AlternateContent xmlns:mc="http://schemas.openxmlformats.org/markup-compatibility/2006">
          <mc:Choice Requires="x14">
            <control shapeId="69948" r:id="rId111" name="Check Box 316">
              <controlPr locked="0" defaultSize="0" autoFill="0" autoLine="0" autoPict="0">
                <anchor moveWithCells="1" sizeWithCells="1">
                  <from>
                    <xdr:col>9</xdr:col>
                    <xdr:colOff>1047750</xdr:colOff>
                    <xdr:row>37</xdr:row>
                    <xdr:rowOff>19050</xdr:rowOff>
                  </from>
                  <to>
                    <xdr:col>10</xdr:col>
                    <xdr:colOff>390525</xdr:colOff>
                    <xdr:row>37</xdr:row>
                    <xdr:rowOff>152400</xdr:rowOff>
                  </to>
                </anchor>
              </controlPr>
            </control>
          </mc:Choice>
        </mc:AlternateContent>
        <mc:AlternateContent xmlns:mc="http://schemas.openxmlformats.org/markup-compatibility/2006">
          <mc:Choice Requires="x14">
            <control shapeId="69949" r:id="rId112" name="Check Box 317">
              <controlPr locked="0" defaultSize="0" autoFill="0" autoLine="0" autoPict="0">
                <anchor moveWithCells="1" sizeWithCells="1">
                  <from>
                    <xdr:col>9</xdr:col>
                    <xdr:colOff>47625</xdr:colOff>
                    <xdr:row>39</xdr:row>
                    <xdr:rowOff>19050</xdr:rowOff>
                  </from>
                  <to>
                    <xdr:col>9</xdr:col>
                    <xdr:colOff>485775</xdr:colOff>
                    <xdr:row>39</xdr:row>
                    <xdr:rowOff>152400</xdr:rowOff>
                  </to>
                </anchor>
              </controlPr>
            </control>
          </mc:Choice>
        </mc:AlternateContent>
        <mc:AlternateContent xmlns:mc="http://schemas.openxmlformats.org/markup-compatibility/2006">
          <mc:Choice Requires="x14">
            <control shapeId="69950" r:id="rId113" name="Check Box 318">
              <controlPr locked="0" defaultSize="0" autoFill="0" autoLine="0" autoPict="0">
                <anchor moveWithCells="1" sizeWithCells="1">
                  <from>
                    <xdr:col>9</xdr:col>
                    <xdr:colOff>619125</xdr:colOff>
                    <xdr:row>39</xdr:row>
                    <xdr:rowOff>28575</xdr:rowOff>
                  </from>
                  <to>
                    <xdr:col>9</xdr:col>
                    <xdr:colOff>952500</xdr:colOff>
                    <xdr:row>39</xdr:row>
                    <xdr:rowOff>152400</xdr:rowOff>
                  </to>
                </anchor>
              </controlPr>
            </control>
          </mc:Choice>
        </mc:AlternateContent>
        <mc:AlternateContent xmlns:mc="http://schemas.openxmlformats.org/markup-compatibility/2006">
          <mc:Choice Requires="x14">
            <control shapeId="69951" r:id="rId114" name="Check Box 319">
              <controlPr locked="0" defaultSize="0" autoFill="0" autoLine="0" autoPict="0">
                <anchor moveWithCells="1" sizeWithCells="1">
                  <from>
                    <xdr:col>9</xdr:col>
                    <xdr:colOff>1047750</xdr:colOff>
                    <xdr:row>39</xdr:row>
                    <xdr:rowOff>19050</xdr:rowOff>
                  </from>
                  <to>
                    <xdr:col>10</xdr:col>
                    <xdr:colOff>390525</xdr:colOff>
                    <xdr:row>39</xdr:row>
                    <xdr:rowOff>152400</xdr:rowOff>
                  </to>
                </anchor>
              </controlPr>
            </control>
          </mc:Choice>
        </mc:AlternateContent>
        <mc:AlternateContent xmlns:mc="http://schemas.openxmlformats.org/markup-compatibility/2006">
          <mc:Choice Requires="x14">
            <control shapeId="69952" r:id="rId115" name="Check Box 320">
              <controlPr locked="0" defaultSize="0" autoFill="0" autoLine="0" autoPict="0">
                <anchor moveWithCells="1" sizeWithCells="1">
                  <from>
                    <xdr:col>9</xdr:col>
                    <xdr:colOff>47625</xdr:colOff>
                    <xdr:row>40</xdr:row>
                    <xdr:rowOff>19050</xdr:rowOff>
                  </from>
                  <to>
                    <xdr:col>9</xdr:col>
                    <xdr:colOff>485775</xdr:colOff>
                    <xdr:row>40</xdr:row>
                    <xdr:rowOff>152400</xdr:rowOff>
                  </to>
                </anchor>
              </controlPr>
            </control>
          </mc:Choice>
        </mc:AlternateContent>
        <mc:AlternateContent xmlns:mc="http://schemas.openxmlformats.org/markup-compatibility/2006">
          <mc:Choice Requires="x14">
            <control shapeId="69953" r:id="rId116" name="Check Box 321">
              <controlPr locked="0" defaultSize="0" autoFill="0" autoLine="0" autoPict="0">
                <anchor moveWithCells="1" sizeWithCells="1">
                  <from>
                    <xdr:col>9</xdr:col>
                    <xdr:colOff>619125</xdr:colOff>
                    <xdr:row>40</xdr:row>
                    <xdr:rowOff>28575</xdr:rowOff>
                  </from>
                  <to>
                    <xdr:col>9</xdr:col>
                    <xdr:colOff>952500</xdr:colOff>
                    <xdr:row>40</xdr:row>
                    <xdr:rowOff>152400</xdr:rowOff>
                  </to>
                </anchor>
              </controlPr>
            </control>
          </mc:Choice>
        </mc:AlternateContent>
        <mc:AlternateContent xmlns:mc="http://schemas.openxmlformats.org/markup-compatibility/2006">
          <mc:Choice Requires="x14">
            <control shapeId="69954" r:id="rId117" name="Check Box 322">
              <controlPr locked="0" defaultSize="0" autoFill="0" autoLine="0" autoPict="0">
                <anchor moveWithCells="1" sizeWithCells="1">
                  <from>
                    <xdr:col>9</xdr:col>
                    <xdr:colOff>1047750</xdr:colOff>
                    <xdr:row>40</xdr:row>
                    <xdr:rowOff>19050</xdr:rowOff>
                  </from>
                  <to>
                    <xdr:col>10</xdr:col>
                    <xdr:colOff>390525</xdr:colOff>
                    <xdr:row>40</xdr:row>
                    <xdr:rowOff>152400</xdr:rowOff>
                  </to>
                </anchor>
              </controlPr>
            </control>
          </mc:Choice>
        </mc:AlternateContent>
        <mc:AlternateContent xmlns:mc="http://schemas.openxmlformats.org/markup-compatibility/2006">
          <mc:Choice Requires="x14">
            <control shapeId="69955" r:id="rId118" name="Check Box 323">
              <controlPr locked="0" defaultSize="0" autoFill="0" autoLine="0" autoPict="0">
                <anchor moveWithCells="1" sizeWithCells="1">
                  <from>
                    <xdr:col>9</xdr:col>
                    <xdr:colOff>47625</xdr:colOff>
                    <xdr:row>41</xdr:row>
                    <xdr:rowOff>19050</xdr:rowOff>
                  </from>
                  <to>
                    <xdr:col>9</xdr:col>
                    <xdr:colOff>485775</xdr:colOff>
                    <xdr:row>41</xdr:row>
                    <xdr:rowOff>152400</xdr:rowOff>
                  </to>
                </anchor>
              </controlPr>
            </control>
          </mc:Choice>
        </mc:AlternateContent>
        <mc:AlternateContent xmlns:mc="http://schemas.openxmlformats.org/markup-compatibility/2006">
          <mc:Choice Requires="x14">
            <control shapeId="69956" r:id="rId119" name="Check Box 324">
              <controlPr locked="0" defaultSize="0" autoFill="0" autoLine="0" autoPict="0">
                <anchor moveWithCells="1" sizeWithCells="1">
                  <from>
                    <xdr:col>9</xdr:col>
                    <xdr:colOff>619125</xdr:colOff>
                    <xdr:row>41</xdr:row>
                    <xdr:rowOff>28575</xdr:rowOff>
                  </from>
                  <to>
                    <xdr:col>9</xdr:col>
                    <xdr:colOff>952500</xdr:colOff>
                    <xdr:row>41</xdr:row>
                    <xdr:rowOff>152400</xdr:rowOff>
                  </to>
                </anchor>
              </controlPr>
            </control>
          </mc:Choice>
        </mc:AlternateContent>
        <mc:AlternateContent xmlns:mc="http://schemas.openxmlformats.org/markup-compatibility/2006">
          <mc:Choice Requires="x14">
            <control shapeId="69957" r:id="rId120" name="Check Box 325">
              <controlPr locked="0" defaultSize="0" autoFill="0" autoLine="0" autoPict="0">
                <anchor moveWithCells="1" sizeWithCells="1">
                  <from>
                    <xdr:col>9</xdr:col>
                    <xdr:colOff>1047750</xdr:colOff>
                    <xdr:row>41</xdr:row>
                    <xdr:rowOff>19050</xdr:rowOff>
                  </from>
                  <to>
                    <xdr:col>10</xdr:col>
                    <xdr:colOff>390525</xdr:colOff>
                    <xdr:row>41</xdr:row>
                    <xdr:rowOff>152400</xdr:rowOff>
                  </to>
                </anchor>
              </controlPr>
            </control>
          </mc:Choice>
        </mc:AlternateContent>
        <mc:AlternateContent xmlns:mc="http://schemas.openxmlformats.org/markup-compatibility/2006">
          <mc:Choice Requires="x14">
            <control shapeId="69958" r:id="rId121" name="Check Box 326">
              <controlPr locked="0" defaultSize="0" autoFill="0" autoLine="0" autoPict="0">
                <anchor moveWithCells="1" sizeWithCells="1">
                  <from>
                    <xdr:col>9</xdr:col>
                    <xdr:colOff>47625</xdr:colOff>
                    <xdr:row>42</xdr:row>
                    <xdr:rowOff>19050</xdr:rowOff>
                  </from>
                  <to>
                    <xdr:col>9</xdr:col>
                    <xdr:colOff>485775</xdr:colOff>
                    <xdr:row>42</xdr:row>
                    <xdr:rowOff>152400</xdr:rowOff>
                  </to>
                </anchor>
              </controlPr>
            </control>
          </mc:Choice>
        </mc:AlternateContent>
        <mc:AlternateContent xmlns:mc="http://schemas.openxmlformats.org/markup-compatibility/2006">
          <mc:Choice Requires="x14">
            <control shapeId="69959" r:id="rId122" name="Check Box 327">
              <controlPr locked="0" defaultSize="0" autoFill="0" autoLine="0" autoPict="0">
                <anchor moveWithCells="1" sizeWithCells="1">
                  <from>
                    <xdr:col>9</xdr:col>
                    <xdr:colOff>619125</xdr:colOff>
                    <xdr:row>42</xdr:row>
                    <xdr:rowOff>28575</xdr:rowOff>
                  </from>
                  <to>
                    <xdr:col>9</xdr:col>
                    <xdr:colOff>952500</xdr:colOff>
                    <xdr:row>42</xdr:row>
                    <xdr:rowOff>152400</xdr:rowOff>
                  </to>
                </anchor>
              </controlPr>
            </control>
          </mc:Choice>
        </mc:AlternateContent>
        <mc:AlternateContent xmlns:mc="http://schemas.openxmlformats.org/markup-compatibility/2006">
          <mc:Choice Requires="x14">
            <control shapeId="69960" r:id="rId123" name="Check Box 328">
              <controlPr locked="0" defaultSize="0" autoFill="0" autoLine="0" autoPict="0">
                <anchor moveWithCells="1" sizeWithCells="1">
                  <from>
                    <xdr:col>9</xdr:col>
                    <xdr:colOff>1047750</xdr:colOff>
                    <xdr:row>42</xdr:row>
                    <xdr:rowOff>19050</xdr:rowOff>
                  </from>
                  <to>
                    <xdr:col>10</xdr:col>
                    <xdr:colOff>390525</xdr:colOff>
                    <xdr:row>42</xdr:row>
                    <xdr:rowOff>152400</xdr:rowOff>
                  </to>
                </anchor>
              </controlPr>
            </control>
          </mc:Choice>
        </mc:AlternateContent>
        <mc:AlternateContent xmlns:mc="http://schemas.openxmlformats.org/markup-compatibility/2006">
          <mc:Choice Requires="x14">
            <control shapeId="69961" r:id="rId124" name="Check Box 329">
              <controlPr locked="0" defaultSize="0" autoFill="0" autoLine="0" autoPict="0">
                <anchor moveWithCells="1" sizeWithCells="1">
                  <from>
                    <xdr:col>9</xdr:col>
                    <xdr:colOff>47625</xdr:colOff>
                    <xdr:row>43</xdr:row>
                    <xdr:rowOff>19050</xdr:rowOff>
                  </from>
                  <to>
                    <xdr:col>9</xdr:col>
                    <xdr:colOff>485775</xdr:colOff>
                    <xdr:row>43</xdr:row>
                    <xdr:rowOff>152400</xdr:rowOff>
                  </to>
                </anchor>
              </controlPr>
            </control>
          </mc:Choice>
        </mc:AlternateContent>
        <mc:AlternateContent xmlns:mc="http://schemas.openxmlformats.org/markup-compatibility/2006">
          <mc:Choice Requires="x14">
            <control shapeId="69962" r:id="rId125" name="Check Box 330">
              <controlPr locked="0" defaultSize="0" autoFill="0" autoLine="0" autoPict="0">
                <anchor moveWithCells="1" sizeWithCells="1">
                  <from>
                    <xdr:col>9</xdr:col>
                    <xdr:colOff>619125</xdr:colOff>
                    <xdr:row>43</xdr:row>
                    <xdr:rowOff>28575</xdr:rowOff>
                  </from>
                  <to>
                    <xdr:col>9</xdr:col>
                    <xdr:colOff>952500</xdr:colOff>
                    <xdr:row>43</xdr:row>
                    <xdr:rowOff>152400</xdr:rowOff>
                  </to>
                </anchor>
              </controlPr>
            </control>
          </mc:Choice>
        </mc:AlternateContent>
        <mc:AlternateContent xmlns:mc="http://schemas.openxmlformats.org/markup-compatibility/2006">
          <mc:Choice Requires="x14">
            <control shapeId="69963" r:id="rId126" name="Check Box 331">
              <controlPr locked="0" defaultSize="0" autoFill="0" autoLine="0" autoPict="0">
                <anchor moveWithCells="1" sizeWithCells="1">
                  <from>
                    <xdr:col>9</xdr:col>
                    <xdr:colOff>1047750</xdr:colOff>
                    <xdr:row>43</xdr:row>
                    <xdr:rowOff>19050</xdr:rowOff>
                  </from>
                  <to>
                    <xdr:col>10</xdr:col>
                    <xdr:colOff>390525</xdr:colOff>
                    <xdr:row>43</xdr:row>
                    <xdr:rowOff>152400</xdr:rowOff>
                  </to>
                </anchor>
              </controlPr>
            </control>
          </mc:Choice>
        </mc:AlternateContent>
        <mc:AlternateContent xmlns:mc="http://schemas.openxmlformats.org/markup-compatibility/2006">
          <mc:Choice Requires="x14">
            <control shapeId="69964" r:id="rId127" name="Check Box 332">
              <controlPr locked="0" defaultSize="0" autoFill="0" autoLine="0" autoPict="0">
                <anchor moveWithCells="1" sizeWithCells="1">
                  <from>
                    <xdr:col>9</xdr:col>
                    <xdr:colOff>47625</xdr:colOff>
                    <xdr:row>45</xdr:row>
                    <xdr:rowOff>19050</xdr:rowOff>
                  </from>
                  <to>
                    <xdr:col>9</xdr:col>
                    <xdr:colOff>485775</xdr:colOff>
                    <xdr:row>45</xdr:row>
                    <xdr:rowOff>152400</xdr:rowOff>
                  </to>
                </anchor>
              </controlPr>
            </control>
          </mc:Choice>
        </mc:AlternateContent>
        <mc:AlternateContent xmlns:mc="http://schemas.openxmlformats.org/markup-compatibility/2006">
          <mc:Choice Requires="x14">
            <control shapeId="69965" r:id="rId128" name="Check Box 333">
              <controlPr locked="0" defaultSize="0" autoFill="0" autoLine="0" autoPict="0">
                <anchor moveWithCells="1" sizeWithCells="1">
                  <from>
                    <xdr:col>9</xdr:col>
                    <xdr:colOff>619125</xdr:colOff>
                    <xdr:row>45</xdr:row>
                    <xdr:rowOff>28575</xdr:rowOff>
                  </from>
                  <to>
                    <xdr:col>9</xdr:col>
                    <xdr:colOff>952500</xdr:colOff>
                    <xdr:row>45</xdr:row>
                    <xdr:rowOff>152400</xdr:rowOff>
                  </to>
                </anchor>
              </controlPr>
            </control>
          </mc:Choice>
        </mc:AlternateContent>
        <mc:AlternateContent xmlns:mc="http://schemas.openxmlformats.org/markup-compatibility/2006">
          <mc:Choice Requires="x14">
            <control shapeId="69966" r:id="rId129" name="Check Box 334">
              <controlPr locked="0" defaultSize="0" autoFill="0" autoLine="0" autoPict="0">
                <anchor moveWithCells="1" sizeWithCells="1">
                  <from>
                    <xdr:col>9</xdr:col>
                    <xdr:colOff>1047750</xdr:colOff>
                    <xdr:row>45</xdr:row>
                    <xdr:rowOff>19050</xdr:rowOff>
                  </from>
                  <to>
                    <xdr:col>10</xdr:col>
                    <xdr:colOff>390525</xdr:colOff>
                    <xdr:row>45</xdr:row>
                    <xdr:rowOff>152400</xdr:rowOff>
                  </to>
                </anchor>
              </controlPr>
            </control>
          </mc:Choice>
        </mc:AlternateContent>
        <mc:AlternateContent xmlns:mc="http://schemas.openxmlformats.org/markup-compatibility/2006">
          <mc:Choice Requires="x14">
            <control shapeId="69967" r:id="rId130" name="Check Box 335">
              <controlPr locked="0" defaultSize="0" autoFill="0" autoLine="0" autoPict="0">
                <anchor moveWithCells="1" sizeWithCells="1">
                  <from>
                    <xdr:col>9</xdr:col>
                    <xdr:colOff>47625</xdr:colOff>
                    <xdr:row>44</xdr:row>
                    <xdr:rowOff>19050</xdr:rowOff>
                  </from>
                  <to>
                    <xdr:col>9</xdr:col>
                    <xdr:colOff>485775</xdr:colOff>
                    <xdr:row>44</xdr:row>
                    <xdr:rowOff>152400</xdr:rowOff>
                  </to>
                </anchor>
              </controlPr>
            </control>
          </mc:Choice>
        </mc:AlternateContent>
        <mc:AlternateContent xmlns:mc="http://schemas.openxmlformats.org/markup-compatibility/2006">
          <mc:Choice Requires="x14">
            <control shapeId="69968" r:id="rId131" name="Check Box 336">
              <controlPr locked="0" defaultSize="0" autoFill="0" autoLine="0" autoPict="0">
                <anchor moveWithCells="1" sizeWithCells="1">
                  <from>
                    <xdr:col>9</xdr:col>
                    <xdr:colOff>619125</xdr:colOff>
                    <xdr:row>44</xdr:row>
                    <xdr:rowOff>28575</xdr:rowOff>
                  </from>
                  <to>
                    <xdr:col>9</xdr:col>
                    <xdr:colOff>952500</xdr:colOff>
                    <xdr:row>44</xdr:row>
                    <xdr:rowOff>152400</xdr:rowOff>
                  </to>
                </anchor>
              </controlPr>
            </control>
          </mc:Choice>
        </mc:AlternateContent>
        <mc:AlternateContent xmlns:mc="http://schemas.openxmlformats.org/markup-compatibility/2006">
          <mc:Choice Requires="x14">
            <control shapeId="69969" r:id="rId132" name="Check Box 337">
              <controlPr locked="0" defaultSize="0" autoFill="0" autoLine="0" autoPict="0">
                <anchor moveWithCells="1" sizeWithCells="1">
                  <from>
                    <xdr:col>9</xdr:col>
                    <xdr:colOff>1047750</xdr:colOff>
                    <xdr:row>44</xdr:row>
                    <xdr:rowOff>19050</xdr:rowOff>
                  </from>
                  <to>
                    <xdr:col>10</xdr:col>
                    <xdr:colOff>390525</xdr:colOff>
                    <xdr:row>44</xdr:row>
                    <xdr:rowOff>152400</xdr:rowOff>
                  </to>
                </anchor>
              </controlPr>
            </control>
          </mc:Choice>
        </mc:AlternateContent>
        <mc:AlternateContent xmlns:mc="http://schemas.openxmlformats.org/markup-compatibility/2006">
          <mc:Choice Requires="x14">
            <control shapeId="69970" r:id="rId133" name="Check Box 338">
              <controlPr locked="0" defaultSize="0" autoFill="0" autoLine="0" autoPict="0">
                <anchor moveWithCells="1" sizeWithCells="1">
                  <from>
                    <xdr:col>9</xdr:col>
                    <xdr:colOff>47625</xdr:colOff>
                    <xdr:row>46</xdr:row>
                    <xdr:rowOff>19050</xdr:rowOff>
                  </from>
                  <to>
                    <xdr:col>9</xdr:col>
                    <xdr:colOff>485775</xdr:colOff>
                    <xdr:row>46</xdr:row>
                    <xdr:rowOff>152400</xdr:rowOff>
                  </to>
                </anchor>
              </controlPr>
            </control>
          </mc:Choice>
        </mc:AlternateContent>
        <mc:AlternateContent xmlns:mc="http://schemas.openxmlformats.org/markup-compatibility/2006">
          <mc:Choice Requires="x14">
            <control shapeId="69971" r:id="rId134" name="Check Box 339">
              <controlPr locked="0" defaultSize="0" autoFill="0" autoLine="0" autoPict="0">
                <anchor moveWithCells="1" sizeWithCells="1">
                  <from>
                    <xdr:col>9</xdr:col>
                    <xdr:colOff>619125</xdr:colOff>
                    <xdr:row>46</xdr:row>
                    <xdr:rowOff>28575</xdr:rowOff>
                  </from>
                  <to>
                    <xdr:col>9</xdr:col>
                    <xdr:colOff>952500</xdr:colOff>
                    <xdr:row>46</xdr:row>
                    <xdr:rowOff>152400</xdr:rowOff>
                  </to>
                </anchor>
              </controlPr>
            </control>
          </mc:Choice>
        </mc:AlternateContent>
        <mc:AlternateContent xmlns:mc="http://schemas.openxmlformats.org/markup-compatibility/2006">
          <mc:Choice Requires="x14">
            <control shapeId="69972" r:id="rId135" name="Check Box 340">
              <controlPr locked="0" defaultSize="0" autoFill="0" autoLine="0" autoPict="0">
                <anchor moveWithCells="1" sizeWithCells="1">
                  <from>
                    <xdr:col>9</xdr:col>
                    <xdr:colOff>1047750</xdr:colOff>
                    <xdr:row>46</xdr:row>
                    <xdr:rowOff>19050</xdr:rowOff>
                  </from>
                  <to>
                    <xdr:col>10</xdr:col>
                    <xdr:colOff>390525</xdr:colOff>
                    <xdr:row>46</xdr:row>
                    <xdr:rowOff>152400</xdr:rowOff>
                  </to>
                </anchor>
              </controlPr>
            </control>
          </mc:Choice>
        </mc:AlternateContent>
        <mc:AlternateContent xmlns:mc="http://schemas.openxmlformats.org/markup-compatibility/2006">
          <mc:Choice Requires="x14">
            <control shapeId="69973" r:id="rId136" name="Check Box 341">
              <controlPr locked="0" defaultSize="0" autoFill="0" autoLine="0" autoPict="0">
                <anchor moveWithCells="1" sizeWithCells="1">
                  <from>
                    <xdr:col>9</xdr:col>
                    <xdr:colOff>47625</xdr:colOff>
                    <xdr:row>48</xdr:row>
                    <xdr:rowOff>19050</xdr:rowOff>
                  </from>
                  <to>
                    <xdr:col>9</xdr:col>
                    <xdr:colOff>485775</xdr:colOff>
                    <xdr:row>48</xdr:row>
                    <xdr:rowOff>152400</xdr:rowOff>
                  </to>
                </anchor>
              </controlPr>
            </control>
          </mc:Choice>
        </mc:AlternateContent>
        <mc:AlternateContent xmlns:mc="http://schemas.openxmlformats.org/markup-compatibility/2006">
          <mc:Choice Requires="x14">
            <control shapeId="69974" r:id="rId137" name="Check Box 342">
              <controlPr locked="0" defaultSize="0" autoFill="0" autoLine="0" autoPict="0">
                <anchor moveWithCells="1" sizeWithCells="1">
                  <from>
                    <xdr:col>9</xdr:col>
                    <xdr:colOff>619125</xdr:colOff>
                    <xdr:row>48</xdr:row>
                    <xdr:rowOff>28575</xdr:rowOff>
                  </from>
                  <to>
                    <xdr:col>9</xdr:col>
                    <xdr:colOff>952500</xdr:colOff>
                    <xdr:row>48</xdr:row>
                    <xdr:rowOff>152400</xdr:rowOff>
                  </to>
                </anchor>
              </controlPr>
            </control>
          </mc:Choice>
        </mc:AlternateContent>
        <mc:AlternateContent xmlns:mc="http://schemas.openxmlformats.org/markup-compatibility/2006">
          <mc:Choice Requires="x14">
            <control shapeId="69975" r:id="rId138" name="Check Box 343">
              <controlPr locked="0" defaultSize="0" autoFill="0" autoLine="0" autoPict="0">
                <anchor moveWithCells="1" sizeWithCells="1">
                  <from>
                    <xdr:col>9</xdr:col>
                    <xdr:colOff>1047750</xdr:colOff>
                    <xdr:row>48</xdr:row>
                    <xdr:rowOff>19050</xdr:rowOff>
                  </from>
                  <to>
                    <xdr:col>10</xdr:col>
                    <xdr:colOff>390525</xdr:colOff>
                    <xdr:row>48</xdr:row>
                    <xdr:rowOff>152400</xdr:rowOff>
                  </to>
                </anchor>
              </controlPr>
            </control>
          </mc:Choice>
        </mc:AlternateContent>
        <mc:AlternateContent xmlns:mc="http://schemas.openxmlformats.org/markup-compatibility/2006">
          <mc:Choice Requires="x14">
            <control shapeId="69976" r:id="rId139" name="Check Box 344">
              <controlPr locked="0" defaultSize="0" autoFill="0" autoLine="0" autoPict="0">
                <anchor moveWithCells="1" sizeWithCells="1">
                  <from>
                    <xdr:col>9</xdr:col>
                    <xdr:colOff>47625</xdr:colOff>
                    <xdr:row>50</xdr:row>
                    <xdr:rowOff>19050</xdr:rowOff>
                  </from>
                  <to>
                    <xdr:col>9</xdr:col>
                    <xdr:colOff>485775</xdr:colOff>
                    <xdr:row>50</xdr:row>
                    <xdr:rowOff>152400</xdr:rowOff>
                  </to>
                </anchor>
              </controlPr>
            </control>
          </mc:Choice>
        </mc:AlternateContent>
        <mc:AlternateContent xmlns:mc="http://schemas.openxmlformats.org/markup-compatibility/2006">
          <mc:Choice Requires="x14">
            <control shapeId="69977" r:id="rId140" name="Check Box 345">
              <controlPr locked="0" defaultSize="0" autoFill="0" autoLine="0" autoPict="0">
                <anchor moveWithCells="1" sizeWithCells="1">
                  <from>
                    <xdr:col>9</xdr:col>
                    <xdr:colOff>619125</xdr:colOff>
                    <xdr:row>50</xdr:row>
                    <xdr:rowOff>28575</xdr:rowOff>
                  </from>
                  <to>
                    <xdr:col>9</xdr:col>
                    <xdr:colOff>952500</xdr:colOff>
                    <xdr:row>50</xdr:row>
                    <xdr:rowOff>152400</xdr:rowOff>
                  </to>
                </anchor>
              </controlPr>
            </control>
          </mc:Choice>
        </mc:AlternateContent>
        <mc:AlternateContent xmlns:mc="http://schemas.openxmlformats.org/markup-compatibility/2006">
          <mc:Choice Requires="x14">
            <control shapeId="69978" r:id="rId141" name="Check Box 346">
              <controlPr locked="0" defaultSize="0" autoFill="0" autoLine="0" autoPict="0">
                <anchor moveWithCells="1" sizeWithCells="1">
                  <from>
                    <xdr:col>9</xdr:col>
                    <xdr:colOff>1047750</xdr:colOff>
                    <xdr:row>50</xdr:row>
                    <xdr:rowOff>19050</xdr:rowOff>
                  </from>
                  <to>
                    <xdr:col>10</xdr:col>
                    <xdr:colOff>390525</xdr:colOff>
                    <xdr:row>50</xdr:row>
                    <xdr:rowOff>152400</xdr:rowOff>
                  </to>
                </anchor>
              </controlPr>
            </control>
          </mc:Choice>
        </mc:AlternateContent>
        <mc:AlternateContent xmlns:mc="http://schemas.openxmlformats.org/markup-compatibility/2006">
          <mc:Choice Requires="x14">
            <control shapeId="69979" r:id="rId142" name="Check Box 347">
              <controlPr locked="0" defaultSize="0" autoFill="0" autoLine="0" autoPict="0">
                <anchor moveWithCells="1" sizeWithCells="1">
                  <from>
                    <xdr:col>9</xdr:col>
                    <xdr:colOff>47625</xdr:colOff>
                    <xdr:row>51</xdr:row>
                    <xdr:rowOff>19050</xdr:rowOff>
                  </from>
                  <to>
                    <xdr:col>9</xdr:col>
                    <xdr:colOff>485775</xdr:colOff>
                    <xdr:row>51</xdr:row>
                    <xdr:rowOff>152400</xdr:rowOff>
                  </to>
                </anchor>
              </controlPr>
            </control>
          </mc:Choice>
        </mc:AlternateContent>
        <mc:AlternateContent xmlns:mc="http://schemas.openxmlformats.org/markup-compatibility/2006">
          <mc:Choice Requires="x14">
            <control shapeId="69980" r:id="rId143" name="Check Box 348">
              <controlPr locked="0" defaultSize="0" autoFill="0" autoLine="0" autoPict="0">
                <anchor moveWithCells="1" sizeWithCells="1">
                  <from>
                    <xdr:col>9</xdr:col>
                    <xdr:colOff>619125</xdr:colOff>
                    <xdr:row>51</xdr:row>
                    <xdr:rowOff>28575</xdr:rowOff>
                  </from>
                  <to>
                    <xdr:col>9</xdr:col>
                    <xdr:colOff>952500</xdr:colOff>
                    <xdr:row>51</xdr:row>
                    <xdr:rowOff>152400</xdr:rowOff>
                  </to>
                </anchor>
              </controlPr>
            </control>
          </mc:Choice>
        </mc:AlternateContent>
        <mc:AlternateContent xmlns:mc="http://schemas.openxmlformats.org/markup-compatibility/2006">
          <mc:Choice Requires="x14">
            <control shapeId="69981" r:id="rId144" name="Check Box 349">
              <controlPr locked="0" defaultSize="0" autoFill="0" autoLine="0" autoPict="0">
                <anchor moveWithCells="1" sizeWithCells="1">
                  <from>
                    <xdr:col>9</xdr:col>
                    <xdr:colOff>1047750</xdr:colOff>
                    <xdr:row>51</xdr:row>
                    <xdr:rowOff>19050</xdr:rowOff>
                  </from>
                  <to>
                    <xdr:col>10</xdr:col>
                    <xdr:colOff>390525</xdr:colOff>
                    <xdr:row>51</xdr:row>
                    <xdr:rowOff>152400</xdr:rowOff>
                  </to>
                </anchor>
              </controlPr>
            </control>
          </mc:Choice>
        </mc:AlternateContent>
        <mc:AlternateContent xmlns:mc="http://schemas.openxmlformats.org/markup-compatibility/2006">
          <mc:Choice Requires="x14">
            <control shapeId="69982" r:id="rId145" name="Check Box 350">
              <controlPr locked="0" defaultSize="0" autoFill="0" autoLine="0" autoPict="0">
                <anchor moveWithCells="1" sizeWithCells="1">
                  <from>
                    <xdr:col>9</xdr:col>
                    <xdr:colOff>47625</xdr:colOff>
                    <xdr:row>52</xdr:row>
                    <xdr:rowOff>19050</xdr:rowOff>
                  </from>
                  <to>
                    <xdr:col>9</xdr:col>
                    <xdr:colOff>485775</xdr:colOff>
                    <xdr:row>52</xdr:row>
                    <xdr:rowOff>152400</xdr:rowOff>
                  </to>
                </anchor>
              </controlPr>
            </control>
          </mc:Choice>
        </mc:AlternateContent>
        <mc:AlternateContent xmlns:mc="http://schemas.openxmlformats.org/markup-compatibility/2006">
          <mc:Choice Requires="x14">
            <control shapeId="69983" r:id="rId146" name="Check Box 351">
              <controlPr locked="0" defaultSize="0" autoFill="0" autoLine="0" autoPict="0">
                <anchor moveWithCells="1" sizeWithCells="1">
                  <from>
                    <xdr:col>9</xdr:col>
                    <xdr:colOff>619125</xdr:colOff>
                    <xdr:row>52</xdr:row>
                    <xdr:rowOff>28575</xdr:rowOff>
                  </from>
                  <to>
                    <xdr:col>9</xdr:col>
                    <xdr:colOff>952500</xdr:colOff>
                    <xdr:row>52</xdr:row>
                    <xdr:rowOff>152400</xdr:rowOff>
                  </to>
                </anchor>
              </controlPr>
            </control>
          </mc:Choice>
        </mc:AlternateContent>
        <mc:AlternateContent xmlns:mc="http://schemas.openxmlformats.org/markup-compatibility/2006">
          <mc:Choice Requires="x14">
            <control shapeId="69984" r:id="rId147" name="Check Box 352">
              <controlPr locked="0" defaultSize="0" autoFill="0" autoLine="0" autoPict="0">
                <anchor moveWithCells="1" sizeWithCells="1">
                  <from>
                    <xdr:col>9</xdr:col>
                    <xdr:colOff>1047750</xdr:colOff>
                    <xdr:row>52</xdr:row>
                    <xdr:rowOff>19050</xdr:rowOff>
                  </from>
                  <to>
                    <xdr:col>10</xdr:col>
                    <xdr:colOff>390525</xdr:colOff>
                    <xdr:row>52</xdr:row>
                    <xdr:rowOff>152400</xdr:rowOff>
                  </to>
                </anchor>
              </controlPr>
            </control>
          </mc:Choice>
        </mc:AlternateContent>
        <mc:AlternateContent xmlns:mc="http://schemas.openxmlformats.org/markup-compatibility/2006">
          <mc:Choice Requires="x14">
            <control shapeId="69985" r:id="rId148" name="Check Box 353">
              <controlPr locked="0" defaultSize="0" autoFill="0" autoLine="0" autoPict="0">
                <anchor moveWithCells="1" sizeWithCells="1">
                  <from>
                    <xdr:col>9</xdr:col>
                    <xdr:colOff>47625</xdr:colOff>
                    <xdr:row>28</xdr:row>
                    <xdr:rowOff>19050</xdr:rowOff>
                  </from>
                  <to>
                    <xdr:col>9</xdr:col>
                    <xdr:colOff>485775</xdr:colOff>
                    <xdr:row>28</xdr:row>
                    <xdr:rowOff>152400</xdr:rowOff>
                  </to>
                </anchor>
              </controlPr>
            </control>
          </mc:Choice>
        </mc:AlternateContent>
        <mc:AlternateContent xmlns:mc="http://schemas.openxmlformats.org/markup-compatibility/2006">
          <mc:Choice Requires="x14">
            <control shapeId="69986" r:id="rId149" name="Check Box 354">
              <controlPr locked="0" defaultSize="0" autoFill="0" autoLine="0" autoPict="0">
                <anchor moveWithCells="1" sizeWithCells="1">
                  <from>
                    <xdr:col>9</xdr:col>
                    <xdr:colOff>619125</xdr:colOff>
                    <xdr:row>28</xdr:row>
                    <xdr:rowOff>28575</xdr:rowOff>
                  </from>
                  <to>
                    <xdr:col>9</xdr:col>
                    <xdr:colOff>952500</xdr:colOff>
                    <xdr:row>28</xdr:row>
                    <xdr:rowOff>152400</xdr:rowOff>
                  </to>
                </anchor>
              </controlPr>
            </control>
          </mc:Choice>
        </mc:AlternateContent>
        <mc:AlternateContent xmlns:mc="http://schemas.openxmlformats.org/markup-compatibility/2006">
          <mc:Choice Requires="x14">
            <control shapeId="69987" r:id="rId150" name="Check Box 355">
              <controlPr locked="0" defaultSize="0" autoFill="0" autoLine="0" autoPict="0">
                <anchor moveWithCells="1" sizeWithCells="1">
                  <from>
                    <xdr:col>9</xdr:col>
                    <xdr:colOff>1047750</xdr:colOff>
                    <xdr:row>28</xdr:row>
                    <xdr:rowOff>19050</xdr:rowOff>
                  </from>
                  <to>
                    <xdr:col>10</xdr:col>
                    <xdr:colOff>390525</xdr:colOff>
                    <xdr:row>28</xdr:row>
                    <xdr:rowOff>152400</xdr:rowOff>
                  </to>
                </anchor>
              </controlPr>
            </control>
          </mc:Choice>
        </mc:AlternateContent>
        <mc:AlternateContent xmlns:mc="http://schemas.openxmlformats.org/markup-compatibility/2006">
          <mc:Choice Requires="x14">
            <control shapeId="69988" r:id="rId151" name="Check Box 356">
              <controlPr locked="0" defaultSize="0" autoFill="0" autoLine="0" autoPict="0">
                <anchor moveWithCells="1" sizeWithCells="1">
                  <from>
                    <xdr:col>9</xdr:col>
                    <xdr:colOff>47625</xdr:colOff>
                    <xdr:row>38</xdr:row>
                    <xdr:rowOff>19050</xdr:rowOff>
                  </from>
                  <to>
                    <xdr:col>9</xdr:col>
                    <xdr:colOff>485775</xdr:colOff>
                    <xdr:row>38</xdr:row>
                    <xdr:rowOff>152400</xdr:rowOff>
                  </to>
                </anchor>
              </controlPr>
            </control>
          </mc:Choice>
        </mc:AlternateContent>
        <mc:AlternateContent xmlns:mc="http://schemas.openxmlformats.org/markup-compatibility/2006">
          <mc:Choice Requires="x14">
            <control shapeId="69989" r:id="rId152" name="Check Box 357">
              <controlPr locked="0" defaultSize="0" autoFill="0" autoLine="0" autoPict="0">
                <anchor moveWithCells="1" sizeWithCells="1">
                  <from>
                    <xdr:col>9</xdr:col>
                    <xdr:colOff>619125</xdr:colOff>
                    <xdr:row>38</xdr:row>
                    <xdr:rowOff>28575</xdr:rowOff>
                  </from>
                  <to>
                    <xdr:col>9</xdr:col>
                    <xdr:colOff>952500</xdr:colOff>
                    <xdr:row>38</xdr:row>
                    <xdr:rowOff>152400</xdr:rowOff>
                  </to>
                </anchor>
              </controlPr>
            </control>
          </mc:Choice>
        </mc:AlternateContent>
        <mc:AlternateContent xmlns:mc="http://schemas.openxmlformats.org/markup-compatibility/2006">
          <mc:Choice Requires="x14">
            <control shapeId="69990" r:id="rId153" name="Check Box 358">
              <controlPr locked="0" defaultSize="0" autoFill="0" autoLine="0" autoPict="0">
                <anchor moveWithCells="1" sizeWithCells="1">
                  <from>
                    <xdr:col>9</xdr:col>
                    <xdr:colOff>1047750</xdr:colOff>
                    <xdr:row>38</xdr:row>
                    <xdr:rowOff>19050</xdr:rowOff>
                  </from>
                  <to>
                    <xdr:col>10</xdr:col>
                    <xdr:colOff>390525</xdr:colOff>
                    <xdr:row>38</xdr:row>
                    <xdr:rowOff>152400</xdr:rowOff>
                  </to>
                </anchor>
              </controlPr>
            </control>
          </mc:Choice>
        </mc:AlternateContent>
        <mc:AlternateContent xmlns:mc="http://schemas.openxmlformats.org/markup-compatibility/2006">
          <mc:Choice Requires="x14">
            <control shapeId="69994" r:id="rId154" name="Check Box 362">
              <controlPr locked="0" defaultSize="0" autoFill="0" autoLine="0" autoPict="0">
                <anchor moveWithCells="1" sizeWithCells="1">
                  <from>
                    <xdr:col>9</xdr:col>
                    <xdr:colOff>47625</xdr:colOff>
                    <xdr:row>47</xdr:row>
                    <xdr:rowOff>19050</xdr:rowOff>
                  </from>
                  <to>
                    <xdr:col>9</xdr:col>
                    <xdr:colOff>485775</xdr:colOff>
                    <xdr:row>47</xdr:row>
                    <xdr:rowOff>152400</xdr:rowOff>
                  </to>
                </anchor>
              </controlPr>
            </control>
          </mc:Choice>
        </mc:AlternateContent>
        <mc:AlternateContent xmlns:mc="http://schemas.openxmlformats.org/markup-compatibility/2006">
          <mc:Choice Requires="x14">
            <control shapeId="69995" r:id="rId155" name="Check Box 363">
              <controlPr locked="0" defaultSize="0" autoFill="0" autoLine="0" autoPict="0">
                <anchor moveWithCells="1" sizeWithCells="1">
                  <from>
                    <xdr:col>9</xdr:col>
                    <xdr:colOff>619125</xdr:colOff>
                    <xdr:row>47</xdr:row>
                    <xdr:rowOff>28575</xdr:rowOff>
                  </from>
                  <to>
                    <xdr:col>9</xdr:col>
                    <xdr:colOff>952500</xdr:colOff>
                    <xdr:row>47</xdr:row>
                    <xdr:rowOff>152400</xdr:rowOff>
                  </to>
                </anchor>
              </controlPr>
            </control>
          </mc:Choice>
        </mc:AlternateContent>
        <mc:AlternateContent xmlns:mc="http://schemas.openxmlformats.org/markup-compatibility/2006">
          <mc:Choice Requires="x14">
            <control shapeId="69996" r:id="rId156" name="Check Box 364">
              <controlPr locked="0" defaultSize="0" autoFill="0" autoLine="0" autoPict="0">
                <anchor moveWithCells="1" sizeWithCells="1">
                  <from>
                    <xdr:col>9</xdr:col>
                    <xdr:colOff>1047750</xdr:colOff>
                    <xdr:row>47</xdr:row>
                    <xdr:rowOff>19050</xdr:rowOff>
                  </from>
                  <to>
                    <xdr:col>10</xdr:col>
                    <xdr:colOff>390525</xdr:colOff>
                    <xdr:row>47</xdr:row>
                    <xdr:rowOff>152400</xdr:rowOff>
                  </to>
                </anchor>
              </controlPr>
            </control>
          </mc:Choice>
        </mc:AlternateContent>
        <mc:AlternateContent xmlns:mc="http://schemas.openxmlformats.org/markup-compatibility/2006">
          <mc:Choice Requires="x14">
            <control shapeId="69997" r:id="rId157" name="Check Box 365">
              <controlPr locked="0" defaultSize="0" autoFill="0" autoLine="0" autoPict="0">
                <anchor moveWithCells="1" sizeWithCells="1">
                  <from>
                    <xdr:col>9</xdr:col>
                    <xdr:colOff>47625</xdr:colOff>
                    <xdr:row>49</xdr:row>
                    <xdr:rowOff>19050</xdr:rowOff>
                  </from>
                  <to>
                    <xdr:col>9</xdr:col>
                    <xdr:colOff>485775</xdr:colOff>
                    <xdr:row>49</xdr:row>
                    <xdr:rowOff>152400</xdr:rowOff>
                  </to>
                </anchor>
              </controlPr>
            </control>
          </mc:Choice>
        </mc:AlternateContent>
        <mc:AlternateContent xmlns:mc="http://schemas.openxmlformats.org/markup-compatibility/2006">
          <mc:Choice Requires="x14">
            <control shapeId="69998" r:id="rId158" name="Check Box 366">
              <controlPr locked="0" defaultSize="0" autoFill="0" autoLine="0" autoPict="0">
                <anchor moveWithCells="1" sizeWithCells="1">
                  <from>
                    <xdr:col>9</xdr:col>
                    <xdr:colOff>619125</xdr:colOff>
                    <xdr:row>49</xdr:row>
                    <xdr:rowOff>28575</xdr:rowOff>
                  </from>
                  <to>
                    <xdr:col>9</xdr:col>
                    <xdr:colOff>952500</xdr:colOff>
                    <xdr:row>49</xdr:row>
                    <xdr:rowOff>152400</xdr:rowOff>
                  </to>
                </anchor>
              </controlPr>
            </control>
          </mc:Choice>
        </mc:AlternateContent>
        <mc:AlternateContent xmlns:mc="http://schemas.openxmlformats.org/markup-compatibility/2006">
          <mc:Choice Requires="x14">
            <control shapeId="69999" r:id="rId159" name="Check Box 367">
              <controlPr locked="0" defaultSize="0" autoFill="0" autoLine="0" autoPict="0">
                <anchor moveWithCells="1" sizeWithCells="1">
                  <from>
                    <xdr:col>9</xdr:col>
                    <xdr:colOff>1047750</xdr:colOff>
                    <xdr:row>49</xdr:row>
                    <xdr:rowOff>19050</xdr:rowOff>
                  </from>
                  <to>
                    <xdr:col>10</xdr:col>
                    <xdr:colOff>390525</xdr:colOff>
                    <xdr:row>49</xdr:row>
                    <xdr:rowOff>152400</xdr:rowOff>
                  </to>
                </anchor>
              </controlPr>
            </control>
          </mc:Choice>
        </mc:AlternateContent>
        <mc:AlternateContent xmlns:mc="http://schemas.openxmlformats.org/markup-compatibility/2006">
          <mc:Choice Requires="x14">
            <control shapeId="70034" r:id="rId160" name="Check Box 402">
              <controlPr defaultSize="0" autoFill="0" autoLine="0" autoPict="0">
                <anchor moveWithCells="1" sizeWithCells="1">
                  <from>
                    <xdr:col>20</xdr:col>
                    <xdr:colOff>85725</xdr:colOff>
                    <xdr:row>1</xdr:row>
                    <xdr:rowOff>9525</xdr:rowOff>
                  </from>
                  <to>
                    <xdr:col>20</xdr:col>
                    <xdr:colOff>314325</xdr:colOff>
                    <xdr:row>1</xdr:row>
                    <xdr:rowOff>161925</xdr:rowOff>
                  </to>
                </anchor>
              </controlPr>
            </control>
          </mc:Choice>
        </mc:AlternateContent>
        <mc:AlternateContent xmlns:mc="http://schemas.openxmlformats.org/markup-compatibility/2006">
          <mc:Choice Requires="x14">
            <control shapeId="70035" r:id="rId161" name="Check Box 403">
              <controlPr defaultSize="0" autoFill="0" autoLine="0" autoPict="0">
                <anchor moveWithCells="1" sizeWithCells="1">
                  <from>
                    <xdr:col>21</xdr:col>
                    <xdr:colOff>95250</xdr:colOff>
                    <xdr:row>1</xdr:row>
                    <xdr:rowOff>9525</xdr:rowOff>
                  </from>
                  <to>
                    <xdr:col>21</xdr:col>
                    <xdr:colOff>314325</xdr:colOff>
                    <xdr:row>1</xdr:row>
                    <xdr:rowOff>161925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C928-C753-417C-BF5F-A1867B156D09}">
  <sheetPr codeName="Sheet35">
    <tabColor rgb="FFFFC000"/>
  </sheetPr>
  <dimension ref="A1:T116"/>
  <sheetViews>
    <sheetView zoomScaleNormal="100" zoomScaleSheetLayoutView="100" workbookViewId="0">
      <selection activeCell="K32" sqref="K32"/>
    </sheetView>
  </sheetViews>
  <sheetFormatPr defaultRowHeight="15.75" x14ac:dyDescent="0.25"/>
  <cols>
    <col min="1" max="1" width="2.42578125" style="12" customWidth="1"/>
    <col min="2" max="2" width="6.7109375" style="99" customWidth="1"/>
    <col min="3" max="3" width="16.140625" customWidth="1"/>
    <col min="4" max="4" width="5" customWidth="1"/>
    <col min="5" max="5" width="19.28515625" customWidth="1"/>
    <col min="6" max="6" width="2.42578125" style="57" customWidth="1"/>
    <col min="7" max="7" width="6.7109375" style="57" customWidth="1"/>
    <col min="8" max="8" width="16.140625" customWidth="1"/>
    <col min="9" max="9" width="5" customWidth="1"/>
    <col min="10" max="10" width="19.28515625" customWidth="1"/>
    <col min="11" max="11" width="18.5703125" style="162" customWidth="1"/>
    <col min="12" max="12" width="2.42578125" customWidth="1"/>
    <col min="13" max="13" width="20.140625" bestFit="1" customWidth="1"/>
    <col min="14" max="16" width="12.140625" customWidth="1"/>
    <col min="17" max="17" width="1.42578125" customWidth="1"/>
    <col min="18" max="20" width="12" customWidth="1"/>
  </cols>
  <sheetData>
    <row r="1" spans="1:20" ht="15" x14ac:dyDescent="0.25">
      <c r="A1" s="1635" t="s">
        <v>310</v>
      </c>
      <c r="B1" s="1207"/>
      <c r="C1" s="1208"/>
      <c r="D1" s="1208"/>
      <c r="F1" s="1635" t="s">
        <v>310</v>
      </c>
      <c r="G1" s="1604"/>
      <c r="H1" s="1214"/>
      <c r="I1" s="1214"/>
      <c r="L1" s="142"/>
      <c r="M1" s="142"/>
      <c r="N1" s="143" t="s">
        <v>2</v>
      </c>
      <c r="O1" s="143" t="s">
        <v>60</v>
      </c>
      <c r="P1" s="19" t="s">
        <v>0</v>
      </c>
      <c r="Q1" s="144"/>
      <c r="R1" s="143" t="s">
        <v>2</v>
      </c>
      <c r="S1" s="143" t="s">
        <v>60</v>
      </c>
      <c r="T1" s="19" t="s">
        <v>0</v>
      </c>
    </row>
    <row r="2" spans="1:20" ht="16.5" customHeight="1" x14ac:dyDescent="0.25">
      <c r="A2" s="1636"/>
      <c r="B2" s="1209"/>
      <c r="C2" s="1210"/>
      <c r="D2" s="1210"/>
      <c r="F2" s="1636"/>
      <c r="G2" s="1605"/>
      <c r="H2" s="1606"/>
      <c r="I2" s="1606"/>
      <c r="K2" s="162">
        <v>7</v>
      </c>
      <c r="L2" s="1654" t="s">
        <v>818</v>
      </c>
      <c r="M2" s="177" t="s">
        <v>807</v>
      </c>
      <c r="N2" s="156" t="s">
        <v>608</v>
      </c>
      <c r="O2" s="156" t="s">
        <v>608</v>
      </c>
      <c r="P2" s="145" t="s">
        <v>608</v>
      </c>
      <c r="Q2" s="142"/>
      <c r="R2" s="156" t="s">
        <v>608</v>
      </c>
      <c r="S2" s="156" t="s">
        <v>608</v>
      </c>
      <c r="T2" s="145" t="s">
        <v>608</v>
      </c>
    </row>
    <row r="3" spans="1:20" ht="15.75" customHeight="1" x14ac:dyDescent="0.25">
      <c r="A3" s="428" t="s">
        <v>115</v>
      </c>
      <c r="B3" s="1217" t="s">
        <v>525</v>
      </c>
      <c r="C3" s="1218"/>
      <c r="D3" s="53" t="s">
        <v>114</v>
      </c>
      <c r="E3" s="542" t="s">
        <v>1292</v>
      </c>
      <c r="F3" s="285" t="s">
        <v>115</v>
      </c>
      <c r="G3" s="1217" t="s">
        <v>525</v>
      </c>
      <c r="H3" s="1218"/>
      <c r="I3" s="53" t="s">
        <v>114</v>
      </c>
      <c r="J3" s="281" t="s">
        <v>1292</v>
      </c>
      <c r="K3" s="163">
        <v>19</v>
      </c>
      <c r="L3" s="1655"/>
      <c r="M3" s="176" t="s">
        <v>815</v>
      </c>
      <c r="N3" s="148" t="s">
        <v>608</v>
      </c>
      <c r="O3" s="148" t="s">
        <v>608</v>
      </c>
      <c r="P3" s="146" t="s">
        <v>608</v>
      </c>
      <c r="Q3" s="142"/>
      <c r="R3" s="148" t="s">
        <v>608</v>
      </c>
      <c r="S3" s="148" t="s">
        <v>608</v>
      </c>
      <c r="T3" s="146" t="s">
        <v>608</v>
      </c>
    </row>
    <row r="4" spans="1:20" ht="15.75" customHeight="1" x14ac:dyDescent="0.25">
      <c r="A4" s="428" t="s">
        <v>339</v>
      </c>
      <c r="B4" s="1645"/>
      <c r="C4" s="1646"/>
      <c r="D4" s="12" t="s">
        <v>311</v>
      </c>
      <c r="E4" s="358" t="s">
        <v>1293</v>
      </c>
      <c r="F4" s="285" t="s">
        <v>339</v>
      </c>
      <c r="G4" s="1645"/>
      <c r="H4" s="1646"/>
      <c r="I4" s="12" t="s">
        <v>311</v>
      </c>
      <c r="J4" s="282" t="s">
        <v>1293</v>
      </c>
      <c r="K4" s="163">
        <v>21</v>
      </c>
      <c r="L4" s="1655"/>
      <c r="M4" s="167" t="s">
        <v>62</v>
      </c>
      <c r="N4" s="148" t="s">
        <v>608</v>
      </c>
      <c r="O4" s="148" t="s">
        <v>608</v>
      </c>
      <c r="P4" s="146" t="s">
        <v>608</v>
      </c>
      <c r="Q4" s="142"/>
      <c r="R4" s="148" t="s">
        <v>608</v>
      </c>
      <c r="S4" s="148" t="s">
        <v>608</v>
      </c>
      <c r="T4" s="146" t="s">
        <v>608</v>
      </c>
    </row>
    <row r="5" spans="1:20" ht="15.75" customHeight="1" x14ac:dyDescent="0.25">
      <c r="A5" s="1643" t="s">
        <v>316</v>
      </c>
      <c r="B5" s="380" t="s">
        <v>1110</v>
      </c>
      <c r="C5" s="385" t="s">
        <v>538</v>
      </c>
      <c r="D5" s="385"/>
      <c r="E5" s="384"/>
      <c r="F5" s="1643" t="s">
        <v>316</v>
      </c>
      <c r="G5" s="380" t="s">
        <v>1110</v>
      </c>
      <c r="H5" s="385" t="s">
        <v>538</v>
      </c>
      <c r="I5" s="385"/>
      <c r="J5" s="384"/>
      <c r="K5" s="162">
        <v>23</v>
      </c>
      <c r="L5" s="1655"/>
      <c r="M5" s="182" t="s">
        <v>817</v>
      </c>
      <c r="N5" s="149"/>
      <c r="O5" s="153" t="s">
        <v>608</v>
      </c>
      <c r="P5" s="154"/>
      <c r="Q5" s="142"/>
      <c r="R5" s="149"/>
      <c r="S5" s="153" t="s">
        <v>608</v>
      </c>
      <c r="T5" s="154"/>
    </row>
    <row r="6" spans="1:20" ht="15.75" customHeight="1" x14ac:dyDescent="0.25">
      <c r="A6" s="1644"/>
      <c r="B6" s="381"/>
      <c r="C6" s="386" t="s">
        <v>303</v>
      </c>
      <c r="D6" s="383" t="s">
        <v>305</v>
      </c>
      <c r="E6" s="544" t="s">
        <v>304</v>
      </c>
      <c r="F6" s="1644"/>
      <c r="G6" s="381"/>
      <c r="H6" s="386" t="s">
        <v>303</v>
      </c>
      <c r="I6" s="383" t="s">
        <v>305</v>
      </c>
      <c r="J6" s="545" t="s">
        <v>304</v>
      </c>
      <c r="K6" s="162">
        <v>25</v>
      </c>
      <c r="L6" s="1656" t="s">
        <v>31</v>
      </c>
      <c r="M6" s="176" t="s">
        <v>824</v>
      </c>
      <c r="N6" s="149"/>
      <c r="O6" s="153" t="s">
        <v>608</v>
      </c>
      <c r="P6" s="154"/>
      <c r="Q6" s="142"/>
      <c r="R6" s="149"/>
      <c r="S6" s="153" t="s">
        <v>608</v>
      </c>
      <c r="T6" s="154"/>
    </row>
    <row r="7" spans="1:20" ht="15.75" customHeight="1" x14ac:dyDescent="0.25">
      <c r="A7" s="1643" t="s">
        <v>317</v>
      </c>
      <c r="B7" s="380" t="s">
        <v>1111</v>
      </c>
      <c r="C7" s="385" t="s">
        <v>307</v>
      </c>
      <c r="D7" s="385"/>
      <c r="E7" s="384"/>
      <c r="F7" s="1643" t="s">
        <v>317</v>
      </c>
      <c r="G7" s="380" t="s">
        <v>1111</v>
      </c>
      <c r="H7" s="385" t="s">
        <v>307</v>
      </c>
      <c r="I7" s="385"/>
      <c r="J7" s="384"/>
      <c r="K7" s="162">
        <v>26</v>
      </c>
      <c r="L7" s="1657"/>
      <c r="M7" s="182" t="s">
        <v>819</v>
      </c>
      <c r="N7" s="149"/>
      <c r="O7" s="153" t="s">
        <v>608</v>
      </c>
      <c r="P7" s="154"/>
      <c r="Q7" s="142"/>
      <c r="R7" s="149"/>
      <c r="S7" s="153" t="s">
        <v>608</v>
      </c>
      <c r="T7" s="154"/>
    </row>
    <row r="8" spans="1:20" ht="15.75" customHeight="1" x14ac:dyDescent="0.25">
      <c r="A8" s="1644"/>
      <c r="B8" s="429"/>
      <c r="C8" s="284" t="s">
        <v>303</v>
      </c>
      <c r="D8" s="283" t="s">
        <v>5</v>
      </c>
      <c r="E8" s="546" t="s">
        <v>312</v>
      </c>
      <c r="F8" s="1644"/>
      <c r="G8" s="445"/>
      <c r="H8" s="284" t="s">
        <v>303</v>
      </c>
      <c r="I8" s="283" t="s">
        <v>5</v>
      </c>
      <c r="J8" s="547" t="s">
        <v>312</v>
      </c>
      <c r="K8" s="162">
        <v>33</v>
      </c>
      <c r="L8" s="1657"/>
      <c r="M8" s="182" t="s">
        <v>821</v>
      </c>
      <c r="N8" s="149"/>
      <c r="O8" s="153" t="s">
        <v>608</v>
      </c>
      <c r="P8" s="154"/>
      <c r="Q8" s="142"/>
      <c r="R8" s="149"/>
      <c r="S8" s="153" t="s">
        <v>608</v>
      </c>
      <c r="T8" s="154"/>
    </row>
    <row r="9" spans="1:20" ht="15.75" customHeight="1" x14ac:dyDescent="0.25">
      <c r="A9" s="1200" t="s">
        <v>1165</v>
      </c>
      <c r="B9" s="286"/>
      <c r="C9" s="135" t="s">
        <v>308</v>
      </c>
      <c r="E9" s="548" t="s">
        <v>308</v>
      </c>
      <c r="F9" s="1200" t="s">
        <v>1165</v>
      </c>
      <c r="G9" s="286"/>
      <c r="H9" s="135" t="s">
        <v>308</v>
      </c>
      <c r="J9" s="548" t="s">
        <v>308</v>
      </c>
      <c r="K9" s="162">
        <v>34</v>
      </c>
      <c r="L9" s="1658"/>
      <c r="M9" s="183" t="s">
        <v>822</v>
      </c>
      <c r="N9" s="149"/>
      <c r="O9" s="153" t="s">
        <v>608</v>
      </c>
      <c r="P9" s="154"/>
      <c r="Q9" s="142"/>
      <c r="R9" s="149"/>
      <c r="S9" s="153" t="s">
        <v>608</v>
      </c>
      <c r="T9" s="154"/>
    </row>
    <row r="10" spans="1:20" ht="15.75" customHeight="1" x14ac:dyDescent="0.25">
      <c r="A10" s="1201"/>
      <c r="B10" s="434"/>
      <c r="C10" s="382"/>
      <c r="D10" s="382"/>
      <c r="E10" s="528"/>
      <c r="F10" s="1201"/>
      <c r="G10" s="434"/>
      <c r="H10" s="382"/>
      <c r="I10" s="382"/>
      <c r="J10" s="528"/>
      <c r="K10" s="164" t="s">
        <v>827</v>
      </c>
      <c r="L10" s="1649" t="s">
        <v>609</v>
      </c>
      <c r="M10" s="178" t="s">
        <v>809</v>
      </c>
      <c r="N10" s="148" t="s">
        <v>608</v>
      </c>
      <c r="O10" s="148" t="s">
        <v>608</v>
      </c>
      <c r="P10" s="146" t="s">
        <v>608</v>
      </c>
      <c r="Q10" s="142"/>
      <c r="R10" s="148" t="s">
        <v>608</v>
      </c>
      <c r="S10" s="148" t="s">
        <v>608</v>
      </c>
      <c r="T10" s="146" t="s">
        <v>608</v>
      </c>
    </row>
    <row r="11" spans="1:20" ht="15.75" customHeight="1" x14ac:dyDescent="0.25">
      <c r="A11" s="1633" t="s">
        <v>315</v>
      </c>
      <c r="B11" s="444"/>
      <c r="D11" s="441" t="s">
        <v>993</v>
      </c>
      <c r="E11" s="549"/>
      <c r="F11" s="1633" t="s">
        <v>315</v>
      </c>
      <c r="G11" s="444"/>
      <c r="I11" s="441" t="s">
        <v>993</v>
      </c>
      <c r="J11" s="549"/>
      <c r="K11" s="164">
        <v>16</v>
      </c>
      <c r="L11" s="1650"/>
      <c r="M11" s="178" t="s">
        <v>808</v>
      </c>
      <c r="N11" s="148" t="s">
        <v>608</v>
      </c>
      <c r="O11" s="148" t="s">
        <v>608</v>
      </c>
      <c r="P11" s="146" t="s">
        <v>608</v>
      </c>
      <c r="Q11" s="142"/>
      <c r="R11" s="148" t="s">
        <v>608</v>
      </c>
      <c r="S11" s="148" t="s">
        <v>608</v>
      </c>
      <c r="T11" s="146" t="s">
        <v>608</v>
      </c>
    </row>
    <row r="12" spans="1:20" ht="15.75" customHeight="1" x14ac:dyDescent="0.25">
      <c r="A12" s="1224"/>
      <c r="B12" s="444"/>
      <c r="D12" s="211" t="s">
        <v>498</v>
      </c>
      <c r="E12" s="550"/>
      <c r="F12" s="1224"/>
      <c r="G12" s="444"/>
      <c r="I12" s="211" t="s">
        <v>498</v>
      </c>
      <c r="J12" s="551"/>
      <c r="K12" s="162">
        <v>20</v>
      </c>
      <c r="L12" s="1650"/>
      <c r="M12" s="178" t="s">
        <v>816</v>
      </c>
      <c r="N12" s="148" t="s">
        <v>608</v>
      </c>
      <c r="O12" s="148" t="s">
        <v>608</v>
      </c>
      <c r="P12" s="146" t="s">
        <v>608</v>
      </c>
      <c r="Q12" s="142"/>
      <c r="R12" s="148" t="s">
        <v>608</v>
      </c>
      <c r="S12" s="148" t="s">
        <v>608</v>
      </c>
      <c r="T12" s="146" t="s">
        <v>608</v>
      </c>
    </row>
    <row r="13" spans="1:20" ht="15.75" customHeight="1" x14ac:dyDescent="0.25">
      <c r="A13" s="1224"/>
      <c r="B13" s="444"/>
      <c r="D13" s="543" t="s">
        <v>1155</v>
      </c>
      <c r="E13" s="277"/>
      <c r="F13" s="1224"/>
      <c r="G13" s="444"/>
      <c r="I13" s="543" t="s">
        <v>1155</v>
      </c>
      <c r="J13" s="528"/>
      <c r="K13" s="162">
        <v>30</v>
      </c>
      <c r="L13" s="1650"/>
      <c r="M13" s="182" t="s">
        <v>829</v>
      </c>
      <c r="N13" s="149"/>
      <c r="O13" s="153" t="s">
        <v>608</v>
      </c>
      <c r="P13" s="154"/>
      <c r="Q13" s="142"/>
      <c r="R13" s="149"/>
      <c r="S13" s="153" t="s">
        <v>608</v>
      </c>
      <c r="T13" s="154"/>
    </row>
    <row r="14" spans="1:20" ht="15.75" customHeight="1" x14ac:dyDescent="0.25">
      <c r="A14" s="1634"/>
      <c r="B14" s="552" t="s">
        <v>943</v>
      </c>
      <c r="C14" s="291" t="s">
        <v>997</v>
      </c>
      <c r="D14" s="12" t="s">
        <v>1164</v>
      </c>
      <c r="E14" s="291" t="s">
        <v>997</v>
      </c>
      <c r="F14" s="1634"/>
      <c r="G14" s="552" t="s">
        <v>943</v>
      </c>
      <c r="H14" s="291" t="s">
        <v>997</v>
      </c>
      <c r="I14" s="12" t="s">
        <v>1164</v>
      </c>
      <c r="J14" s="453" t="s">
        <v>997</v>
      </c>
      <c r="K14" s="162">
        <v>21</v>
      </c>
      <c r="L14" s="1651"/>
      <c r="M14" s="168" t="s">
        <v>62</v>
      </c>
      <c r="N14" s="148" t="s">
        <v>608</v>
      </c>
      <c r="O14" s="148" t="s">
        <v>608</v>
      </c>
      <c r="P14" s="146" t="s">
        <v>608</v>
      </c>
      <c r="Q14" s="142"/>
      <c r="R14" s="148" t="s">
        <v>608</v>
      </c>
      <c r="S14" s="148" t="s">
        <v>608</v>
      </c>
      <c r="T14" s="146" t="s">
        <v>608</v>
      </c>
    </row>
    <row r="15" spans="1:20" ht="15.75" customHeight="1" x14ac:dyDescent="0.25">
      <c r="A15" s="1637" t="s">
        <v>1114</v>
      </c>
      <c r="B15" s="376" t="s">
        <v>321</v>
      </c>
      <c r="F15" s="1637" t="s">
        <v>1114</v>
      </c>
      <c r="G15" s="376" t="s">
        <v>321</v>
      </c>
      <c r="J15" s="18"/>
      <c r="K15" s="162">
        <v>9</v>
      </c>
      <c r="L15" s="1649" t="s">
        <v>610</v>
      </c>
      <c r="M15" s="178" t="s">
        <v>536</v>
      </c>
      <c r="N15" s="148" t="s">
        <v>608</v>
      </c>
      <c r="O15" s="148" t="s">
        <v>608</v>
      </c>
      <c r="P15" s="147"/>
      <c r="Q15" s="142"/>
      <c r="R15" s="148" t="s">
        <v>608</v>
      </c>
      <c r="S15" s="148" t="s">
        <v>608</v>
      </c>
      <c r="T15" s="147"/>
    </row>
    <row r="16" spans="1:20" ht="15.75" customHeight="1" x14ac:dyDescent="0.25">
      <c r="A16" s="1638"/>
      <c r="B16" s="376"/>
      <c r="F16" s="1638"/>
      <c r="G16" s="376"/>
      <c r="J16" s="18"/>
      <c r="L16" s="1650"/>
      <c r="M16" s="178"/>
      <c r="N16" s="148"/>
      <c r="O16" s="148"/>
      <c r="P16" s="147"/>
      <c r="Q16" s="142"/>
      <c r="R16" s="148"/>
      <c r="S16" s="148"/>
      <c r="T16" s="147"/>
    </row>
    <row r="17" spans="1:20" ht="16.5" customHeight="1" x14ac:dyDescent="0.25">
      <c r="A17" s="1641" t="s">
        <v>528</v>
      </c>
      <c r="B17" s="379" t="s">
        <v>539</v>
      </c>
      <c r="C17" s="53" t="s">
        <v>1112</v>
      </c>
      <c r="D17" s="14" t="s">
        <v>328</v>
      </c>
      <c r="E17" s="53" t="s">
        <v>1113</v>
      </c>
      <c r="F17" s="1641" t="s">
        <v>1135</v>
      </c>
      <c r="G17" s="379" t="s">
        <v>539</v>
      </c>
      <c r="H17" s="53" t="s">
        <v>1112</v>
      </c>
      <c r="I17" s="14" t="s">
        <v>328</v>
      </c>
      <c r="J17" s="54" t="s">
        <v>1113</v>
      </c>
      <c r="L17" s="1650"/>
      <c r="M17" s="178"/>
      <c r="N17" s="148"/>
      <c r="O17" s="148"/>
      <c r="P17" s="147"/>
      <c r="Q17" s="142"/>
      <c r="R17" s="148"/>
      <c r="S17" s="148"/>
      <c r="T17" s="147"/>
    </row>
    <row r="18" spans="1:20" ht="16.5" customHeight="1" x14ac:dyDescent="0.25">
      <c r="A18" s="1191"/>
      <c r="B18" s="601"/>
      <c r="C18" s="602" t="s">
        <v>997</v>
      </c>
      <c r="D18" s="606" t="s">
        <v>541</v>
      </c>
      <c r="E18" s="291" t="s">
        <v>997</v>
      </c>
      <c r="F18" s="1191"/>
      <c r="G18" s="601"/>
      <c r="H18" s="602" t="s">
        <v>997</v>
      </c>
      <c r="I18" s="606" t="s">
        <v>541</v>
      </c>
      <c r="J18" s="453" t="s">
        <v>997</v>
      </c>
      <c r="K18" s="165">
        <v>9</v>
      </c>
      <c r="L18" s="1650"/>
      <c r="M18" s="178" t="s">
        <v>119</v>
      </c>
      <c r="N18" s="148" t="s">
        <v>608</v>
      </c>
      <c r="O18" s="148" t="s">
        <v>608</v>
      </c>
      <c r="P18" s="147"/>
      <c r="Q18" s="142"/>
      <c r="R18" s="148" t="s">
        <v>608</v>
      </c>
      <c r="S18" s="148" t="s">
        <v>608</v>
      </c>
      <c r="T18" s="147"/>
    </row>
    <row r="19" spans="1:20" ht="16.5" customHeight="1" x14ac:dyDescent="0.25">
      <c r="A19" s="1191"/>
      <c r="B19" s="601"/>
      <c r="C19" s="602" t="s">
        <v>997</v>
      </c>
      <c r="D19" s="607" t="s">
        <v>541</v>
      </c>
      <c r="E19" s="291" t="s">
        <v>997</v>
      </c>
      <c r="F19" s="1191"/>
      <c r="G19" s="601"/>
      <c r="H19" s="602" t="s">
        <v>997</v>
      </c>
      <c r="I19" s="607" t="s">
        <v>541</v>
      </c>
      <c r="J19" s="453" t="s">
        <v>997</v>
      </c>
      <c r="K19" s="162">
        <v>8</v>
      </c>
      <c r="L19" s="1650"/>
      <c r="M19" s="178" t="s">
        <v>20</v>
      </c>
      <c r="N19" s="148" t="s">
        <v>608</v>
      </c>
      <c r="O19" s="148" t="s">
        <v>608</v>
      </c>
      <c r="P19" s="147"/>
      <c r="Q19" s="142"/>
      <c r="R19" s="148" t="s">
        <v>608</v>
      </c>
      <c r="S19" s="148" t="s">
        <v>608</v>
      </c>
      <c r="T19" s="147"/>
    </row>
    <row r="20" spans="1:20" ht="16.5" customHeight="1" x14ac:dyDescent="0.25">
      <c r="A20" s="1191"/>
      <c r="B20" s="601"/>
      <c r="C20" s="602" t="s">
        <v>997</v>
      </c>
      <c r="D20" s="607" t="s">
        <v>541</v>
      </c>
      <c r="E20" s="291" t="s">
        <v>997</v>
      </c>
      <c r="F20" s="1191"/>
      <c r="G20" s="601"/>
      <c r="H20" s="602" t="s">
        <v>997</v>
      </c>
      <c r="I20" s="607" t="s">
        <v>541</v>
      </c>
      <c r="J20" s="453" t="s">
        <v>997</v>
      </c>
      <c r="K20" s="165">
        <v>10</v>
      </c>
      <c r="L20" s="1650"/>
      <c r="M20" s="179" t="s">
        <v>813</v>
      </c>
      <c r="N20" s="148" t="s">
        <v>608</v>
      </c>
      <c r="O20" s="148" t="s">
        <v>608</v>
      </c>
      <c r="P20" s="147"/>
      <c r="Q20" s="142"/>
      <c r="R20" s="148" t="s">
        <v>608</v>
      </c>
      <c r="S20" s="148" t="s">
        <v>608</v>
      </c>
      <c r="T20" s="147"/>
    </row>
    <row r="21" spans="1:20" ht="16.5" customHeight="1" x14ac:dyDescent="0.25">
      <c r="A21" s="1191"/>
      <c r="B21" s="601"/>
      <c r="C21" s="602" t="s">
        <v>997</v>
      </c>
      <c r="D21" s="606" t="s">
        <v>541</v>
      </c>
      <c r="E21" s="291" t="s">
        <v>998</v>
      </c>
      <c r="F21" s="1191"/>
      <c r="G21" s="601"/>
      <c r="H21" s="602" t="s">
        <v>997</v>
      </c>
      <c r="I21" s="606" t="s">
        <v>541</v>
      </c>
      <c r="J21" s="453" t="s">
        <v>998</v>
      </c>
      <c r="K21" s="165"/>
      <c r="L21" s="1650"/>
      <c r="M21" s="179"/>
      <c r="N21" s="148"/>
      <c r="O21" s="148"/>
      <c r="P21" s="147"/>
      <c r="Q21" s="142"/>
      <c r="R21" s="148"/>
      <c r="S21" s="148"/>
      <c r="T21" s="147"/>
    </row>
    <row r="22" spans="1:20" ht="15" customHeight="1" x14ac:dyDescent="0.25">
      <c r="A22" s="1191"/>
      <c r="B22" s="601"/>
      <c r="C22" s="603" t="s">
        <v>997</v>
      </c>
      <c r="D22" s="607" t="s">
        <v>541</v>
      </c>
      <c r="E22" s="358" t="s">
        <v>998</v>
      </c>
      <c r="F22" s="1191"/>
      <c r="G22" s="601"/>
      <c r="H22" s="603" t="s">
        <v>997</v>
      </c>
      <c r="I22" s="607" t="s">
        <v>541</v>
      </c>
      <c r="J22" s="431" t="s">
        <v>998</v>
      </c>
      <c r="K22" s="162" t="s">
        <v>828</v>
      </c>
      <c r="L22" s="1650"/>
      <c r="M22" s="179" t="s">
        <v>79</v>
      </c>
      <c r="N22" s="148" t="s">
        <v>608</v>
      </c>
      <c r="O22" s="148" t="s">
        <v>608</v>
      </c>
      <c r="P22" s="147"/>
      <c r="Q22" s="142"/>
      <c r="R22" s="148" t="s">
        <v>608</v>
      </c>
      <c r="S22" s="148" t="s">
        <v>608</v>
      </c>
      <c r="T22" s="147"/>
    </row>
    <row r="23" spans="1:20" ht="15" customHeight="1" x14ac:dyDescent="0.25">
      <c r="A23" s="1191"/>
      <c r="B23" s="604"/>
      <c r="C23" s="605" t="s">
        <v>997</v>
      </c>
      <c r="D23" s="608" t="s">
        <v>541</v>
      </c>
      <c r="E23" s="447" t="s">
        <v>997</v>
      </c>
      <c r="F23" s="1191"/>
      <c r="G23" s="604"/>
      <c r="H23" s="605" t="s">
        <v>997</v>
      </c>
      <c r="I23" s="608" t="s">
        <v>541</v>
      </c>
      <c r="J23" s="447" t="s">
        <v>997</v>
      </c>
      <c r="K23" s="163">
        <v>13</v>
      </c>
      <c r="L23" s="1650"/>
      <c r="M23" s="179" t="s">
        <v>611</v>
      </c>
      <c r="N23" s="148" t="s">
        <v>608</v>
      </c>
      <c r="O23" s="148" t="s">
        <v>608</v>
      </c>
      <c r="P23" s="147"/>
      <c r="Q23" s="142"/>
      <c r="R23" s="148" t="s">
        <v>608</v>
      </c>
      <c r="S23" s="148" t="s">
        <v>608</v>
      </c>
      <c r="T23" s="147"/>
    </row>
    <row r="24" spans="1:20" ht="15" customHeight="1" x14ac:dyDescent="0.25">
      <c r="A24" s="1642"/>
      <c r="B24" s="1639" t="s">
        <v>860</v>
      </c>
      <c r="C24" s="1308"/>
      <c r="D24" s="1640"/>
      <c r="E24" s="448" t="s">
        <v>525</v>
      </c>
      <c r="F24" s="1642"/>
      <c r="G24" s="1639" t="s">
        <v>860</v>
      </c>
      <c r="H24" s="1308"/>
      <c r="I24" s="1640"/>
      <c r="J24" s="446" t="s">
        <v>525</v>
      </c>
      <c r="K24" s="163">
        <v>14</v>
      </c>
      <c r="L24" s="1651"/>
      <c r="M24" s="167" t="s">
        <v>62</v>
      </c>
      <c r="N24" s="148" t="s">
        <v>608</v>
      </c>
      <c r="O24" s="148" t="s">
        <v>608</v>
      </c>
      <c r="P24" s="147"/>
      <c r="Q24" s="142"/>
      <c r="R24" s="148" t="s">
        <v>608</v>
      </c>
      <c r="S24" s="148" t="s">
        <v>608</v>
      </c>
      <c r="T24" s="147"/>
    </row>
    <row r="25" spans="1:20" ht="15" customHeight="1" x14ac:dyDescent="0.25">
      <c r="A25" s="1630" t="s">
        <v>320</v>
      </c>
      <c r="B25" s="427"/>
      <c r="F25" s="1621">
        <v>8867</v>
      </c>
      <c r="G25" s="449"/>
      <c r="H25" s="135"/>
      <c r="I25" s="135"/>
      <c r="J25" s="548"/>
      <c r="K25" s="162">
        <v>13</v>
      </c>
      <c r="L25" s="1649" t="s">
        <v>831</v>
      </c>
      <c r="M25" s="179" t="s">
        <v>810</v>
      </c>
      <c r="N25" s="148" t="s">
        <v>608</v>
      </c>
      <c r="O25" s="148" t="s">
        <v>608</v>
      </c>
      <c r="P25" s="147"/>
      <c r="Q25" s="142"/>
      <c r="R25" s="148" t="s">
        <v>608</v>
      </c>
      <c r="S25" s="148" t="s">
        <v>608</v>
      </c>
      <c r="T25" s="147"/>
    </row>
    <row r="26" spans="1:20" x14ac:dyDescent="0.25">
      <c r="A26" s="1631"/>
      <c r="B26" s="427"/>
      <c r="F26" s="1621"/>
      <c r="G26" s="450"/>
      <c r="H26" s="135"/>
      <c r="I26" s="135"/>
      <c r="J26" s="553"/>
      <c r="K26" s="163">
        <v>17</v>
      </c>
      <c r="L26" s="1650"/>
      <c r="M26" s="179" t="s">
        <v>811</v>
      </c>
      <c r="N26" s="148" t="s">
        <v>608</v>
      </c>
      <c r="O26" s="148" t="s">
        <v>608</v>
      </c>
      <c r="P26" s="147"/>
      <c r="Q26" s="142"/>
      <c r="R26" s="148" t="s">
        <v>608</v>
      </c>
      <c r="S26" s="148" t="s">
        <v>608</v>
      </c>
      <c r="T26" s="147"/>
    </row>
    <row r="27" spans="1:20" x14ac:dyDescent="0.25">
      <c r="A27" s="1631"/>
      <c r="B27" s="430"/>
      <c r="C27" s="277"/>
      <c r="D27" s="277"/>
      <c r="E27" s="277"/>
      <c r="F27" s="1621"/>
      <c r="G27" s="451"/>
      <c r="H27" s="554"/>
      <c r="I27" s="554"/>
      <c r="J27" s="555"/>
      <c r="K27" s="163">
        <v>17</v>
      </c>
      <c r="L27" s="1650"/>
      <c r="M27" s="179" t="s">
        <v>812</v>
      </c>
      <c r="N27" s="148" t="s">
        <v>608</v>
      </c>
      <c r="O27" s="148" t="s">
        <v>608</v>
      </c>
      <c r="P27" s="147"/>
      <c r="Q27" s="142"/>
      <c r="R27" s="148" t="s">
        <v>608</v>
      </c>
      <c r="S27" s="148" t="s">
        <v>608</v>
      </c>
      <c r="T27" s="147"/>
    </row>
    <row r="28" spans="1:20" ht="16.5" x14ac:dyDescent="0.25">
      <c r="A28" s="1241" t="s">
        <v>1166</v>
      </c>
      <c r="B28" s="552" t="s">
        <v>1163</v>
      </c>
      <c r="C28" s="552"/>
      <c r="D28" s="552"/>
      <c r="E28" s="552"/>
      <c r="F28" s="452" t="s">
        <v>224</v>
      </c>
      <c r="G28" s="552" t="s">
        <v>1163</v>
      </c>
      <c r="H28" s="552"/>
      <c r="I28" s="552"/>
      <c r="J28" s="556"/>
      <c r="K28" s="163"/>
      <c r="L28" s="1650"/>
      <c r="M28" s="179"/>
      <c r="N28" s="148"/>
      <c r="O28" s="148"/>
      <c r="P28" s="147"/>
      <c r="Q28" s="142"/>
      <c r="R28" s="148"/>
      <c r="S28" s="148"/>
      <c r="T28" s="147"/>
    </row>
    <row r="29" spans="1:20" x14ac:dyDescent="0.25">
      <c r="A29" s="1232"/>
      <c r="B29" s="552" t="s">
        <v>1167</v>
      </c>
      <c r="C29" s="552"/>
      <c r="D29" s="552"/>
      <c r="E29" s="552"/>
      <c r="F29" s="1621" t="s">
        <v>192</v>
      </c>
      <c r="G29" s="1615"/>
      <c r="H29" s="1616"/>
      <c r="I29" s="53" t="s">
        <v>114</v>
      </c>
      <c r="J29" s="281" t="s">
        <v>1292</v>
      </c>
      <c r="K29" s="163"/>
      <c r="L29" s="1650"/>
      <c r="M29" s="179"/>
      <c r="N29" s="148"/>
      <c r="O29" s="148"/>
      <c r="P29" s="147"/>
      <c r="Q29" s="142"/>
      <c r="R29" s="148"/>
      <c r="S29" s="148"/>
      <c r="T29" s="147"/>
    </row>
    <row r="30" spans="1:20" x14ac:dyDescent="0.25">
      <c r="A30" s="1232"/>
      <c r="B30" s="1632" t="s">
        <v>1158</v>
      </c>
      <c r="C30" s="1632"/>
      <c r="D30" s="557" t="s">
        <v>996</v>
      </c>
      <c r="E30" s="431" t="s">
        <v>525</v>
      </c>
      <c r="F30" s="1621"/>
      <c r="G30" s="1617" t="s">
        <v>525</v>
      </c>
      <c r="H30" s="1618"/>
      <c r="I30" s="12"/>
      <c r="J30" s="431" t="s">
        <v>1293</v>
      </c>
      <c r="K30" s="163"/>
      <c r="L30" s="1650"/>
      <c r="M30" s="179"/>
      <c r="N30" s="148"/>
      <c r="O30" s="148"/>
      <c r="P30" s="147"/>
      <c r="Q30" s="142"/>
      <c r="R30" s="148"/>
      <c r="S30" s="148"/>
      <c r="T30" s="147"/>
    </row>
    <row r="31" spans="1:20" ht="16.5" customHeight="1" x14ac:dyDescent="0.25">
      <c r="A31" s="1232"/>
      <c r="B31" s="1632" t="s">
        <v>999</v>
      </c>
      <c r="C31" s="1632"/>
      <c r="D31" s="558" t="s">
        <v>994</v>
      </c>
      <c r="E31" s="431" t="s">
        <v>525</v>
      </c>
      <c r="F31" s="1621"/>
      <c r="G31" s="1613" t="s">
        <v>87</v>
      </c>
      <c r="H31" s="1614"/>
      <c r="I31" s="1659" t="s">
        <v>329</v>
      </c>
      <c r="J31" s="1660"/>
      <c r="K31" s="162">
        <v>18</v>
      </c>
      <c r="L31" s="1650"/>
      <c r="M31" s="179" t="s">
        <v>814</v>
      </c>
      <c r="N31" s="148" t="s">
        <v>608</v>
      </c>
      <c r="O31" s="148" t="s">
        <v>608</v>
      </c>
      <c r="P31" s="147"/>
      <c r="Q31" s="142"/>
      <c r="R31" s="148" t="s">
        <v>608</v>
      </c>
      <c r="S31" s="148" t="s">
        <v>608</v>
      </c>
      <c r="T31" s="147"/>
    </row>
    <row r="32" spans="1:20" ht="16.5" customHeight="1" x14ac:dyDescent="0.25">
      <c r="A32" s="1232"/>
      <c r="B32" s="1632" t="s">
        <v>1159</v>
      </c>
      <c r="C32" s="1632"/>
      <c r="D32" s="559" t="s">
        <v>995</v>
      </c>
      <c r="E32" s="431" t="s">
        <v>525</v>
      </c>
      <c r="F32" s="1621" t="s">
        <v>192</v>
      </c>
      <c r="G32" s="1615"/>
      <c r="H32" s="1616"/>
      <c r="I32" s="53" t="s">
        <v>114</v>
      </c>
      <c r="J32" s="281" t="s">
        <v>1292</v>
      </c>
      <c r="K32" s="162">
        <v>24</v>
      </c>
      <c r="L32" s="1650"/>
      <c r="M32" s="182" t="s">
        <v>823</v>
      </c>
      <c r="N32" s="149"/>
      <c r="O32" s="153" t="s">
        <v>608</v>
      </c>
      <c r="P32" s="154"/>
      <c r="Q32" s="142"/>
      <c r="R32" s="149"/>
      <c r="S32" s="153" t="s">
        <v>608</v>
      </c>
      <c r="T32" s="154"/>
    </row>
    <row r="33" spans="1:20" ht="16.5" customHeight="1" x14ac:dyDescent="0.25">
      <c r="A33" s="1621" t="s">
        <v>2</v>
      </c>
      <c r="B33" s="442"/>
      <c r="C33" s="560"/>
      <c r="D33" s="560"/>
      <c r="E33" s="550"/>
      <c r="F33" s="1621"/>
      <c r="G33" s="1617" t="s">
        <v>525</v>
      </c>
      <c r="H33" s="1618"/>
      <c r="I33" s="12"/>
      <c r="J33" s="431" t="s">
        <v>1293</v>
      </c>
      <c r="K33" s="162">
        <v>27</v>
      </c>
      <c r="L33" s="1650"/>
      <c r="M33" s="182" t="s">
        <v>820</v>
      </c>
      <c r="N33" s="149"/>
      <c r="O33" s="153" t="s">
        <v>608</v>
      </c>
      <c r="P33" s="154"/>
      <c r="Q33" s="142"/>
      <c r="R33" s="149"/>
      <c r="S33" s="153" t="s">
        <v>608</v>
      </c>
      <c r="T33" s="154"/>
    </row>
    <row r="34" spans="1:20" ht="16.5" customHeight="1" x14ac:dyDescent="0.25">
      <c r="A34" s="1621"/>
      <c r="B34" s="427"/>
      <c r="E34" s="18"/>
      <c r="F34" s="1621"/>
      <c r="G34" s="1613" t="s">
        <v>87</v>
      </c>
      <c r="H34" s="1614"/>
      <c r="I34" s="1659" t="s">
        <v>329</v>
      </c>
      <c r="J34" s="1660"/>
      <c r="K34" s="162">
        <v>28</v>
      </c>
      <c r="L34" s="1650"/>
      <c r="M34" s="182" t="s">
        <v>826</v>
      </c>
      <c r="N34" s="149"/>
      <c r="O34" s="153" t="s">
        <v>608</v>
      </c>
      <c r="P34" s="154"/>
      <c r="Q34" s="142"/>
      <c r="R34" s="149"/>
      <c r="S34" s="153" t="s">
        <v>608</v>
      </c>
      <c r="T34" s="154"/>
    </row>
    <row r="35" spans="1:20" ht="16.5" customHeight="1" x14ac:dyDescent="0.25">
      <c r="A35" s="1621"/>
      <c r="B35" s="443"/>
      <c r="C35" s="382"/>
      <c r="D35" s="382"/>
      <c r="E35" s="528"/>
      <c r="F35" s="1621" t="s">
        <v>192</v>
      </c>
      <c r="G35" s="1615"/>
      <c r="H35" s="1616"/>
      <c r="I35" s="53" t="s">
        <v>114</v>
      </c>
      <c r="J35" s="281" t="s">
        <v>1292</v>
      </c>
      <c r="K35" s="162">
        <v>29</v>
      </c>
      <c r="L35" s="1650"/>
      <c r="M35" s="182" t="s">
        <v>825</v>
      </c>
      <c r="N35" s="149"/>
      <c r="O35" s="153" t="s">
        <v>608</v>
      </c>
      <c r="P35" s="154"/>
      <c r="Q35" s="142"/>
      <c r="R35" s="149"/>
      <c r="S35" s="153" t="s">
        <v>608</v>
      </c>
      <c r="T35" s="154"/>
    </row>
    <row r="36" spans="1:20" ht="16.5" customHeight="1" x14ac:dyDescent="0.25">
      <c r="A36" s="1621" t="s">
        <v>504</v>
      </c>
      <c r="B36" t="s">
        <v>1157</v>
      </c>
      <c r="E36" s="561" t="s">
        <v>521</v>
      </c>
      <c r="F36" s="1621"/>
      <c r="G36" s="1617" t="s">
        <v>525</v>
      </c>
      <c r="H36" s="1618"/>
      <c r="I36" s="12"/>
      <c r="J36" s="431" t="s">
        <v>1293</v>
      </c>
      <c r="K36" s="162">
        <v>35</v>
      </c>
      <c r="L36" s="1651"/>
      <c r="M36" s="183" t="s">
        <v>830</v>
      </c>
      <c r="N36" s="149"/>
      <c r="O36" s="153" t="s">
        <v>608</v>
      </c>
      <c r="P36" s="154"/>
      <c r="Q36" s="142"/>
      <c r="R36" s="149"/>
      <c r="S36" s="153" t="s">
        <v>608</v>
      </c>
      <c r="T36" s="154"/>
    </row>
    <row r="37" spans="1:20" ht="15" x14ac:dyDescent="0.25">
      <c r="A37" s="1621"/>
      <c r="B37" t="s">
        <v>509</v>
      </c>
      <c r="E37" s="561" t="s">
        <v>521</v>
      </c>
      <c r="F37" s="1621"/>
      <c r="G37" s="1613" t="s">
        <v>87</v>
      </c>
      <c r="H37" s="1614"/>
      <c r="I37" s="1659" t="s">
        <v>329</v>
      </c>
      <c r="J37" s="1660"/>
      <c r="K37" s="162">
        <v>21</v>
      </c>
      <c r="L37" s="1652" t="s">
        <v>62</v>
      </c>
      <c r="M37" s="168" t="s">
        <v>62</v>
      </c>
      <c r="N37" s="148" t="s">
        <v>608</v>
      </c>
      <c r="O37" s="148" t="s">
        <v>608</v>
      </c>
      <c r="P37" s="146" t="s">
        <v>608</v>
      </c>
      <c r="Q37" s="142"/>
      <c r="R37" s="148" t="s">
        <v>608</v>
      </c>
      <c r="S37" s="148" t="s">
        <v>608</v>
      </c>
      <c r="T37" s="146" t="s">
        <v>608</v>
      </c>
    </row>
    <row r="38" spans="1:20" thickBot="1" x14ac:dyDescent="0.3">
      <c r="A38" s="1621"/>
      <c r="B38" s="432"/>
      <c r="E38" s="561"/>
      <c r="F38" s="286"/>
      <c r="G38" s="1620" t="s">
        <v>345</v>
      </c>
      <c r="H38" s="1620"/>
      <c r="I38" s="1620"/>
      <c r="J38" s="548" t="s">
        <v>521</v>
      </c>
      <c r="K38" s="162">
        <v>21</v>
      </c>
      <c r="L38" s="1653"/>
      <c r="M38" s="169" t="s">
        <v>62</v>
      </c>
      <c r="N38" s="157" t="s">
        <v>608</v>
      </c>
      <c r="O38" s="157" t="s">
        <v>608</v>
      </c>
      <c r="P38" s="150" t="s">
        <v>608</v>
      </c>
      <c r="Q38" s="142"/>
      <c r="R38" s="157" t="s">
        <v>608</v>
      </c>
      <c r="S38" s="157" t="s">
        <v>608</v>
      </c>
      <c r="T38" s="150" t="s">
        <v>608</v>
      </c>
    </row>
    <row r="39" spans="1:20" ht="16.5" thickTop="1" thickBot="1" x14ac:dyDescent="0.3">
      <c r="A39" s="1621"/>
      <c r="B39" t="s">
        <v>500</v>
      </c>
      <c r="E39" s="561" t="s">
        <v>521</v>
      </c>
      <c r="F39" s="286"/>
      <c r="G39" s="1506" t="s">
        <v>332</v>
      </c>
      <c r="H39" s="1506"/>
      <c r="I39" s="1506"/>
      <c r="J39" s="553" t="s">
        <v>521</v>
      </c>
      <c r="L39" s="210"/>
      <c r="M39" s="211"/>
      <c r="N39" s="211"/>
      <c r="O39" s="211"/>
      <c r="P39" s="142"/>
      <c r="Q39" s="142"/>
      <c r="R39" s="142"/>
      <c r="S39" s="142"/>
      <c r="T39" s="142"/>
    </row>
    <row r="40" spans="1:20" thickTop="1" x14ac:dyDescent="0.25">
      <c r="A40" s="1621"/>
      <c r="B40" t="s">
        <v>499</v>
      </c>
      <c r="E40" s="561" t="s">
        <v>521</v>
      </c>
      <c r="F40" s="286"/>
      <c r="G40" s="1343" t="s">
        <v>861</v>
      </c>
      <c r="H40" s="1343"/>
      <c r="I40" s="1343"/>
      <c r="J40" s="553" t="s">
        <v>521</v>
      </c>
      <c r="L40" s="151"/>
      <c r="M40" s="152" t="s">
        <v>3</v>
      </c>
      <c r="N40" s="151" t="s">
        <v>608</v>
      </c>
      <c r="O40" s="151" t="s">
        <v>608</v>
      </c>
      <c r="P40" s="152" t="s">
        <v>608</v>
      </c>
      <c r="Q40" s="142"/>
      <c r="R40" s="151" t="s">
        <v>608</v>
      </c>
      <c r="S40" s="151" t="s">
        <v>608</v>
      </c>
      <c r="T40" s="152" t="s">
        <v>608</v>
      </c>
    </row>
    <row r="41" spans="1:20" ht="15" x14ac:dyDescent="0.25">
      <c r="A41" s="1621"/>
      <c r="B41" t="s">
        <v>507</v>
      </c>
      <c r="E41" s="561" t="s">
        <v>521</v>
      </c>
      <c r="F41" s="286"/>
      <c r="G41" s="1343" t="s">
        <v>517</v>
      </c>
      <c r="H41" s="1343"/>
      <c r="I41" s="1343"/>
      <c r="J41" s="553" t="s">
        <v>521</v>
      </c>
      <c r="L41" s="1647" t="s">
        <v>9</v>
      </c>
      <c r="M41" s="185" t="s">
        <v>832</v>
      </c>
      <c r="N41" s="160"/>
      <c r="O41" s="160"/>
      <c r="P41" s="145" t="s">
        <v>608</v>
      </c>
      <c r="Q41" s="142"/>
      <c r="R41" s="160"/>
      <c r="S41" s="160"/>
      <c r="T41" s="145" t="s">
        <v>608</v>
      </c>
    </row>
    <row r="42" spans="1:20" ht="15" customHeight="1" x14ac:dyDescent="0.25">
      <c r="A42" s="1621"/>
      <c r="B42" t="s">
        <v>519</v>
      </c>
      <c r="E42" s="561" t="s">
        <v>521</v>
      </c>
      <c r="F42" s="286"/>
      <c r="G42" s="1619" t="s">
        <v>518</v>
      </c>
      <c r="H42" s="1619"/>
      <c r="I42" s="1619"/>
      <c r="J42" s="555" t="s">
        <v>521</v>
      </c>
      <c r="K42" s="163"/>
      <c r="L42" s="1328"/>
      <c r="M42" s="186" t="s">
        <v>833</v>
      </c>
      <c r="N42" s="158"/>
      <c r="O42" s="158"/>
      <c r="P42" s="146" t="s">
        <v>608</v>
      </c>
      <c r="R42" s="158"/>
      <c r="S42" s="158"/>
      <c r="T42" s="146" t="s">
        <v>608</v>
      </c>
    </row>
    <row r="43" spans="1:20" ht="15" customHeight="1" x14ac:dyDescent="0.25">
      <c r="A43" s="1622"/>
      <c r="B43" t="s">
        <v>519</v>
      </c>
      <c r="E43" s="561" t="s">
        <v>521</v>
      </c>
      <c r="F43" s="1231" t="s">
        <v>503</v>
      </c>
      <c r="G43" s="1607" t="s">
        <v>334</v>
      </c>
      <c r="H43" s="1608"/>
      <c r="I43" s="378"/>
      <c r="J43" s="562" t="s">
        <v>521</v>
      </c>
      <c r="K43" s="163"/>
      <c r="L43" s="1328"/>
      <c r="M43" s="186" t="s">
        <v>93</v>
      </c>
      <c r="N43" s="158"/>
      <c r="O43" s="158"/>
      <c r="P43" s="146" t="s">
        <v>608</v>
      </c>
      <c r="R43" s="158"/>
      <c r="S43" s="158"/>
      <c r="T43" s="146" t="s">
        <v>608</v>
      </c>
    </row>
    <row r="44" spans="1:20" ht="15.75" customHeight="1" x14ac:dyDescent="0.25">
      <c r="A44" s="286"/>
      <c r="B44" s="433" t="s">
        <v>1161</v>
      </c>
      <c r="E44" s="278"/>
      <c r="F44" s="1232"/>
      <c r="G44" s="1607" t="s">
        <v>335</v>
      </c>
      <c r="H44" s="1608"/>
      <c r="I44" s="378"/>
      <c r="J44" s="562" t="s">
        <v>521</v>
      </c>
      <c r="K44" s="163"/>
      <c r="L44" s="1328"/>
      <c r="M44" s="186" t="s">
        <v>834</v>
      </c>
      <c r="N44" s="158"/>
      <c r="O44" s="158"/>
      <c r="P44" s="146" t="s">
        <v>608</v>
      </c>
      <c r="Q44" s="142"/>
      <c r="R44" s="158"/>
      <c r="S44" s="158"/>
      <c r="T44" s="146" t="s">
        <v>608</v>
      </c>
    </row>
    <row r="45" spans="1:20" ht="15" customHeight="1" x14ac:dyDescent="0.25">
      <c r="A45" s="286"/>
      <c r="B45" t="s">
        <v>1136</v>
      </c>
      <c r="E45" s="278"/>
      <c r="F45" s="1232"/>
      <c r="G45" s="1607" t="s">
        <v>337</v>
      </c>
      <c r="H45" s="1608"/>
      <c r="I45" s="378"/>
      <c r="J45" s="562" t="s">
        <v>521</v>
      </c>
      <c r="K45" s="163"/>
      <c r="L45" s="1328"/>
      <c r="M45" s="180" t="s">
        <v>835</v>
      </c>
      <c r="N45" s="158"/>
      <c r="O45" s="158"/>
      <c r="P45" s="146" t="s">
        <v>608</v>
      </c>
      <c r="Q45" s="142"/>
      <c r="R45" s="158"/>
      <c r="S45" s="158"/>
      <c r="T45" s="146" t="s">
        <v>608</v>
      </c>
    </row>
    <row r="46" spans="1:20" ht="15" x14ac:dyDescent="0.25">
      <c r="A46" s="286"/>
      <c r="B46" t="s">
        <v>506</v>
      </c>
      <c r="E46" s="278"/>
      <c r="F46" s="1232"/>
      <c r="G46" s="1607" t="s">
        <v>333</v>
      </c>
      <c r="H46" s="1608"/>
      <c r="I46" s="378"/>
      <c r="J46" s="562" t="s">
        <v>521</v>
      </c>
      <c r="L46" s="1328"/>
      <c r="M46" s="186" t="s">
        <v>836</v>
      </c>
      <c r="N46" s="158"/>
      <c r="O46" s="158"/>
      <c r="P46" s="146" t="s">
        <v>608</v>
      </c>
      <c r="Q46" s="142"/>
      <c r="R46" s="158"/>
      <c r="S46" s="158"/>
      <c r="T46" s="146" t="s">
        <v>608</v>
      </c>
    </row>
    <row r="47" spans="1:20" thickBot="1" x14ac:dyDescent="0.3">
      <c r="A47" s="286"/>
      <c r="B47" t="s">
        <v>501</v>
      </c>
      <c r="E47" s="278"/>
      <c r="F47" s="1232"/>
      <c r="G47" s="1607" t="s">
        <v>336</v>
      </c>
      <c r="H47" s="1608"/>
      <c r="I47" s="1608"/>
      <c r="J47" s="562" t="s">
        <v>521</v>
      </c>
      <c r="M47" s="187" t="s">
        <v>62</v>
      </c>
      <c r="N47" s="159"/>
      <c r="O47" s="159"/>
      <c r="P47" s="150" t="s">
        <v>608</v>
      </c>
      <c r="Q47" s="142"/>
      <c r="R47" s="159"/>
      <c r="S47" s="159"/>
      <c r="T47" s="150" t="s">
        <v>608</v>
      </c>
    </row>
    <row r="48" spans="1:20" ht="15.75" customHeight="1" thickTop="1" x14ac:dyDescent="0.25">
      <c r="A48" s="286"/>
      <c r="B48" t="s">
        <v>508</v>
      </c>
      <c r="E48" s="278"/>
      <c r="F48" s="1232"/>
      <c r="G48" s="1607" t="s">
        <v>520</v>
      </c>
      <c r="H48" s="1608"/>
      <c r="I48" s="378"/>
      <c r="J48" s="562" t="s">
        <v>521</v>
      </c>
      <c r="L48" s="155"/>
      <c r="M48" t="s">
        <v>3</v>
      </c>
      <c r="P48" s="142" t="s">
        <v>608</v>
      </c>
      <c r="Q48" s="142"/>
      <c r="T48" s="142" t="s">
        <v>608</v>
      </c>
    </row>
    <row r="49" spans="1:20" ht="15.75" customHeight="1" x14ac:dyDescent="0.25">
      <c r="A49" s="286"/>
      <c r="B49" t="s">
        <v>1160</v>
      </c>
      <c r="E49" s="278"/>
      <c r="F49" s="1232"/>
      <c r="G49" s="1609" t="s">
        <v>862</v>
      </c>
      <c r="H49" s="1610"/>
      <c r="I49" s="378"/>
      <c r="J49" s="562" t="s">
        <v>521</v>
      </c>
      <c r="L49" s="1648" t="s">
        <v>0</v>
      </c>
      <c r="M49" s="181" t="s">
        <v>4</v>
      </c>
      <c r="N49" s="160"/>
      <c r="O49" s="160"/>
      <c r="P49" s="145" t="s">
        <v>608</v>
      </c>
      <c r="Q49" s="142"/>
      <c r="R49" s="174"/>
      <c r="S49" s="174"/>
      <c r="T49" s="145" t="s">
        <v>608</v>
      </c>
    </row>
    <row r="50" spans="1:20" ht="15" x14ac:dyDescent="0.25">
      <c r="A50" s="434"/>
      <c r="B50" s="563" t="s">
        <v>502</v>
      </c>
      <c r="C50" s="382"/>
      <c r="D50" s="382"/>
      <c r="E50" s="401"/>
      <c r="F50" s="1242"/>
      <c r="G50" s="1611" t="s">
        <v>340</v>
      </c>
      <c r="H50" s="1612"/>
      <c r="I50" s="564"/>
      <c r="J50" s="565" t="s">
        <v>521</v>
      </c>
      <c r="L50" s="1648"/>
      <c r="M50" s="171" t="s">
        <v>5</v>
      </c>
      <c r="N50" s="158"/>
      <c r="O50" s="158"/>
      <c r="P50" s="146" t="s">
        <v>608</v>
      </c>
      <c r="Q50" s="142"/>
      <c r="R50" s="175"/>
      <c r="S50" s="175"/>
      <c r="T50" s="146" t="s">
        <v>608</v>
      </c>
    </row>
    <row r="51" spans="1:20" x14ac:dyDescent="0.25">
      <c r="A51" s="516"/>
      <c r="B51" s="517"/>
      <c r="C51" s="161"/>
      <c r="D51" s="161"/>
      <c r="E51" s="161"/>
      <c r="F51" s="566"/>
      <c r="G51" s="566"/>
      <c r="H51" s="161"/>
      <c r="I51" s="161"/>
      <c r="J51" s="161"/>
      <c r="L51" s="1648"/>
      <c r="M51" s="188" t="s">
        <v>612</v>
      </c>
      <c r="N51" s="158"/>
      <c r="O51" s="158"/>
      <c r="P51" s="146" t="s">
        <v>608</v>
      </c>
      <c r="Q51" s="142"/>
      <c r="R51" s="158"/>
      <c r="S51" s="158"/>
      <c r="T51" s="146" t="s">
        <v>608</v>
      </c>
    </row>
    <row r="52" spans="1:20" ht="15" customHeight="1" x14ac:dyDescent="0.25">
      <c r="A52" s="59"/>
      <c r="B52" s="1234" t="s">
        <v>806</v>
      </c>
      <c r="C52" s="1234"/>
      <c r="D52" s="1234"/>
      <c r="E52" s="1234"/>
      <c r="F52" s="1234"/>
      <c r="G52" s="1234"/>
      <c r="H52" s="1234"/>
      <c r="I52" s="1234"/>
      <c r="J52" s="1234"/>
      <c r="K52" s="166"/>
      <c r="L52" s="1648"/>
      <c r="M52" s="188" t="s">
        <v>837</v>
      </c>
      <c r="N52" s="158"/>
      <c r="O52" s="158"/>
      <c r="P52" s="146" t="s">
        <v>608</v>
      </c>
      <c r="Q52" s="142"/>
      <c r="R52" s="158"/>
      <c r="S52" s="158"/>
      <c r="T52" s="146" t="s">
        <v>608</v>
      </c>
    </row>
    <row r="53" spans="1:20" ht="15" customHeight="1" x14ac:dyDescent="0.25">
      <c r="A53" s="59"/>
      <c r="B53" s="1234"/>
      <c r="C53" s="1234"/>
      <c r="D53" s="1234"/>
      <c r="E53" s="1234"/>
      <c r="F53" s="1234"/>
      <c r="G53" s="1234"/>
      <c r="H53" s="1234"/>
      <c r="I53" s="1234"/>
      <c r="J53" s="1234"/>
      <c r="K53" s="166"/>
      <c r="L53" s="1648"/>
      <c r="M53" s="188" t="s">
        <v>838</v>
      </c>
      <c r="N53" s="158"/>
      <c r="O53" s="158"/>
      <c r="P53" s="146" t="s">
        <v>608</v>
      </c>
      <c r="Q53" s="142"/>
      <c r="R53" s="158"/>
      <c r="S53" s="158"/>
      <c r="T53" s="146" t="s">
        <v>608</v>
      </c>
    </row>
    <row r="54" spans="1:20" ht="15" customHeight="1" x14ac:dyDescent="0.25">
      <c r="A54" s="59"/>
      <c r="B54" s="1234"/>
      <c r="C54" s="1234"/>
      <c r="D54" s="1234"/>
      <c r="E54" s="1234"/>
      <c r="F54" s="1234"/>
      <c r="G54" s="1234"/>
      <c r="H54" s="1234"/>
      <c r="I54" s="1234"/>
      <c r="J54" s="1234"/>
      <c r="K54" s="166"/>
      <c r="L54" s="1648"/>
      <c r="M54" s="188" t="s">
        <v>839</v>
      </c>
      <c r="N54" s="158"/>
      <c r="O54" s="158"/>
      <c r="P54" s="146" t="s">
        <v>608</v>
      </c>
      <c r="Q54" s="142"/>
      <c r="R54" s="158"/>
      <c r="S54" s="158"/>
      <c r="T54" s="146" t="s">
        <v>608</v>
      </c>
    </row>
    <row r="55" spans="1:20" ht="13.5" customHeight="1" thickBot="1" x14ac:dyDescent="0.3">
      <c r="B55" s="377" t="s">
        <v>522</v>
      </c>
      <c r="E55" s="99" t="s">
        <v>524</v>
      </c>
      <c r="H55" t="s">
        <v>523</v>
      </c>
      <c r="J55" s="99" t="s">
        <v>524</v>
      </c>
      <c r="K55" s="163"/>
      <c r="L55" s="1648"/>
      <c r="M55" s="184" t="s">
        <v>566</v>
      </c>
      <c r="N55" s="159"/>
      <c r="O55" s="159"/>
      <c r="P55" s="150" t="s">
        <v>608</v>
      </c>
      <c r="R55" s="159"/>
      <c r="S55" s="159"/>
      <c r="T55" s="150" t="s">
        <v>608</v>
      </c>
    </row>
    <row r="56" spans="1:20" ht="16.5" thickTop="1" x14ac:dyDescent="0.25">
      <c r="L56" s="173"/>
    </row>
    <row r="64" spans="1:20" ht="15" x14ac:dyDescent="0.25">
      <c r="A64" s="426"/>
      <c r="B64" s="426"/>
      <c r="C64" s="426"/>
      <c r="D64" s="426"/>
      <c r="E64" s="426"/>
      <c r="F64" s="426"/>
      <c r="G64" s="426"/>
      <c r="H64" s="426"/>
      <c r="I64" s="426"/>
      <c r="J64" s="426"/>
      <c r="K64"/>
    </row>
    <row r="65" spans="1:11" ht="15" customHeight="1" x14ac:dyDescent="0.25">
      <c r="A65" s="1508" t="s">
        <v>1284</v>
      </c>
      <c r="B65" s="533"/>
      <c r="C65" s="519"/>
      <c r="D65" s="519"/>
      <c r="E65" s="522" t="s">
        <v>608</v>
      </c>
      <c r="F65" s="1623" t="s">
        <v>1283</v>
      </c>
      <c r="G65" s="533"/>
      <c r="H65" s="519"/>
      <c r="I65" s="519"/>
      <c r="J65" s="522" t="s">
        <v>608</v>
      </c>
      <c r="K65"/>
    </row>
    <row r="66" spans="1:11" ht="15" customHeight="1" x14ac:dyDescent="0.25">
      <c r="A66" s="1624"/>
      <c r="B66" s="534"/>
      <c r="C66" s="520"/>
      <c r="D66" s="520"/>
      <c r="E66" s="523" t="s">
        <v>608</v>
      </c>
      <c r="F66" s="1623"/>
      <c r="G66" s="534"/>
      <c r="H66" s="520"/>
      <c r="I66" s="520"/>
      <c r="J66" s="523" t="s">
        <v>608</v>
      </c>
      <c r="K66"/>
    </row>
    <row r="67" spans="1:11" ht="15" customHeight="1" x14ac:dyDescent="0.25">
      <c r="A67" s="1624"/>
      <c r="B67" s="534"/>
      <c r="C67" s="520"/>
      <c r="D67" s="520"/>
      <c r="E67" s="523" t="s">
        <v>608</v>
      </c>
      <c r="F67" s="1623"/>
      <c r="G67" s="534"/>
      <c r="H67" s="520"/>
      <c r="I67" s="520"/>
      <c r="J67" s="523" t="s">
        <v>608</v>
      </c>
      <c r="K67"/>
    </row>
    <row r="68" spans="1:11" ht="15" customHeight="1" x14ac:dyDescent="0.25">
      <c r="A68" s="1624"/>
      <c r="B68" s="534"/>
      <c r="C68" s="520"/>
      <c r="D68" s="520"/>
      <c r="E68" s="523" t="s">
        <v>608</v>
      </c>
      <c r="F68" s="1623"/>
      <c r="G68" s="534"/>
      <c r="H68" s="520"/>
      <c r="I68" s="520"/>
      <c r="J68" s="523" t="s">
        <v>608</v>
      </c>
    </row>
    <row r="69" spans="1:11" ht="15" customHeight="1" x14ac:dyDescent="0.25">
      <c r="A69" s="1624"/>
      <c r="B69" s="534"/>
      <c r="C69" s="520"/>
      <c r="D69" s="520"/>
      <c r="E69" s="523" t="s">
        <v>608</v>
      </c>
      <c r="F69" s="1623"/>
      <c r="G69" s="534"/>
      <c r="H69" s="520"/>
      <c r="I69" s="520"/>
      <c r="J69" s="523" t="s">
        <v>608</v>
      </c>
    </row>
    <row r="70" spans="1:11" ht="15" customHeight="1" x14ac:dyDescent="0.25">
      <c r="A70" s="1624"/>
      <c r="B70" s="534"/>
      <c r="C70" s="520"/>
      <c r="D70" s="520"/>
      <c r="E70" s="523" t="s">
        <v>608</v>
      </c>
      <c r="F70" s="1623"/>
      <c r="G70" s="534"/>
      <c r="H70" s="520"/>
      <c r="I70" s="520"/>
      <c r="J70" s="523" t="s">
        <v>608</v>
      </c>
    </row>
    <row r="71" spans="1:11" ht="15" customHeight="1" x14ac:dyDescent="0.25">
      <c r="A71" s="1624"/>
      <c r="B71" s="534"/>
      <c r="C71" s="520"/>
      <c r="D71" s="520"/>
      <c r="E71" s="523" t="s">
        <v>608</v>
      </c>
      <c r="F71" s="1623"/>
      <c r="G71" s="534"/>
      <c r="H71" s="520"/>
      <c r="I71" s="520"/>
      <c r="J71" s="523" t="s">
        <v>608</v>
      </c>
    </row>
    <row r="72" spans="1:11" ht="15" customHeight="1" x14ac:dyDescent="0.25">
      <c r="A72" s="1624"/>
      <c r="B72" s="534"/>
      <c r="C72" s="520"/>
      <c r="D72" s="520"/>
      <c r="E72" s="523" t="s">
        <v>608</v>
      </c>
      <c r="F72" s="1623"/>
      <c r="G72" s="534"/>
      <c r="H72" s="520"/>
      <c r="I72" s="520"/>
      <c r="J72" s="523" t="s">
        <v>608</v>
      </c>
    </row>
    <row r="73" spans="1:11" ht="15" customHeight="1" x14ac:dyDescent="0.25">
      <c r="A73" s="1624"/>
      <c r="B73" s="534"/>
      <c r="C73" s="520"/>
      <c r="D73" s="520"/>
      <c r="E73" s="523" t="s">
        <v>608</v>
      </c>
      <c r="F73" s="1623"/>
      <c r="G73" s="534"/>
      <c r="H73" s="520"/>
      <c r="I73" s="520"/>
      <c r="J73" s="523" t="s">
        <v>608</v>
      </c>
    </row>
    <row r="74" spans="1:11" ht="15" customHeight="1" x14ac:dyDescent="0.25">
      <c r="A74" s="1510"/>
      <c r="B74" s="535"/>
      <c r="C74" s="526"/>
      <c r="D74" s="526"/>
      <c r="E74" s="527" t="s">
        <v>608</v>
      </c>
      <c r="F74" s="1623"/>
      <c r="G74" s="535"/>
      <c r="H74" s="526"/>
      <c r="I74" s="526"/>
      <c r="J74" s="527" t="s">
        <v>608</v>
      </c>
    </row>
    <row r="75" spans="1:11" ht="15" customHeight="1" x14ac:dyDescent="0.25">
      <c r="A75" s="1508" t="s">
        <v>31</v>
      </c>
      <c r="B75" s="534"/>
      <c r="C75" s="382"/>
      <c r="D75" s="382"/>
      <c r="E75" s="528" t="s">
        <v>608</v>
      </c>
      <c r="F75" s="1508" t="s">
        <v>31</v>
      </c>
      <c r="G75" s="534"/>
      <c r="H75" s="382"/>
      <c r="I75" s="382"/>
      <c r="J75" s="528" t="s">
        <v>608</v>
      </c>
    </row>
    <row r="76" spans="1:11" ht="15" customHeight="1" x14ac:dyDescent="0.25">
      <c r="A76" s="1624"/>
      <c r="B76" s="534"/>
      <c r="C76" s="520"/>
      <c r="D76" s="520"/>
      <c r="E76" s="523" t="s">
        <v>608</v>
      </c>
      <c r="F76" s="1624"/>
      <c r="G76" s="534"/>
      <c r="H76" s="520"/>
      <c r="I76" s="520"/>
      <c r="J76" s="523" t="s">
        <v>608</v>
      </c>
    </row>
    <row r="77" spans="1:11" ht="15" customHeight="1" x14ac:dyDescent="0.25">
      <c r="A77" s="1624"/>
      <c r="B77" s="534"/>
      <c r="C77" s="520"/>
      <c r="D77" s="520"/>
      <c r="E77" s="523" t="s">
        <v>608</v>
      </c>
      <c r="F77" s="1624"/>
      <c r="G77" s="534"/>
      <c r="H77" s="520"/>
      <c r="I77" s="520"/>
      <c r="J77" s="523" t="s">
        <v>608</v>
      </c>
    </row>
    <row r="78" spans="1:11" ht="15" customHeight="1" x14ac:dyDescent="0.25">
      <c r="A78" s="1624"/>
      <c r="B78" s="534"/>
      <c r="C78" s="520"/>
      <c r="D78" s="520"/>
      <c r="E78" s="523" t="s">
        <v>608</v>
      </c>
      <c r="F78" s="1624"/>
      <c r="G78" s="534"/>
      <c r="H78" s="520"/>
      <c r="I78" s="520"/>
      <c r="J78" s="523" t="s">
        <v>608</v>
      </c>
    </row>
    <row r="79" spans="1:11" ht="15" customHeight="1" x14ac:dyDescent="0.25">
      <c r="A79" s="1624"/>
      <c r="B79" s="534"/>
      <c r="C79" s="518"/>
      <c r="D79" s="518"/>
      <c r="E79" s="524" t="s">
        <v>608</v>
      </c>
      <c r="F79" s="1624"/>
      <c r="G79" s="534"/>
      <c r="H79" s="518"/>
      <c r="I79" s="518"/>
      <c r="J79" s="524" t="s">
        <v>608</v>
      </c>
    </row>
    <row r="80" spans="1:11" ht="15" customHeight="1" x14ac:dyDescent="0.25">
      <c r="A80" s="1510"/>
      <c r="B80" s="529"/>
      <c r="C80" s="530" t="s">
        <v>897</v>
      </c>
      <c r="D80" s="519"/>
      <c r="E80" s="522" t="s">
        <v>608</v>
      </c>
      <c r="F80" s="1510"/>
      <c r="G80" s="529"/>
      <c r="H80" s="530" t="s">
        <v>897</v>
      </c>
      <c r="I80" s="519"/>
      <c r="J80" s="522" t="s">
        <v>608</v>
      </c>
    </row>
    <row r="81" spans="1:11" ht="15" customHeight="1" x14ac:dyDescent="0.25">
      <c r="A81" s="1508" t="s">
        <v>0</v>
      </c>
      <c r="B81"/>
      <c r="C81" s="531" t="s">
        <v>1277</v>
      </c>
      <c r="D81" s="520"/>
      <c r="E81" s="523" t="s">
        <v>608</v>
      </c>
      <c r="F81" s="1508" t="s">
        <v>0</v>
      </c>
      <c r="G81"/>
      <c r="H81" s="531" t="s">
        <v>1277</v>
      </c>
      <c r="I81" s="520"/>
      <c r="J81" s="523" t="s">
        <v>608</v>
      </c>
    </row>
    <row r="82" spans="1:11" ht="15" customHeight="1" x14ac:dyDescent="0.25">
      <c r="A82" s="1624"/>
      <c r="B82"/>
      <c r="C82" s="531" t="s">
        <v>1281</v>
      </c>
      <c r="D82" s="520"/>
      <c r="E82" s="523" t="s">
        <v>608</v>
      </c>
      <c r="F82" s="1624"/>
      <c r="G82"/>
      <c r="H82" s="531" t="s">
        <v>1281</v>
      </c>
      <c r="I82" s="520"/>
      <c r="J82" s="523" t="s">
        <v>608</v>
      </c>
    </row>
    <row r="83" spans="1:11" ht="15" customHeight="1" x14ac:dyDescent="0.25">
      <c r="A83" s="1624"/>
      <c r="B83"/>
      <c r="C83" s="531" t="s">
        <v>1278</v>
      </c>
      <c r="D83" s="520"/>
      <c r="E83" s="523" t="s">
        <v>608</v>
      </c>
      <c r="F83" s="1624"/>
      <c r="G83"/>
      <c r="H83" s="531" t="s">
        <v>1278</v>
      </c>
      <c r="I83" s="520"/>
      <c r="J83" s="523" t="s">
        <v>608</v>
      </c>
    </row>
    <row r="84" spans="1:11" ht="15.75" customHeight="1" x14ac:dyDescent="0.25">
      <c r="A84" s="1624"/>
      <c r="B84"/>
      <c r="C84" s="531" t="s">
        <v>1279</v>
      </c>
      <c r="D84" s="520"/>
      <c r="E84" s="523" t="s">
        <v>608</v>
      </c>
      <c r="F84" s="1624"/>
      <c r="G84"/>
      <c r="H84" s="531" t="s">
        <v>1279</v>
      </c>
      <c r="I84" s="520"/>
      <c r="J84" s="523" t="s">
        <v>608</v>
      </c>
    </row>
    <row r="85" spans="1:11" ht="15" x14ac:dyDescent="0.25">
      <c r="A85" s="1624"/>
      <c r="B85"/>
      <c r="C85" s="532" t="s">
        <v>1280</v>
      </c>
      <c r="D85" s="518"/>
      <c r="E85" s="524" t="s">
        <v>608</v>
      </c>
      <c r="F85" s="1624"/>
      <c r="G85"/>
      <c r="H85" s="532" t="s">
        <v>1280</v>
      </c>
      <c r="I85" s="518"/>
      <c r="J85" s="524" t="s">
        <v>608</v>
      </c>
    </row>
    <row r="86" spans="1:11" ht="15.75" customHeight="1" x14ac:dyDescent="0.25">
      <c r="A86" s="1624"/>
      <c r="B86" s="57"/>
      <c r="C86" s="530" t="s">
        <v>3</v>
      </c>
      <c r="D86" s="519"/>
      <c r="E86" s="522" t="s">
        <v>608</v>
      </c>
      <c r="F86" s="1624"/>
      <c r="H86" s="530" t="s">
        <v>3</v>
      </c>
      <c r="I86" s="519"/>
      <c r="J86" s="522" t="s">
        <v>608</v>
      </c>
    </row>
    <row r="87" spans="1:11" ht="15" x14ac:dyDescent="0.25">
      <c r="A87" s="1624"/>
      <c r="B87" s="536"/>
      <c r="C87" s="520"/>
      <c r="D87" s="520"/>
      <c r="E87" s="523" t="s">
        <v>608</v>
      </c>
      <c r="F87" s="1624"/>
      <c r="G87" s="536"/>
      <c r="H87" s="520"/>
      <c r="I87" s="520"/>
      <c r="J87" s="523" t="s">
        <v>608</v>
      </c>
    </row>
    <row r="88" spans="1:11" ht="15" x14ac:dyDescent="0.25">
      <c r="A88" s="1624"/>
      <c r="B88" s="536"/>
      <c r="C88" s="520"/>
      <c r="D88" s="520"/>
      <c r="E88" s="523" t="s">
        <v>608</v>
      </c>
      <c r="F88" s="1624"/>
      <c r="G88" s="536"/>
      <c r="H88" s="520"/>
      <c r="I88" s="520"/>
      <c r="J88" s="523" t="s">
        <v>608</v>
      </c>
    </row>
    <row r="89" spans="1:11" ht="15.75" customHeight="1" x14ac:dyDescent="0.25">
      <c r="A89" s="1624"/>
      <c r="B89" s="536"/>
      <c r="C89" s="520"/>
      <c r="D89" s="520"/>
      <c r="E89" s="523" t="s">
        <v>608</v>
      </c>
      <c r="F89" s="1624"/>
      <c r="G89" s="536"/>
      <c r="H89" s="520"/>
      <c r="I89" s="520"/>
      <c r="J89" s="523" t="s">
        <v>608</v>
      </c>
    </row>
    <row r="90" spans="1:11" ht="15" x14ac:dyDescent="0.25">
      <c r="A90" s="1510"/>
      <c r="B90" s="525" t="s">
        <v>1220</v>
      </c>
      <c r="C90" s="526" t="s">
        <v>1282</v>
      </c>
      <c r="D90" s="526"/>
      <c r="E90" s="527" t="s">
        <v>608</v>
      </c>
      <c r="F90" s="1510"/>
      <c r="G90" s="525" t="s">
        <v>1220</v>
      </c>
      <c r="H90" s="526" t="s">
        <v>1282</v>
      </c>
      <c r="I90" s="526"/>
      <c r="J90" s="527" t="s">
        <v>608</v>
      </c>
    </row>
    <row r="91" spans="1:11" ht="15" x14ac:dyDescent="0.25">
      <c r="A91" s="454" t="s">
        <v>1169</v>
      </c>
      <c r="B91" s="455"/>
      <c r="C91" s="455"/>
      <c r="D91" s="455"/>
      <c r="E91" s="455"/>
      <c r="F91" s="521" t="s">
        <v>1168</v>
      </c>
      <c r="G91" s="410"/>
      <c r="H91" s="224"/>
      <c r="I91" s="224"/>
      <c r="J91" s="224"/>
    </row>
    <row r="92" spans="1:11" ht="15" customHeight="1" x14ac:dyDescent="0.25">
      <c r="A92" s="1598" t="s">
        <v>984</v>
      </c>
      <c r="B92" s="435" t="s">
        <v>983</v>
      </c>
      <c r="C92" s="435"/>
      <c r="D92" s="435"/>
      <c r="E92" s="436"/>
      <c r="F92" s="1598" t="s">
        <v>984</v>
      </c>
      <c r="G92" s="435" t="s">
        <v>983</v>
      </c>
      <c r="H92" s="435"/>
      <c r="I92" s="435"/>
      <c r="J92" s="436"/>
      <c r="K92"/>
    </row>
    <row r="93" spans="1:11" ht="15" x14ac:dyDescent="0.25">
      <c r="A93" s="1599"/>
      <c r="B93" s="224" t="s">
        <v>221</v>
      </c>
      <c r="C93" s="224"/>
      <c r="D93" s="224"/>
      <c r="E93" s="437"/>
      <c r="F93" s="1599"/>
      <c r="G93" s="224" t="s">
        <v>221</v>
      </c>
      <c r="H93" s="224"/>
      <c r="I93" s="224"/>
      <c r="J93" s="437"/>
      <c r="K93"/>
    </row>
    <row r="94" spans="1:11" ht="15" x14ac:dyDescent="0.25">
      <c r="A94" s="1600"/>
      <c r="B94" s="410" t="s">
        <v>958</v>
      </c>
      <c r="C94" s="410"/>
      <c r="D94" s="410"/>
      <c r="E94" s="438"/>
      <c r="F94" s="1600"/>
      <c r="G94" s="410" t="s">
        <v>958</v>
      </c>
      <c r="H94" s="410"/>
      <c r="I94" s="410"/>
      <c r="J94" s="438"/>
      <c r="K94"/>
    </row>
    <row r="95" spans="1:11" ht="15" customHeight="1" x14ac:dyDescent="0.25">
      <c r="A95" s="1628" t="s">
        <v>985</v>
      </c>
      <c r="B95" s="435" t="s">
        <v>959</v>
      </c>
      <c r="C95" s="435"/>
      <c r="D95" s="435"/>
      <c r="E95" s="436"/>
      <c r="F95" s="1629" t="s">
        <v>985</v>
      </c>
      <c r="G95" s="435" t="s">
        <v>959</v>
      </c>
      <c r="H95" s="435"/>
      <c r="I95" s="435"/>
      <c r="J95" s="436"/>
      <c r="K95"/>
    </row>
    <row r="96" spans="1:11" ht="15" x14ac:dyDescent="0.25">
      <c r="A96" s="1599"/>
      <c r="B96" s="232" t="s">
        <v>960</v>
      </c>
      <c r="C96" s="224"/>
      <c r="D96" s="224"/>
      <c r="E96" s="437"/>
      <c r="F96" s="1246"/>
      <c r="G96" s="232" t="s">
        <v>960</v>
      </c>
      <c r="H96" s="224"/>
      <c r="I96" s="224"/>
      <c r="J96" s="437"/>
      <c r="K96"/>
    </row>
    <row r="97" spans="1:11" ht="15" x14ac:dyDescent="0.25">
      <c r="A97" s="1599"/>
      <c r="B97" s="232" t="s">
        <v>961</v>
      </c>
      <c r="C97" s="224"/>
      <c r="D97" s="224"/>
      <c r="E97" s="437"/>
      <c r="F97" s="1246"/>
      <c r="G97" s="232" t="s">
        <v>961</v>
      </c>
      <c r="H97" s="224"/>
      <c r="I97" s="224"/>
      <c r="J97" s="437"/>
      <c r="K97"/>
    </row>
    <row r="98" spans="1:11" ht="15" customHeight="1" x14ac:dyDescent="0.25">
      <c r="A98" s="1600"/>
      <c r="B98" s="410" t="s">
        <v>962</v>
      </c>
      <c r="C98" s="439"/>
      <c r="D98" s="410"/>
      <c r="E98" s="438"/>
      <c r="F98" s="1247"/>
      <c r="G98" s="410" t="s">
        <v>962</v>
      </c>
      <c r="H98" s="439"/>
      <c r="I98" s="410"/>
      <c r="J98" s="438"/>
      <c r="K98"/>
    </row>
    <row r="99" spans="1:11" ht="15" customHeight="1" x14ac:dyDescent="0.25">
      <c r="A99" s="1625" t="s">
        <v>986</v>
      </c>
      <c r="B99" s="224" t="s">
        <v>963</v>
      </c>
      <c r="C99" s="229"/>
      <c r="D99" s="224"/>
      <c r="E99" s="437"/>
      <c r="F99" s="1625" t="s">
        <v>986</v>
      </c>
      <c r="G99" s="224" t="s">
        <v>963</v>
      </c>
      <c r="H99" s="229"/>
      <c r="I99" s="224"/>
      <c r="J99" s="437"/>
      <c r="K99"/>
    </row>
    <row r="100" spans="1:11" ht="15" x14ac:dyDescent="0.25">
      <c r="A100" s="1626"/>
      <c r="B100" s="224" t="s">
        <v>980</v>
      </c>
      <c r="C100" s="224"/>
      <c r="D100" s="224"/>
      <c r="E100" s="437"/>
      <c r="F100" s="1626"/>
      <c r="G100" s="224" t="s">
        <v>980</v>
      </c>
      <c r="H100" s="224"/>
      <c r="I100" s="224"/>
      <c r="J100" s="437"/>
      <c r="K100"/>
    </row>
    <row r="101" spans="1:11" ht="15" x14ac:dyDescent="0.25">
      <c r="A101" s="1626"/>
      <c r="B101" s="224" t="s">
        <v>964</v>
      </c>
      <c r="C101" s="224"/>
      <c r="D101" s="224"/>
      <c r="E101" s="437"/>
      <c r="F101" s="1626"/>
      <c r="G101" s="224" t="s">
        <v>964</v>
      </c>
      <c r="H101" s="224"/>
      <c r="I101" s="224"/>
      <c r="J101" s="437"/>
      <c r="K101"/>
    </row>
    <row r="102" spans="1:11" ht="15" x14ac:dyDescent="0.25">
      <c r="A102" s="1626"/>
      <c r="B102" s="224" t="s">
        <v>92</v>
      </c>
      <c r="C102" s="224"/>
      <c r="D102" s="224"/>
      <c r="E102" s="437"/>
      <c r="F102" s="1626"/>
      <c r="G102" s="224" t="s">
        <v>92</v>
      </c>
      <c r="H102" s="224"/>
      <c r="I102" s="224"/>
      <c r="J102" s="437"/>
      <c r="K102"/>
    </row>
    <row r="103" spans="1:11" ht="15" x14ac:dyDescent="0.25">
      <c r="A103" s="1626"/>
      <c r="B103" s="224" t="s">
        <v>965</v>
      </c>
      <c r="C103" s="224"/>
      <c r="D103" s="224"/>
      <c r="E103" s="437"/>
      <c r="F103" s="1626"/>
      <c r="G103" s="224" t="s">
        <v>965</v>
      </c>
      <c r="H103" s="224"/>
      <c r="I103" s="224"/>
      <c r="J103" s="437"/>
      <c r="K103"/>
    </row>
    <row r="104" spans="1:11" ht="15" x14ac:dyDescent="0.25">
      <c r="A104" s="1627"/>
      <c r="B104" s="410" t="s">
        <v>1162</v>
      </c>
      <c r="C104" s="410"/>
      <c r="D104" s="410"/>
      <c r="E104" s="438"/>
      <c r="F104" s="1627"/>
      <c r="G104" s="410" t="s">
        <v>1162</v>
      </c>
      <c r="H104" s="410"/>
      <c r="I104" s="410"/>
      <c r="J104" s="438"/>
      <c r="K104"/>
    </row>
    <row r="105" spans="1:11" ht="15" customHeight="1" x14ac:dyDescent="0.25">
      <c r="A105" s="1559" t="s">
        <v>987</v>
      </c>
      <c r="B105" s="435" t="s">
        <v>966</v>
      </c>
      <c r="C105" s="435"/>
      <c r="D105" s="435"/>
      <c r="E105" s="436"/>
      <c r="F105" s="1559" t="s">
        <v>987</v>
      </c>
      <c r="G105" s="435" t="s">
        <v>966</v>
      </c>
      <c r="H105" s="435"/>
      <c r="I105" s="435"/>
      <c r="J105" s="436"/>
      <c r="K105"/>
    </row>
    <row r="106" spans="1:11" ht="15" x14ac:dyDescent="0.25">
      <c r="A106" s="1559"/>
      <c r="B106" s="224" t="s">
        <v>967</v>
      </c>
      <c r="C106" s="224"/>
      <c r="D106" s="224"/>
      <c r="E106" s="437"/>
      <c r="F106" s="1559"/>
      <c r="G106" s="224" t="s">
        <v>967</v>
      </c>
      <c r="H106" s="224"/>
      <c r="I106" s="224"/>
      <c r="J106" s="437"/>
      <c r="K106"/>
    </row>
    <row r="107" spans="1:11" ht="15" x14ac:dyDescent="0.25">
      <c r="A107" s="1559"/>
      <c r="B107" s="224" t="s">
        <v>968</v>
      </c>
      <c r="C107" s="224"/>
      <c r="D107" s="224"/>
      <c r="E107" s="437"/>
      <c r="F107" s="1559"/>
      <c r="G107" s="224" t="s">
        <v>968</v>
      </c>
      <c r="H107" s="224"/>
      <c r="I107" s="224"/>
      <c r="J107" s="437"/>
      <c r="K107"/>
    </row>
    <row r="108" spans="1:11" ht="15" x14ac:dyDescent="0.25">
      <c r="A108" s="1559"/>
      <c r="B108" s="410" t="s">
        <v>969</v>
      </c>
      <c r="C108" s="410"/>
      <c r="D108" s="410"/>
      <c r="E108" s="438"/>
      <c r="F108" s="1559"/>
      <c r="G108" s="410" t="s">
        <v>969</v>
      </c>
      <c r="H108" s="410"/>
      <c r="I108" s="410"/>
      <c r="J108" s="438"/>
      <c r="K108"/>
    </row>
    <row r="109" spans="1:11" ht="15" customHeight="1" x14ac:dyDescent="0.25">
      <c r="A109" s="1559" t="s">
        <v>988</v>
      </c>
      <c r="B109" s="440" t="s">
        <v>989</v>
      </c>
      <c r="C109" s="435"/>
      <c r="D109" s="435"/>
      <c r="E109" s="436"/>
      <c r="F109" s="1559" t="s">
        <v>988</v>
      </c>
      <c r="G109" s="440" t="s">
        <v>989</v>
      </c>
      <c r="H109" s="435"/>
      <c r="I109" s="435"/>
      <c r="J109" s="436"/>
      <c r="K109"/>
    </row>
    <row r="110" spans="1:11" ht="15" x14ac:dyDescent="0.25">
      <c r="A110" s="1559"/>
      <c r="B110" s="232" t="s">
        <v>982</v>
      </c>
      <c r="C110" s="224"/>
      <c r="D110" s="224"/>
      <c r="E110" s="437"/>
      <c r="F110" s="1559"/>
      <c r="G110" s="232" t="s">
        <v>982</v>
      </c>
      <c r="H110" s="224"/>
      <c r="I110" s="224"/>
      <c r="J110" s="437"/>
      <c r="K110"/>
    </row>
    <row r="111" spans="1:11" ht="15" x14ac:dyDescent="0.25">
      <c r="A111" s="1559"/>
      <c r="B111" s="224" t="s">
        <v>970</v>
      </c>
      <c r="C111" s="224"/>
      <c r="D111" s="224"/>
      <c r="E111" s="437"/>
      <c r="F111" s="1559"/>
      <c r="G111" s="224" t="s">
        <v>970</v>
      </c>
      <c r="H111" s="224"/>
      <c r="I111" s="224"/>
      <c r="J111" s="437"/>
      <c r="K111"/>
    </row>
    <row r="112" spans="1:11" ht="15" x14ac:dyDescent="0.25">
      <c r="A112" s="1559"/>
      <c r="B112" s="224" t="s">
        <v>971</v>
      </c>
      <c r="C112" s="224"/>
      <c r="D112" s="224"/>
      <c r="E112" s="437"/>
      <c r="F112" s="1559"/>
      <c r="G112" s="224" t="s">
        <v>971</v>
      </c>
      <c r="H112" s="224"/>
      <c r="I112" s="224"/>
      <c r="J112" s="437"/>
      <c r="K112"/>
    </row>
    <row r="113" spans="1:11" ht="15" x14ac:dyDescent="0.25">
      <c r="A113" s="1559"/>
      <c r="B113" s="224" t="s">
        <v>972</v>
      </c>
      <c r="C113" s="224"/>
      <c r="D113" s="224"/>
      <c r="E113" s="437"/>
      <c r="F113" s="1559"/>
      <c r="G113" s="224" t="s">
        <v>972</v>
      </c>
      <c r="H113" s="224"/>
      <c r="I113" s="224"/>
      <c r="J113" s="437"/>
      <c r="K113"/>
    </row>
    <row r="114" spans="1:11" ht="15" x14ac:dyDescent="0.25">
      <c r="A114" s="1559"/>
      <c r="B114" s="224" t="s">
        <v>973</v>
      </c>
      <c r="C114" s="224"/>
      <c r="D114" s="224"/>
      <c r="E114" s="437"/>
      <c r="F114" s="1559"/>
      <c r="G114" s="224" t="s">
        <v>973</v>
      </c>
      <c r="H114" s="224"/>
      <c r="I114" s="224"/>
      <c r="J114" s="437"/>
      <c r="K114"/>
    </row>
    <row r="115" spans="1:11" ht="15" x14ac:dyDescent="0.25">
      <c r="A115" s="1559"/>
      <c r="B115" s="224" t="s">
        <v>974</v>
      </c>
      <c r="C115" s="224"/>
      <c r="D115" s="224"/>
      <c r="E115" s="437"/>
      <c r="F115" s="1559"/>
      <c r="G115" s="224" t="s">
        <v>974</v>
      </c>
      <c r="H115" s="224"/>
      <c r="I115" s="224"/>
      <c r="J115" s="437"/>
      <c r="K115"/>
    </row>
    <row r="116" spans="1:11" ht="15" x14ac:dyDescent="0.25">
      <c r="A116" s="1559"/>
      <c r="B116" s="410" t="s">
        <v>975</v>
      </c>
      <c r="C116" s="410"/>
      <c r="D116" s="410"/>
      <c r="E116" s="438"/>
      <c r="F116" s="1559"/>
      <c r="G116" s="410" t="s">
        <v>975</v>
      </c>
      <c r="H116" s="410"/>
      <c r="I116" s="410"/>
      <c r="J116" s="438"/>
      <c r="K116"/>
    </row>
  </sheetData>
  <mergeCells count="84">
    <mergeCell ref="G24:I24"/>
    <mergeCell ref="G3:H3"/>
    <mergeCell ref="G29:H29"/>
    <mergeCell ref="G30:H30"/>
    <mergeCell ref="L37:L38"/>
    <mergeCell ref="L2:L5"/>
    <mergeCell ref="L6:L9"/>
    <mergeCell ref="L10:L14"/>
    <mergeCell ref="L15:L24"/>
    <mergeCell ref="I31:J31"/>
    <mergeCell ref="I37:J37"/>
    <mergeCell ref="I34:J34"/>
    <mergeCell ref="F9:F10"/>
    <mergeCell ref="F11:F14"/>
    <mergeCell ref="G4:H4"/>
    <mergeCell ref="L41:L46"/>
    <mergeCell ref="L49:L55"/>
    <mergeCell ref="G43:H43"/>
    <mergeCell ref="G44:H44"/>
    <mergeCell ref="G45:H45"/>
    <mergeCell ref="G46:H46"/>
    <mergeCell ref="B52:J54"/>
    <mergeCell ref="G40:I40"/>
    <mergeCell ref="L25:L36"/>
    <mergeCell ref="B30:C30"/>
    <mergeCell ref="B31:C31"/>
    <mergeCell ref="G33:H33"/>
    <mergeCell ref="F35:F37"/>
    <mergeCell ref="A9:A10"/>
    <mergeCell ref="A11:A14"/>
    <mergeCell ref="A28:A32"/>
    <mergeCell ref="A1:A2"/>
    <mergeCell ref="F1:F2"/>
    <mergeCell ref="A15:A16"/>
    <mergeCell ref="F15:F16"/>
    <mergeCell ref="B3:C3"/>
    <mergeCell ref="B24:D24"/>
    <mergeCell ref="A17:A24"/>
    <mergeCell ref="A7:A8"/>
    <mergeCell ref="A5:A6"/>
    <mergeCell ref="F5:F6"/>
    <mergeCell ref="F7:F8"/>
    <mergeCell ref="F17:F24"/>
    <mergeCell ref="B4:C4"/>
    <mergeCell ref="A25:A27"/>
    <mergeCell ref="A33:A35"/>
    <mergeCell ref="F25:F27"/>
    <mergeCell ref="B32:C32"/>
    <mergeCell ref="F32:F34"/>
    <mergeCell ref="F29:F31"/>
    <mergeCell ref="A109:A116"/>
    <mergeCell ref="A99:A104"/>
    <mergeCell ref="A95:A98"/>
    <mergeCell ref="F95:F98"/>
    <mergeCell ref="F99:F104"/>
    <mergeCell ref="F105:F108"/>
    <mergeCell ref="F109:F116"/>
    <mergeCell ref="A105:A108"/>
    <mergeCell ref="A92:A94"/>
    <mergeCell ref="F92:F94"/>
    <mergeCell ref="A36:A43"/>
    <mergeCell ref="F43:F50"/>
    <mergeCell ref="F65:F74"/>
    <mergeCell ref="A65:A74"/>
    <mergeCell ref="F75:F80"/>
    <mergeCell ref="F81:F90"/>
    <mergeCell ref="A75:A80"/>
    <mergeCell ref="A81:A90"/>
    <mergeCell ref="B1:D2"/>
    <mergeCell ref="G1:I2"/>
    <mergeCell ref="G48:H48"/>
    <mergeCell ref="G49:H49"/>
    <mergeCell ref="G50:H50"/>
    <mergeCell ref="G31:H31"/>
    <mergeCell ref="G32:H32"/>
    <mergeCell ref="G34:H34"/>
    <mergeCell ref="G35:H35"/>
    <mergeCell ref="G36:H36"/>
    <mergeCell ref="G37:H37"/>
    <mergeCell ref="G47:I47"/>
    <mergeCell ref="G41:I41"/>
    <mergeCell ref="G42:I42"/>
    <mergeCell ref="G38:I38"/>
    <mergeCell ref="G39:I39"/>
  </mergeCells>
  <phoneticPr fontId="32" type="noConversion"/>
  <printOptions horizontalCentered="1" verticalCentered="1"/>
  <pageMargins left="0.19685039370078741" right="0.19685039370078741" top="0.15748031496062992" bottom="0.15748031496062992" header="0" footer="0"/>
  <pageSetup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3" r:id="rId4" name="Check Box 13">
              <controlPr defaultSize="0" autoFill="0" autoLine="0" autoPict="0">
                <anchor moveWithCells="1">
                  <from>
                    <xdr:col>1</xdr:col>
                    <xdr:colOff>0</xdr:colOff>
                    <xdr:row>10</xdr:row>
                    <xdr:rowOff>9525</xdr:rowOff>
                  </from>
                  <to>
                    <xdr:col>2</xdr:col>
                    <xdr:colOff>171450</xdr:colOff>
                    <xdr:row>10</xdr:row>
                    <xdr:rowOff>180975</xdr:rowOff>
                  </to>
                </anchor>
              </controlPr>
            </control>
          </mc:Choice>
        </mc:AlternateContent>
        <mc:AlternateContent xmlns:mc="http://schemas.openxmlformats.org/markup-compatibility/2006">
          <mc:Choice Requires="x14">
            <control shapeId="40974" r:id="rId5" name="Check Box 14">
              <controlPr defaultSize="0" autoFill="0" autoLine="0" autoPict="0">
                <anchor moveWithCells="1">
                  <from>
                    <xdr:col>1</xdr:col>
                    <xdr:colOff>0</xdr:colOff>
                    <xdr:row>12</xdr:row>
                    <xdr:rowOff>9525</xdr:rowOff>
                  </from>
                  <to>
                    <xdr:col>2</xdr:col>
                    <xdr:colOff>428625</xdr:colOff>
                    <xdr:row>12</xdr:row>
                    <xdr:rowOff>171450</xdr:rowOff>
                  </to>
                </anchor>
              </controlPr>
            </control>
          </mc:Choice>
        </mc:AlternateContent>
        <mc:AlternateContent xmlns:mc="http://schemas.openxmlformats.org/markup-compatibility/2006">
          <mc:Choice Requires="x14">
            <control shapeId="40975" r:id="rId6" name="Check Box 15">
              <controlPr defaultSize="0" autoFill="0" autoLine="0" autoPict="0">
                <anchor moveWithCells="1">
                  <from>
                    <xdr:col>1</xdr:col>
                    <xdr:colOff>0</xdr:colOff>
                    <xdr:row>11</xdr:row>
                    <xdr:rowOff>0</xdr:rowOff>
                  </from>
                  <to>
                    <xdr:col>2</xdr:col>
                    <xdr:colOff>533400</xdr:colOff>
                    <xdr:row>12</xdr:row>
                    <xdr:rowOff>0</xdr:rowOff>
                  </to>
                </anchor>
              </controlPr>
            </control>
          </mc:Choice>
        </mc:AlternateContent>
        <mc:AlternateContent xmlns:mc="http://schemas.openxmlformats.org/markup-compatibility/2006">
          <mc:Choice Requires="x14">
            <control shapeId="40976" r:id="rId7" name="Check Box 16">
              <controlPr defaultSize="0" autoFill="0" autoLine="0" autoPict="0">
                <anchor moveWithCells="1">
                  <from>
                    <xdr:col>1</xdr:col>
                    <xdr:colOff>19050</xdr:colOff>
                    <xdr:row>25</xdr:row>
                    <xdr:rowOff>9525</xdr:rowOff>
                  </from>
                  <to>
                    <xdr:col>2</xdr:col>
                    <xdr:colOff>752475</xdr:colOff>
                    <xdr:row>25</xdr:row>
                    <xdr:rowOff>180975</xdr:rowOff>
                  </to>
                </anchor>
              </controlPr>
            </control>
          </mc:Choice>
        </mc:AlternateContent>
        <mc:AlternateContent xmlns:mc="http://schemas.openxmlformats.org/markup-compatibility/2006">
          <mc:Choice Requires="x14">
            <control shapeId="40977" r:id="rId8" name="Check Box 17">
              <controlPr defaultSize="0" autoFill="0" autoLine="0" autoPict="0">
                <anchor moveWithCells="1">
                  <from>
                    <xdr:col>1</xdr:col>
                    <xdr:colOff>19050</xdr:colOff>
                    <xdr:row>26</xdr:row>
                    <xdr:rowOff>28575</xdr:rowOff>
                  </from>
                  <to>
                    <xdr:col>2</xdr:col>
                    <xdr:colOff>752475</xdr:colOff>
                    <xdr:row>26</xdr:row>
                    <xdr:rowOff>161925</xdr:rowOff>
                  </to>
                </anchor>
              </controlPr>
            </control>
          </mc:Choice>
        </mc:AlternateContent>
        <mc:AlternateContent xmlns:mc="http://schemas.openxmlformats.org/markup-compatibility/2006">
          <mc:Choice Requires="x14">
            <control shapeId="40978" r:id="rId9" name="Check Box 18">
              <controlPr defaultSize="0" autoFill="0" autoLine="0" autoPict="0">
                <anchor moveWithCells="1">
                  <from>
                    <xdr:col>3</xdr:col>
                    <xdr:colOff>19050</xdr:colOff>
                    <xdr:row>24</xdr:row>
                    <xdr:rowOff>9525</xdr:rowOff>
                  </from>
                  <to>
                    <xdr:col>4</xdr:col>
                    <xdr:colOff>904875</xdr:colOff>
                    <xdr:row>25</xdr:row>
                    <xdr:rowOff>0</xdr:rowOff>
                  </to>
                </anchor>
              </controlPr>
            </control>
          </mc:Choice>
        </mc:AlternateContent>
        <mc:AlternateContent xmlns:mc="http://schemas.openxmlformats.org/markup-compatibility/2006">
          <mc:Choice Requires="x14">
            <control shapeId="40979" r:id="rId10" name="Check Box 19">
              <controlPr defaultSize="0" autoFill="0" autoLine="0" autoPict="0">
                <anchor moveWithCells="1">
                  <from>
                    <xdr:col>3</xdr:col>
                    <xdr:colOff>19050</xdr:colOff>
                    <xdr:row>25</xdr:row>
                    <xdr:rowOff>28575</xdr:rowOff>
                  </from>
                  <to>
                    <xdr:col>4</xdr:col>
                    <xdr:colOff>885825</xdr:colOff>
                    <xdr:row>25</xdr:row>
                    <xdr:rowOff>190500</xdr:rowOff>
                  </to>
                </anchor>
              </controlPr>
            </control>
          </mc:Choice>
        </mc:AlternateContent>
        <mc:AlternateContent xmlns:mc="http://schemas.openxmlformats.org/markup-compatibility/2006">
          <mc:Choice Requires="x14">
            <control shapeId="40980" r:id="rId11" name="Check Box 20">
              <controlPr defaultSize="0" autoFill="0" autoLine="0" autoPict="0">
                <anchor moveWithCells="1">
                  <from>
                    <xdr:col>1</xdr:col>
                    <xdr:colOff>19050</xdr:colOff>
                    <xdr:row>24</xdr:row>
                    <xdr:rowOff>19050</xdr:rowOff>
                  </from>
                  <to>
                    <xdr:col>2</xdr:col>
                    <xdr:colOff>704850</xdr:colOff>
                    <xdr:row>25</xdr:row>
                    <xdr:rowOff>9525</xdr:rowOff>
                  </to>
                </anchor>
              </controlPr>
            </control>
          </mc:Choice>
        </mc:AlternateContent>
        <mc:AlternateContent xmlns:mc="http://schemas.openxmlformats.org/markup-compatibility/2006">
          <mc:Choice Requires="x14">
            <control shapeId="40984" r:id="rId12" name="Check Box 24">
              <controlPr defaultSize="0" autoFill="0" autoLine="0" autoPict="0">
                <anchor moveWithCells="1">
                  <from>
                    <xdr:col>9</xdr:col>
                    <xdr:colOff>266700</xdr:colOff>
                    <xdr:row>4</xdr:row>
                    <xdr:rowOff>28575</xdr:rowOff>
                  </from>
                  <to>
                    <xdr:col>9</xdr:col>
                    <xdr:colOff>1190625</xdr:colOff>
                    <xdr:row>4</xdr:row>
                    <xdr:rowOff>161925</xdr:rowOff>
                  </to>
                </anchor>
              </controlPr>
            </control>
          </mc:Choice>
        </mc:AlternateContent>
        <mc:AlternateContent xmlns:mc="http://schemas.openxmlformats.org/markup-compatibility/2006">
          <mc:Choice Requires="x14">
            <control shapeId="40985" r:id="rId13" name="Check Box 25">
              <controlPr defaultSize="0" autoFill="0" autoLine="0" autoPict="0">
                <anchor moveWithCells="1">
                  <from>
                    <xdr:col>2</xdr:col>
                    <xdr:colOff>552450</xdr:colOff>
                    <xdr:row>15</xdr:row>
                    <xdr:rowOff>9525</xdr:rowOff>
                  </from>
                  <to>
                    <xdr:col>2</xdr:col>
                    <xdr:colOff>1019175</xdr:colOff>
                    <xdr:row>15</xdr:row>
                    <xdr:rowOff>180975</xdr:rowOff>
                  </to>
                </anchor>
              </controlPr>
            </control>
          </mc:Choice>
        </mc:AlternateContent>
        <mc:AlternateContent xmlns:mc="http://schemas.openxmlformats.org/markup-compatibility/2006">
          <mc:Choice Requires="x14">
            <control shapeId="40986" r:id="rId14" name="Check Box 26">
              <controlPr defaultSize="0" autoFill="0" autoLine="0" autoPict="0">
                <anchor moveWithCells="1">
                  <from>
                    <xdr:col>2</xdr:col>
                    <xdr:colOff>9525</xdr:colOff>
                    <xdr:row>14</xdr:row>
                    <xdr:rowOff>9525</xdr:rowOff>
                  </from>
                  <to>
                    <xdr:col>2</xdr:col>
                    <xdr:colOff>476250</xdr:colOff>
                    <xdr:row>14</xdr:row>
                    <xdr:rowOff>180975</xdr:rowOff>
                  </to>
                </anchor>
              </controlPr>
            </control>
          </mc:Choice>
        </mc:AlternateContent>
        <mc:AlternateContent xmlns:mc="http://schemas.openxmlformats.org/markup-compatibility/2006">
          <mc:Choice Requires="x14">
            <control shapeId="40987" r:id="rId15" name="Check Box 27">
              <controlPr defaultSize="0" autoFill="0" autoLine="0" autoPict="0">
                <anchor moveWithCells="1">
                  <from>
                    <xdr:col>2</xdr:col>
                    <xdr:colOff>552450</xdr:colOff>
                    <xdr:row>14</xdr:row>
                    <xdr:rowOff>19050</xdr:rowOff>
                  </from>
                  <to>
                    <xdr:col>2</xdr:col>
                    <xdr:colOff>1019175</xdr:colOff>
                    <xdr:row>14</xdr:row>
                    <xdr:rowOff>190500</xdr:rowOff>
                  </to>
                </anchor>
              </controlPr>
            </control>
          </mc:Choice>
        </mc:AlternateContent>
        <mc:AlternateContent xmlns:mc="http://schemas.openxmlformats.org/markup-compatibility/2006">
          <mc:Choice Requires="x14">
            <control shapeId="40988" r:id="rId16" name="Check Box 28">
              <controlPr defaultSize="0" autoFill="0" autoLine="0" autoPict="0">
                <anchor moveWithCells="1">
                  <from>
                    <xdr:col>2</xdr:col>
                    <xdr:colOff>19050</xdr:colOff>
                    <xdr:row>15</xdr:row>
                    <xdr:rowOff>0</xdr:rowOff>
                  </from>
                  <to>
                    <xdr:col>2</xdr:col>
                    <xdr:colOff>485775</xdr:colOff>
                    <xdr:row>15</xdr:row>
                    <xdr:rowOff>171450</xdr:rowOff>
                  </to>
                </anchor>
              </controlPr>
            </control>
          </mc:Choice>
        </mc:AlternateContent>
        <mc:AlternateContent xmlns:mc="http://schemas.openxmlformats.org/markup-compatibility/2006">
          <mc:Choice Requires="x14">
            <control shapeId="40993" r:id="rId17" name="Check Box 33">
              <controlPr defaultSize="0" autoFill="0" autoLine="0" autoPict="0">
                <anchor moveWithCells="1">
                  <from>
                    <xdr:col>1</xdr:col>
                    <xdr:colOff>19050</xdr:colOff>
                    <xdr:row>32</xdr:row>
                    <xdr:rowOff>28575</xdr:rowOff>
                  </from>
                  <to>
                    <xdr:col>2</xdr:col>
                    <xdr:colOff>28575</xdr:colOff>
                    <xdr:row>32</xdr:row>
                    <xdr:rowOff>180975</xdr:rowOff>
                  </to>
                </anchor>
              </controlPr>
            </control>
          </mc:Choice>
        </mc:AlternateContent>
        <mc:AlternateContent xmlns:mc="http://schemas.openxmlformats.org/markup-compatibility/2006">
          <mc:Choice Requires="x14">
            <control shapeId="40994" r:id="rId18" name="Check Box 34">
              <controlPr defaultSize="0" autoFill="0" autoLine="0" autoPict="0">
                <anchor moveWithCells="1">
                  <from>
                    <xdr:col>2</xdr:col>
                    <xdr:colOff>285750</xdr:colOff>
                    <xdr:row>32</xdr:row>
                    <xdr:rowOff>19050</xdr:rowOff>
                  </from>
                  <to>
                    <xdr:col>2</xdr:col>
                    <xdr:colOff>885825</xdr:colOff>
                    <xdr:row>32</xdr:row>
                    <xdr:rowOff>180975</xdr:rowOff>
                  </to>
                </anchor>
              </controlPr>
            </control>
          </mc:Choice>
        </mc:AlternateContent>
        <mc:AlternateContent xmlns:mc="http://schemas.openxmlformats.org/markup-compatibility/2006">
          <mc:Choice Requires="x14">
            <control shapeId="40995" r:id="rId19" name="Check Box 35">
              <controlPr defaultSize="0" autoFill="0" autoLine="0" autoPict="0">
                <anchor moveWithCells="1">
                  <from>
                    <xdr:col>1</xdr:col>
                    <xdr:colOff>19050</xdr:colOff>
                    <xdr:row>33</xdr:row>
                    <xdr:rowOff>19050</xdr:rowOff>
                  </from>
                  <to>
                    <xdr:col>2</xdr:col>
                    <xdr:colOff>142875</xdr:colOff>
                    <xdr:row>33</xdr:row>
                    <xdr:rowOff>171450</xdr:rowOff>
                  </to>
                </anchor>
              </controlPr>
            </control>
          </mc:Choice>
        </mc:AlternateContent>
        <mc:AlternateContent xmlns:mc="http://schemas.openxmlformats.org/markup-compatibility/2006">
          <mc:Choice Requires="x14">
            <control shapeId="40996" r:id="rId20" name="Check Box 36">
              <controlPr defaultSize="0" autoFill="0" autoLine="0" autoPict="0">
                <anchor moveWithCells="1">
                  <from>
                    <xdr:col>2</xdr:col>
                    <xdr:colOff>285750</xdr:colOff>
                    <xdr:row>33</xdr:row>
                    <xdr:rowOff>0</xdr:rowOff>
                  </from>
                  <to>
                    <xdr:col>2</xdr:col>
                    <xdr:colOff>914400</xdr:colOff>
                    <xdr:row>33</xdr:row>
                    <xdr:rowOff>161925</xdr:rowOff>
                  </to>
                </anchor>
              </controlPr>
            </control>
          </mc:Choice>
        </mc:AlternateContent>
        <mc:AlternateContent xmlns:mc="http://schemas.openxmlformats.org/markup-compatibility/2006">
          <mc:Choice Requires="x14">
            <control shapeId="40997" r:id="rId21" name="Check Box 37">
              <controlPr defaultSize="0" autoFill="0" autoLine="0" autoPict="0">
                <anchor moveWithCells="1">
                  <from>
                    <xdr:col>4</xdr:col>
                    <xdr:colOff>590550</xdr:colOff>
                    <xdr:row>33</xdr:row>
                    <xdr:rowOff>180975</xdr:rowOff>
                  </from>
                  <to>
                    <xdr:col>4</xdr:col>
                    <xdr:colOff>1104900</xdr:colOff>
                    <xdr:row>34</xdr:row>
                    <xdr:rowOff>152400</xdr:rowOff>
                  </to>
                </anchor>
              </controlPr>
            </control>
          </mc:Choice>
        </mc:AlternateContent>
        <mc:AlternateContent xmlns:mc="http://schemas.openxmlformats.org/markup-compatibility/2006">
          <mc:Choice Requires="x14">
            <control shapeId="40998" r:id="rId22" name="Check Box 38">
              <controlPr defaultSize="0" autoFill="0" autoLine="0" autoPict="0">
                <anchor moveWithCells="1">
                  <from>
                    <xdr:col>3</xdr:col>
                    <xdr:colOff>9525</xdr:colOff>
                    <xdr:row>32</xdr:row>
                    <xdr:rowOff>38100</xdr:rowOff>
                  </from>
                  <to>
                    <xdr:col>4</xdr:col>
                    <xdr:colOff>200025</xdr:colOff>
                    <xdr:row>32</xdr:row>
                    <xdr:rowOff>171450</xdr:rowOff>
                  </to>
                </anchor>
              </controlPr>
            </control>
          </mc:Choice>
        </mc:AlternateContent>
        <mc:AlternateContent xmlns:mc="http://schemas.openxmlformats.org/markup-compatibility/2006">
          <mc:Choice Requires="x14">
            <control shapeId="40999" r:id="rId23" name="Check Box 39">
              <controlPr defaultSize="0" autoFill="0" autoLine="0" autoPict="0">
                <anchor moveWithCells="1">
                  <from>
                    <xdr:col>3</xdr:col>
                    <xdr:colOff>9525</xdr:colOff>
                    <xdr:row>33</xdr:row>
                    <xdr:rowOff>0</xdr:rowOff>
                  </from>
                  <to>
                    <xdr:col>4</xdr:col>
                    <xdr:colOff>238125</xdr:colOff>
                    <xdr:row>33</xdr:row>
                    <xdr:rowOff>190500</xdr:rowOff>
                  </to>
                </anchor>
              </controlPr>
            </control>
          </mc:Choice>
        </mc:AlternateContent>
        <mc:AlternateContent xmlns:mc="http://schemas.openxmlformats.org/markup-compatibility/2006">
          <mc:Choice Requires="x14">
            <control shapeId="41000" r:id="rId24" name="Check Box 40">
              <controlPr defaultSize="0" autoFill="0" autoLine="0" autoPict="0">
                <anchor moveWithCells="1">
                  <from>
                    <xdr:col>4</xdr:col>
                    <xdr:colOff>581025</xdr:colOff>
                    <xdr:row>33</xdr:row>
                    <xdr:rowOff>0</xdr:rowOff>
                  </from>
                  <to>
                    <xdr:col>4</xdr:col>
                    <xdr:colOff>1143000</xdr:colOff>
                    <xdr:row>33</xdr:row>
                    <xdr:rowOff>190500</xdr:rowOff>
                  </to>
                </anchor>
              </controlPr>
            </control>
          </mc:Choice>
        </mc:AlternateContent>
        <mc:AlternateContent xmlns:mc="http://schemas.openxmlformats.org/markup-compatibility/2006">
          <mc:Choice Requires="x14">
            <control shapeId="41001" r:id="rId25" name="Check Box 41">
              <controlPr defaultSize="0" autoFill="0" autoLine="0" autoPict="0">
                <anchor moveWithCells="1">
                  <from>
                    <xdr:col>1</xdr:col>
                    <xdr:colOff>19050</xdr:colOff>
                    <xdr:row>34</xdr:row>
                    <xdr:rowOff>19050</xdr:rowOff>
                  </from>
                  <to>
                    <xdr:col>2</xdr:col>
                    <xdr:colOff>485775</xdr:colOff>
                    <xdr:row>34</xdr:row>
                    <xdr:rowOff>190500</xdr:rowOff>
                  </to>
                </anchor>
              </controlPr>
            </control>
          </mc:Choice>
        </mc:AlternateContent>
        <mc:AlternateContent xmlns:mc="http://schemas.openxmlformats.org/markup-compatibility/2006">
          <mc:Choice Requires="x14">
            <control shapeId="41002" r:id="rId26" name="Check Box 42">
              <controlPr defaultSize="0" autoFill="0" autoLine="0" autoPict="0">
                <anchor moveWithCells="1">
                  <from>
                    <xdr:col>4</xdr:col>
                    <xdr:colOff>581025</xdr:colOff>
                    <xdr:row>32</xdr:row>
                    <xdr:rowOff>0</xdr:rowOff>
                  </from>
                  <to>
                    <xdr:col>4</xdr:col>
                    <xdr:colOff>1143000</xdr:colOff>
                    <xdr:row>32</xdr:row>
                    <xdr:rowOff>190500</xdr:rowOff>
                  </to>
                </anchor>
              </controlPr>
            </control>
          </mc:Choice>
        </mc:AlternateContent>
        <mc:AlternateContent xmlns:mc="http://schemas.openxmlformats.org/markup-compatibility/2006">
          <mc:Choice Requires="x14">
            <control shapeId="41003" r:id="rId27" name="Check Box 43">
              <controlPr defaultSize="0" autoFill="0" autoLine="0" autoPict="0">
                <anchor moveWithCells="1">
                  <from>
                    <xdr:col>5</xdr:col>
                    <xdr:colOff>0</xdr:colOff>
                    <xdr:row>37</xdr:row>
                    <xdr:rowOff>19050</xdr:rowOff>
                  </from>
                  <to>
                    <xdr:col>6</xdr:col>
                    <xdr:colOff>19050</xdr:colOff>
                    <xdr:row>37</xdr:row>
                    <xdr:rowOff>161925</xdr:rowOff>
                  </to>
                </anchor>
              </controlPr>
            </control>
          </mc:Choice>
        </mc:AlternateContent>
        <mc:AlternateContent xmlns:mc="http://schemas.openxmlformats.org/markup-compatibility/2006">
          <mc:Choice Requires="x14">
            <control shapeId="41004" r:id="rId28" name="Check Box 44">
              <controlPr defaultSize="0" autoFill="0" autoLine="0" autoPict="0">
                <anchor moveWithCells="1">
                  <from>
                    <xdr:col>5</xdr:col>
                    <xdr:colOff>0</xdr:colOff>
                    <xdr:row>38</xdr:row>
                    <xdr:rowOff>19050</xdr:rowOff>
                  </from>
                  <to>
                    <xdr:col>6</xdr:col>
                    <xdr:colOff>19050</xdr:colOff>
                    <xdr:row>38</xdr:row>
                    <xdr:rowOff>161925</xdr:rowOff>
                  </to>
                </anchor>
              </controlPr>
            </control>
          </mc:Choice>
        </mc:AlternateContent>
        <mc:AlternateContent xmlns:mc="http://schemas.openxmlformats.org/markup-compatibility/2006">
          <mc:Choice Requires="x14">
            <control shapeId="41005" r:id="rId29" name="Check Box 45">
              <controlPr defaultSize="0" autoFill="0" autoLine="0" autoPict="0">
                <anchor moveWithCells="1">
                  <from>
                    <xdr:col>3</xdr:col>
                    <xdr:colOff>9525</xdr:colOff>
                    <xdr:row>34</xdr:row>
                    <xdr:rowOff>9525</xdr:rowOff>
                  </from>
                  <to>
                    <xdr:col>4</xdr:col>
                    <xdr:colOff>371475</xdr:colOff>
                    <xdr:row>34</xdr:row>
                    <xdr:rowOff>171450</xdr:rowOff>
                  </to>
                </anchor>
              </controlPr>
            </control>
          </mc:Choice>
        </mc:AlternateContent>
        <mc:AlternateContent xmlns:mc="http://schemas.openxmlformats.org/markup-compatibility/2006">
          <mc:Choice Requires="x14">
            <control shapeId="41006" r:id="rId30" name="Check Box 46">
              <controlPr defaultSize="0" autoFill="0" autoLine="0" autoPict="0">
                <anchor moveWithCells="1">
                  <from>
                    <xdr:col>3</xdr:col>
                    <xdr:colOff>19050</xdr:colOff>
                    <xdr:row>26</xdr:row>
                    <xdr:rowOff>28575</xdr:rowOff>
                  </from>
                  <to>
                    <xdr:col>4</xdr:col>
                    <xdr:colOff>895350</xdr:colOff>
                    <xdr:row>26</xdr:row>
                    <xdr:rowOff>180975</xdr:rowOff>
                  </to>
                </anchor>
              </controlPr>
            </control>
          </mc:Choice>
        </mc:AlternateContent>
        <mc:AlternateContent xmlns:mc="http://schemas.openxmlformats.org/markup-compatibility/2006">
          <mc:Choice Requires="x14">
            <control shapeId="41007" r:id="rId31" name="Check Box 47">
              <controlPr defaultSize="0" autoFill="0" autoLine="0" autoPict="0">
                <anchor moveWithCells="1">
                  <from>
                    <xdr:col>9</xdr:col>
                    <xdr:colOff>257175</xdr:colOff>
                    <xdr:row>6</xdr:row>
                    <xdr:rowOff>28575</xdr:rowOff>
                  </from>
                  <to>
                    <xdr:col>9</xdr:col>
                    <xdr:colOff>1152525</xdr:colOff>
                    <xdr:row>6</xdr:row>
                    <xdr:rowOff>180975</xdr:rowOff>
                  </to>
                </anchor>
              </controlPr>
            </control>
          </mc:Choice>
        </mc:AlternateContent>
        <mc:AlternateContent xmlns:mc="http://schemas.openxmlformats.org/markup-compatibility/2006">
          <mc:Choice Requires="x14">
            <control shapeId="41008" r:id="rId32" name="Check Box 48">
              <controlPr defaultSize="0" autoFill="0" autoLine="0" autoPict="0">
                <anchor moveWithCells="1">
                  <from>
                    <xdr:col>2</xdr:col>
                    <xdr:colOff>314325</xdr:colOff>
                    <xdr:row>49</xdr:row>
                    <xdr:rowOff>9525</xdr:rowOff>
                  </from>
                  <to>
                    <xdr:col>2</xdr:col>
                    <xdr:colOff>1009650</xdr:colOff>
                    <xdr:row>49</xdr:row>
                    <xdr:rowOff>171450</xdr:rowOff>
                  </to>
                </anchor>
              </controlPr>
            </control>
          </mc:Choice>
        </mc:AlternateContent>
        <mc:AlternateContent xmlns:mc="http://schemas.openxmlformats.org/markup-compatibility/2006">
          <mc:Choice Requires="x14">
            <control shapeId="41009" r:id="rId33" name="Check Box 49">
              <controlPr defaultSize="0" autoFill="0" autoLine="0" autoPict="0">
                <anchor moveWithCells="1">
                  <from>
                    <xdr:col>2</xdr:col>
                    <xdr:colOff>676275</xdr:colOff>
                    <xdr:row>36</xdr:row>
                    <xdr:rowOff>19050</xdr:rowOff>
                  </from>
                  <to>
                    <xdr:col>3</xdr:col>
                    <xdr:colOff>257175</xdr:colOff>
                    <xdr:row>36</xdr:row>
                    <xdr:rowOff>161925</xdr:rowOff>
                  </to>
                </anchor>
              </controlPr>
            </control>
          </mc:Choice>
        </mc:AlternateContent>
        <mc:AlternateContent xmlns:mc="http://schemas.openxmlformats.org/markup-compatibility/2006">
          <mc:Choice Requires="x14">
            <control shapeId="41010" r:id="rId34" name="Check Box 50">
              <controlPr defaultSize="0" autoFill="0" autoLine="0" autoPict="0">
                <anchor moveWithCells="1">
                  <from>
                    <xdr:col>2</xdr:col>
                    <xdr:colOff>171450</xdr:colOff>
                    <xdr:row>46</xdr:row>
                    <xdr:rowOff>19050</xdr:rowOff>
                  </from>
                  <to>
                    <xdr:col>2</xdr:col>
                    <xdr:colOff>714375</xdr:colOff>
                    <xdr:row>46</xdr:row>
                    <xdr:rowOff>161925</xdr:rowOff>
                  </to>
                </anchor>
              </controlPr>
            </control>
          </mc:Choice>
        </mc:AlternateContent>
        <mc:AlternateContent xmlns:mc="http://schemas.openxmlformats.org/markup-compatibility/2006">
          <mc:Choice Requires="x14">
            <control shapeId="41011" r:id="rId35" name="Check Box 51">
              <controlPr defaultSize="0" autoFill="0" autoLine="0" autoPict="0">
                <anchor moveWithCells="1">
                  <from>
                    <xdr:col>2</xdr:col>
                    <xdr:colOff>981075</xdr:colOff>
                    <xdr:row>46</xdr:row>
                    <xdr:rowOff>19050</xdr:rowOff>
                  </from>
                  <to>
                    <xdr:col>4</xdr:col>
                    <xdr:colOff>295275</xdr:colOff>
                    <xdr:row>46</xdr:row>
                    <xdr:rowOff>161925</xdr:rowOff>
                  </to>
                </anchor>
              </controlPr>
            </control>
          </mc:Choice>
        </mc:AlternateContent>
        <mc:AlternateContent xmlns:mc="http://schemas.openxmlformats.org/markup-compatibility/2006">
          <mc:Choice Requires="x14">
            <control shapeId="41012" r:id="rId36" name="Check Box 52">
              <controlPr defaultSize="0" autoFill="0" autoLine="0" autoPict="0">
                <anchor moveWithCells="1">
                  <from>
                    <xdr:col>2</xdr:col>
                    <xdr:colOff>352425</xdr:colOff>
                    <xdr:row>40</xdr:row>
                    <xdr:rowOff>19050</xdr:rowOff>
                  </from>
                  <to>
                    <xdr:col>3</xdr:col>
                    <xdr:colOff>57150</xdr:colOff>
                    <xdr:row>40</xdr:row>
                    <xdr:rowOff>161925</xdr:rowOff>
                  </to>
                </anchor>
              </controlPr>
            </control>
          </mc:Choice>
        </mc:AlternateContent>
        <mc:AlternateContent xmlns:mc="http://schemas.openxmlformats.org/markup-compatibility/2006">
          <mc:Choice Requires="x14">
            <control shapeId="41013" r:id="rId37" name="Check Box 53">
              <controlPr defaultSize="0" autoFill="0" autoLine="0" autoPict="0">
                <anchor moveWithCells="1">
                  <from>
                    <xdr:col>4</xdr:col>
                    <xdr:colOff>438150</xdr:colOff>
                    <xdr:row>48</xdr:row>
                    <xdr:rowOff>180975</xdr:rowOff>
                  </from>
                  <to>
                    <xdr:col>4</xdr:col>
                    <xdr:colOff>1171575</xdr:colOff>
                    <xdr:row>49</xdr:row>
                    <xdr:rowOff>142875</xdr:rowOff>
                  </to>
                </anchor>
              </controlPr>
            </control>
          </mc:Choice>
        </mc:AlternateContent>
        <mc:AlternateContent xmlns:mc="http://schemas.openxmlformats.org/markup-compatibility/2006">
          <mc:Choice Requires="x14">
            <control shapeId="41014" r:id="rId38" name="Check Box 54">
              <controlPr defaultSize="0" autoFill="0" autoLine="0" autoPict="0">
                <anchor moveWithCells="1">
                  <from>
                    <xdr:col>3</xdr:col>
                    <xdr:colOff>28575</xdr:colOff>
                    <xdr:row>49</xdr:row>
                    <xdr:rowOff>9525</xdr:rowOff>
                  </from>
                  <to>
                    <xdr:col>4</xdr:col>
                    <xdr:colOff>219075</xdr:colOff>
                    <xdr:row>49</xdr:row>
                    <xdr:rowOff>161925</xdr:rowOff>
                  </to>
                </anchor>
              </controlPr>
            </control>
          </mc:Choice>
        </mc:AlternateContent>
        <mc:AlternateContent xmlns:mc="http://schemas.openxmlformats.org/markup-compatibility/2006">
          <mc:Choice Requires="x14">
            <control shapeId="41015" r:id="rId39" name="Check Box 55">
              <controlPr defaultSize="0" autoFill="0" autoLine="0" autoPict="0">
                <anchor moveWithCells="1">
                  <from>
                    <xdr:col>5</xdr:col>
                    <xdr:colOff>0</xdr:colOff>
                    <xdr:row>40</xdr:row>
                    <xdr:rowOff>19050</xdr:rowOff>
                  </from>
                  <to>
                    <xdr:col>6</xdr:col>
                    <xdr:colOff>19050</xdr:colOff>
                    <xdr:row>40</xdr:row>
                    <xdr:rowOff>161925</xdr:rowOff>
                  </to>
                </anchor>
              </controlPr>
            </control>
          </mc:Choice>
        </mc:AlternateContent>
        <mc:AlternateContent xmlns:mc="http://schemas.openxmlformats.org/markup-compatibility/2006">
          <mc:Choice Requires="x14">
            <control shapeId="41016" r:id="rId40" name="Check Box 56">
              <controlPr defaultSize="0" autoFill="0" autoLine="0" autoPict="0">
                <anchor moveWithCells="1">
                  <from>
                    <xdr:col>5</xdr:col>
                    <xdr:colOff>0</xdr:colOff>
                    <xdr:row>41</xdr:row>
                    <xdr:rowOff>19050</xdr:rowOff>
                  </from>
                  <to>
                    <xdr:col>6</xdr:col>
                    <xdr:colOff>19050</xdr:colOff>
                    <xdr:row>41</xdr:row>
                    <xdr:rowOff>161925</xdr:rowOff>
                  </to>
                </anchor>
              </controlPr>
            </control>
          </mc:Choice>
        </mc:AlternateContent>
        <mc:AlternateContent xmlns:mc="http://schemas.openxmlformats.org/markup-compatibility/2006">
          <mc:Choice Requires="x14">
            <control shapeId="41017" r:id="rId41" name="Check Box 57">
              <controlPr defaultSize="0" autoFill="0" autoLine="0" autoPict="0">
                <anchor moveWithCells="1">
                  <from>
                    <xdr:col>4</xdr:col>
                    <xdr:colOff>438150</xdr:colOff>
                    <xdr:row>45</xdr:row>
                    <xdr:rowOff>0</xdr:rowOff>
                  </from>
                  <to>
                    <xdr:col>4</xdr:col>
                    <xdr:colOff>1200150</xdr:colOff>
                    <xdr:row>45</xdr:row>
                    <xdr:rowOff>180975</xdr:rowOff>
                  </to>
                </anchor>
              </controlPr>
            </control>
          </mc:Choice>
        </mc:AlternateContent>
        <mc:AlternateContent xmlns:mc="http://schemas.openxmlformats.org/markup-compatibility/2006">
          <mc:Choice Requires="x14">
            <control shapeId="41018" r:id="rId42" name="Check Box 58">
              <controlPr defaultSize="0" autoFill="0" autoLine="0" autoPict="0">
                <anchor moveWithCells="1">
                  <from>
                    <xdr:col>2</xdr:col>
                    <xdr:colOff>352425</xdr:colOff>
                    <xdr:row>39</xdr:row>
                    <xdr:rowOff>19050</xdr:rowOff>
                  </from>
                  <to>
                    <xdr:col>3</xdr:col>
                    <xdr:colOff>66675</xdr:colOff>
                    <xdr:row>39</xdr:row>
                    <xdr:rowOff>171450</xdr:rowOff>
                  </to>
                </anchor>
              </controlPr>
            </control>
          </mc:Choice>
        </mc:AlternateContent>
        <mc:AlternateContent xmlns:mc="http://schemas.openxmlformats.org/markup-compatibility/2006">
          <mc:Choice Requires="x14">
            <control shapeId="41019" r:id="rId43" name="Check Box 59">
              <controlPr defaultSize="0" autoFill="0" autoLine="0" autoPict="0">
                <anchor moveWithCells="1">
                  <from>
                    <xdr:col>2</xdr:col>
                    <xdr:colOff>361950</xdr:colOff>
                    <xdr:row>38</xdr:row>
                    <xdr:rowOff>19050</xdr:rowOff>
                  </from>
                  <to>
                    <xdr:col>3</xdr:col>
                    <xdr:colOff>66675</xdr:colOff>
                    <xdr:row>38</xdr:row>
                    <xdr:rowOff>161925</xdr:rowOff>
                  </to>
                </anchor>
              </controlPr>
            </control>
          </mc:Choice>
        </mc:AlternateContent>
        <mc:AlternateContent xmlns:mc="http://schemas.openxmlformats.org/markup-compatibility/2006">
          <mc:Choice Requires="x14">
            <control shapeId="41020" r:id="rId44" name="Check Box 60">
              <controlPr defaultSize="0" autoFill="0" autoLine="0" autoPict="0">
                <anchor moveWithCells="1">
                  <from>
                    <xdr:col>0</xdr:col>
                    <xdr:colOff>0</xdr:colOff>
                    <xdr:row>49</xdr:row>
                    <xdr:rowOff>9525</xdr:rowOff>
                  </from>
                  <to>
                    <xdr:col>1</xdr:col>
                    <xdr:colOff>19050</xdr:colOff>
                    <xdr:row>49</xdr:row>
                    <xdr:rowOff>152400</xdr:rowOff>
                  </to>
                </anchor>
              </controlPr>
            </control>
          </mc:Choice>
        </mc:AlternateContent>
        <mc:AlternateContent xmlns:mc="http://schemas.openxmlformats.org/markup-compatibility/2006">
          <mc:Choice Requires="x14">
            <control shapeId="41021" r:id="rId45" name="Check Box 61">
              <controlPr defaultSize="0" autoFill="0" autoLine="0" autoPict="0">
                <anchor moveWithCells="1">
                  <from>
                    <xdr:col>0</xdr:col>
                    <xdr:colOff>0</xdr:colOff>
                    <xdr:row>48</xdr:row>
                    <xdr:rowOff>9525</xdr:rowOff>
                  </from>
                  <to>
                    <xdr:col>1</xdr:col>
                    <xdr:colOff>19050</xdr:colOff>
                    <xdr:row>48</xdr:row>
                    <xdr:rowOff>152400</xdr:rowOff>
                  </to>
                </anchor>
              </controlPr>
            </control>
          </mc:Choice>
        </mc:AlternateContent>
        <mc:AlternateContent xmlns:mc="http://schemas.openxmlformats.org/markup-compatibility/2006">
          <mc:Choice Requires="x14">
            <control shapeId="41022" r:id="rId46" name="Check Box 62">
              <controlPr defaultSize="0" autoFill="0" autoLine="0" autoPict="0">
                <anchor moveWithCells="1">
                  <from>
                    <xdr:col>4</xdr:col>
                    <xdr:colOff>438150</xdr:colOff>
                    <xdr:row>46</xdr:row>
                    <xdr:rowOff>9525</xdr:rowOff>
                  </from>
                  <to>
                    <xdr:col>4</xdr:col>
                    <xdr:colOff>1171575</xdr:colOff>
                    <xdr:row>46</xdr:row>
                    <xdr:rowOff>171450</xdr:rowOff>
                  </to>
                </anchor>
              </controlPr>
            </control>
          </mc:Choice>
        </mc:AlternateContent>
        <mc:AlternateContent xmlns:mc="http://schemas.openxmlformats.org/markup-compatibility/2006">
          <mc:Choice Requires="x14">
            <control shapeId="41024" r:id="rId47" name="Check Box 64">
              <controlPr defaultSize="0" autoFill="0" autoLine="0" autoPict="0">
                <anchor moveWithCells="1">
                  <from>
                    <xdr:col>0</xdr:col>
                    <xdr:colOff>0</xdr:colOff>
                    <xdr:row>46</xdr:row>
                    <xdr:rowOff>9525</xdr:rowOff>
                  </from>
                  <to>
                    <xdr:col>1</xdr:col>
                    <xdr:colOff>19050</xdr:colOff>
                    <xdr:row>46</xdr:row>
                    <xdr:rowOff>152400</xdr:rowOff>
                  </to>
                </anchor>
              </controlPr>
            </control>
          </mc:Choice>
        </mc:AlternateContent>
        <mc:AlternateContent xmlns:mc="http://schemas.openxmlformats.org/markup-compatibility/2006">
          <mc:Choice Requires="x14">
            <control shapeId="41025" r:id="rId48" name="Check Box 65">
              <controlPr defaultSize="0" autoFill="0" autoLine="0" autoPict="0">
                <anchor moveWithCells="1">
                  <from>
                    <xdr:col>0</xdr:col>
                    <xdr:colOff>0</xdr:colOff>
                    <xdr:row>44</xdr:row>
                    <xdr:rowOff>9525</xdr:rowOff>
                  </from>
                  <to>
                    <xdr:col>1</xdr:col>
                    <xdr:colOff>19050</xdr:colOff>
                    <xdr:row>44</xdr:row>
                    <xdr:rowOff>152400</xdr:rowOff>
                  </to>
                </anchor>
              </controlPr>
            </control>
          </mc:Choice>
        </mc:AlternateContent>
        <mc:AlternateContent xmlns:mc="http://schemas.openxmlformats.org/markup-compatibility/2006">
          <mc:Choice Requires="x14">
            <control shapeId="41026" r:id="rId49" name="Check Box 66">
              <controlPr defaultSize="0" autoFill="0" autoLine="0" autoPict="0">
                <anchor moveWithCells="1">
                  <from>
                    <xdr:col>0</xdr:col>
                    <xdr:colOff>0</xdr:colOff>
                    <xdr:row>45</xdr:row>
                    <xdr:rowOff>9525</xdr:rowOff>
                  </from>
                  <to>
                    <xdr:col>1</xdr:col>
                    <xdr:colOff>19050</xdr:colOff>
                    <xdr:row>45</xdr:row>
                    <xdr:rowOff>152400</xdr:rowOff>
                  </to>
                </anchor>
              </controlPr>
            </control>
          </mc:Choice>
        </mc:AlternateContent>
        <mc:AlternateContent xmlns:mc="http://schemas.openxmlformats.org/markup-compatibility/2006">
          <mc:Choice Requires="x14">
            <control shapeId="41027" r:id="rId50" name="Check Box 67">
              <controlPr defaultSize="0" autoFill="0" autoLine="0" autoPict="0">
                <anchor moveWithCells="1">
                  <from>
                    <xdr:col>0</xdr:col>
                    <xdr:colOff>142875</xdr:colOff>
                    <xdr:row>37</xdr:row>
                    <xdr:rowOff>28575</xdr:rowOff>
                  </from>
                  <to>
                    <xdr:col>4</xdr:col>
                    <xdr:colOff>609600</xdr:colOff>
                    <xdr:row>37</xdr:row>
                    <xdr:rowOff>180975</xdr:rowOff>
                  </to>
                </anchor>
              </controlPr>
            </control>
          </mc:Choice>
        </mc:AlternateContent>
        <mc:AlternateContent xmlns:mc="http://schemas.openxmlformats.org/markup-compatibility/2006">
          <mc:Choice Requires="x14">
            <control shapeId="41030" r:id="rId51" name="Check Box 70">
              <controlPr defaultSize="0" autoFill="0" autoLine="0" autoPict="0">
                <anchor moveWithCells="1">
                  <from>
                    <xdr:col>9</xdr:col>
                    <xdr:colOff>161925</xdr:colOff>
                    <xdr:row>0</xdr:row>
                    <xdr:rowOff>47625</xdr:rowOff>
                  </from>
                  <to>
                    <xdr:col>9</xdr:col>
                    <xdr:colOff>495300</xdr:colOff>
                    <xdr:row>1</xdr:row>
                    <xdr:rowOff>0</xdr:rowOff>
                  </to>
                </anchor>
              </controlPr>
            </control>
          </mc:Choice>
        </mc:AlternateContent>
        <mc:AlternateContent xmlns:mc="http://schemas.openxmlformats.org/markup-compatibility/2006">
          <mc:Choice Requires="x14">
            <control shapeId="41031" r:id="rId52" name="Check Box 71">
              <controlPr defaultSize="0" autoFill="0" autoLine="0" autoPict="0">
                <anchor moveWithCells="1">
                  <from>
                    <xdr:col>9</xdr:col>
                    <xdr:colOff>161925</xdr:colOff>
                    <xdr:row>1</xdr:row>
                    <xdr:rowOff>28575</xdr:rowOff>
                  </from>
                  <to>
                    <xdr:col>9</xdr:col>
                    <xdr:colOff>495300</xdr:colOff>
                    <xdr:row>1</xdr:row>
                    <xdr:rowOff>171450</xdr:rowOff>
                  </to>
                </anchor>
              </controlPr>
            </control>
          </mc:Choice>
        </mc:AlternateContent>
        <mc:AlternateContent xmlns:mc="http://schemas.openxmlformats.org/markup-compatibility/2006">
          <mc:Choice Requires="x14">
            <control shapeId="41032" r:id="rId53" name="Check Box 72">
              <controlPr defaultSize="0" autoFill="0" autoLine="0" autoPict="0">
                <anchor moveWithCells="1">
                  <from>
                    <xdr:col>2</xdr:col>
                    <xdr:colOff>219075</xdr:colOff>
                    <xdr:row>36</xdr:row>
                    <xdr:rowOff>28575</xdr:rowOff>
                  </from>
                  <to>
                    <xdr:col>2</xdr:col>
                    <xdr:colOff>657225</xdr:colOff>
                    <xdr:row>36</xdr:row>
                    <xdr:rowOff>152400</xdr:rowOff>
                  </to>
                </anchor>
              </controlPr>
            </control>
          </mc:Choice>
        </mc:AlternateContent>
        <mc:AlternateContent xmlns:mc="http://schemas.openxmlformats.org/markup-compatibility/2006">
          <mc:Choice Requires="x14">
            <control shapeId="41033" r:id="rId54" name="Check Box 73">
              <controlPr defaultSize="0" autoFill="0" autoLine="0" autoPict="0">
                <anchor moveWithCells="1">
                  <from>
                    <xdr:col>5</xdr:col>
                    <xdr:colOff>0</xdr:colOff>
                    <xdr:row>39</xdr:row>
                    <xdr:rowOff>19050</xdr:rowOff>
                  </from>
                  <to>
                    <xdr:col>6</xdr:col>
                    <xdr:colOff>19050</xdr:colOff>
                    <xdr:row>39</xdr:row>
                    <xdr:rowOff>161925</xdr:rowOff>
                  </to>
                </anchor>
              </controlPr>
            </control>
          </mc:Choice>
        </mc:AlternateContent>
        <mc:AlternateContent xmlns:mc="http://schemas.openxmlformats.org/markup-compatibility/2006">
          <mc:Choice Requires="x14">
            <control shapeId="41034" r:id="rId55" name="Check Box 74">
              <controlPr defaultSize="0" autoFill="0" autoLine="0" autoPict="0">
                <anchor moveWithCells="1">
                  <from>
                    <xdr:col>4</xdr:col>
                    <xdr:colOff>762000</xdr:colOff>
                    <xdr:row>4</xdr:row>
                    <xdr:rowOff>19050</xdr:rowOff>
                  </from>
                  <to>
                    <xdr:col>4</xdr:col>
                    <xdr:colOff>1228725</xdr:colOff>
                    <xdr:row>4</xdr:row>
                    <xdr:rowOff>190500</xdr:rowOff>
                  </to>
                </anchor>
              </controlPr>
            </control>
          </mc:Choice>
        </mc:AlternateContent>
        <mc:AlternateContent xmlns:mc="http://schemas.openxmlformats.org/markup-compatibility/2006">
          <mc:Choice Requires="x14">
            <control shapeId="41035" r:id="rId56" name="Check Box 75">
              <controlPr defaultSize="0" autoFill="0" autoLine="0" autoPict="0">
                <anchor moveWithCells="1">
                  <from>
                    <xdr:col>4</xdr:col>
                    <xdr:colOff>762000</xdr:colOff>
                    <xdr:row>6</xdr:row>
                    <xdr:rowOff>19050</xdr:rowOff>
                  </from>
                  <to>
                    <xdr:col>4</xdr:col>
                    <xdr:colOff>1228725</xdr:colOff>
                    <xdr:row>6</xdr:row>
                    <xdr:rowOff>190500</xdr:rowOff>
                  </to>
                </anchor>
              </controlPr>
            </control>
          </mc:Choice>
        </mc:AlternateContent>
        <mc:AlternateContent xmlns:mc="http://schemas.openxmlformats.org/markup-compatibility/2006">
          <mc:Choice Requires="x14">
            <control shapeId="41037" r:id="rId57" name="Check Box 77">
              <controlPr defaultSize="0" autoFill="0" autoLine="0" autoPict="0">
                <anchor moveWithCells="1">
                  <from>
                    <xdr:col>4</xdr:col>
                    <xdr:colOff>762000</xdr:colOff>
                    <xdr:row>14</xdr:row>
                    <xdr:rowOff>9525</xdr:rowOff>
                  </from>
                  <to>
                    <xdr:col>4</xdr:col>
                    <xdr:colOff>1228725</xdr:colOff>
                    <xdr:row>14</xdr:row>
                    <xdr:rowOff>180975</xdr:rowOff>
                  </to>
                </anchor>
              </controlPr>
            </control>
          </mc:Choice>
        </mc:AlternateContent>
        <mc:AlternateContent xmlns:mc="http://schemas.openxmlformats.org/markup-compatibility/2006">
          <mc:Choice Requires="x14">
            <control shapeId="41039" r:id="rId58" name="Check Box 79">
              <controlPr defaultSize="0" autoFill="0" autoLine="0" autoPict="0">
                <anchor moveWithCells="1">
                  <from>
                    <xdr:col>4</xdr:col>
                    <xdr:colOff>438150</xdr:colOff>
                    <xdr:row>44</xdr:row>
                    <xdr:rowOff>28575</xdr:rowOff>
                  </from>
                  <to>
                    <xdr:col>4</xdr:col>
                    <xdr:colOff>1085850</xdr:colOff>
                    <xdr:row>44</xdr:row>
                    <xdr:rowOff>152400</xdr:rowOff>
                  </to>
                </anchor>
              </controlPr>
            </control>
          </mc:Choice>
        </mc:AlternateContent>
        <mc:AlternateContent xmlns:mc="http://schemas.openxmlformats.org/markup-compatibility/2006">
          <mc:Choice Requires="x14">
            <control shapeId="41040" r:id="rId59" name="Check Box 80">
              <controlPr defaultSize="0" autoFill="0" autoLine="0" autoPict="0">
                <anchor moveWithCells="1">
                  <from>
                    <xdr:col>3</xdr:col>
                    <xdr:colOff>314325</xdr:colOff>
                    <xdr:row>35</xdr:row>
                    <xdr:rowOff>28575</xdr:rowOff>
                  </from>
                  <to>
                    <xdr:col>4</xdr:col>
                    <xdr:colOff>161925</xdr:colOff>
                    <xdr:row>35</xdr:row>
                    <xdr:rowOff>171450</xdr:rowOff>
                  </to>
                </anchor>
              </controlPr>
            </control>
          </mc:Choice>
        </mc:AlternateContent>
        <mc:AlternateContent xmlns:mc="http://schemas.openxmlformats.org/markup-compatibility/2006">
          <mc:Choice Requires="x14">
            <control shapeId="41041" r:id="rId60" name="Check Box 81">
              <controlPr defaultSize="0" autoFill="0" autoLine="0" autoPict="0">
                <anchor moveWithCells="1">
                  <from>
                    <xdr:col>3</xdr:col>
                    <xdr:colOff>314325</xdr:colOff>
                    <xdr:row>36</xdr:row>
                    <xdr:rowOff>28575</xdr:rowOff>
                  </from>
                  <to>
                    <xdr:col>4</xdr:col>
                    <xdr:colOff>161925</xdr:colOff>
                    <xdr:row>36</xdr:row>
                    <xdr:rowOff>171450</xdr:rowOff>
                  </to>
                </anchor>
              </controlPr>
            </control>
          </mc:Choice>
        </mc:AlternateContent>
        <mc:AlternateContent xmlns:mc="http://schemas.openxmlformats.org/markup-compatibility/2006">
          <mc:Choice Requires="x14">
            <control shapeId="41042" r:id="rId61" name="Check Box 82">
              <controlPr defaultSize="0" autoFill="0" autoLine="0" autoPict="0">
                <anchor moveWithCells="1">
                  <from>
                    <xdr:col>3</xdr:col>
                    <xdr:colOff>314325</xdr:colOff>
                    <xdr:row>38</xdr:row>
                    <xdr:rowOff>28575</xdr:rowOff>
                  </from>
                  <to>
                    <xdr:col>4</xdr:col>
                    <xdr:colOff>161925</xdr:colOff>
                    <xdr:row>38</xdr:row>
                    <xdr:rowOff>171450</xdr:rowOff>
                  </to>
                </anchor>
              </controlPr>
            </control>
          </mc:Choice>
        </mc:AlternateContent>
        <mc:AlternateContent xmlns:mc="http://schemas.openxmlformats.org/markup-compatibility/2006">
          <mc:Choice Requires="x14">
            <control shapeId="41043" r:id="rId62" name="Check Box 83">
              <controlPr defaultSize="0" autoFill="0" autoLine="0" autoPict="0">
                <anchor moveWithCells="1">
                  <from>
                    <xdr:col>3</xdr:col>
                    <xdr:colOff>314325</xdr:colOff>
                    <xdr:row>39</xdr:row>
                    <xdr:rowOff>28575</xdr:rowOff>
                  </from>
                  <to>
                    <xdr:col>4</xdr:col>
                    <xdr:colOff>161925</xdr:colOff>
                    <xdr:row>39</xdr:row>
                    <xdr:rowOff>171450</xdr:rowOff>
                  </to>
                </anchor>
              </controlPr>
            </control>
          </mc:Choice>
        </mc:AlternateContent>
        <mc:AlternateContent xmlns:mc="http://schemas.openxmlformats.org/markup-compatibility/2006">
          <mc:Choice Requires="x14">
            <control shapeId="41044" r:id="rId63" name="Check Box 84">
              <controlPr defaultSize="0" autoFill="0" autoLine="0" autoPict="0">
                <anchor moveWithCells="1">
                  <from>
                    <xdr:col>3</xdr:col>
                    <xdr:colOff>314325</xdr:colOff>
                    <xdr:row>40</xdr:row>
                    <xdr:rowOff>28575</xdr:rowOff>
                  </from>
                  <to>
                    <xdr:col>4</xdr:col>
                    <xdr:colOff>161925</xdr:colOff>
                    <xdr:row>40</xdr:row>
                    <xdr:rowOff>171450</xdr:rowOff>
                  </to>
                </anchor>
              </controlPr>
            </control>
          </mc:Choice>
        </mc:AlternateContent>
        <mc:AlternateContent xmlns:mc="http://schemas.openxmlformats.org/markup-compatibility/2006">
          <mc:Choice Requires="x14">
            <control shapeId="41045" r:id="rId64" name="Check Box 85">
              <controlPr defaultSize="0" autoFill="0" autoLine="0" autoPict="0">
                <anchor moveWithCells="1">
                  <from>
                    <xdr:col>3</xdr:col>
                    <xdr:colOff>314325</xdr:colOff>
                    <xdr:row>41</xdr:row>
                    <xdr:rowOff>28575</xdr:rowOff>
                  </from>
                  <to>
                    <xdr:col>4</xdr:col>
                    <xdr:colOff>161925</xdr:colOff>
                    <xdr:row>41</xdr:row>
                    <xdr:rowOff>171450</xdr:rowOff>
                  </to>
                </anchor>
              </controlPr>
            </control>
          </mc:Choice>
        </mc:AlternateContent>
        <mc:AlternateContent xmlns:mc="http://schemas.openxmlformats.org/markup-compatibility/2006">
          <mc:Choice Requires="x14">
            <control shapeId="41046" r:id="rId65" name="Check Box 86">
              <controlPr defaultSize="0" autoFill="0" autoLine="0" autoPict="0">
                <anchor moveWithCells="1">
                  <from>
                    <xdr:col>3</xdr:col>
                    <xdr:colOff>314325</xdr:colOff>
                    <xdr:row>42</xdr:row>
                    <xdr:rowOff>28575</xdr:rowOff>
                  </from>
                  <to>
                    <xdr:col>4</xdr:col>
                    <xdr:colOff>161925</xdr:colOff>
                    <xdr:row>42</xdr:row>
                    <xdr:rowOff>171450</xdr:rowOff>
                  </to>
                </anchor>
              </controlPr>
            </control>
          </mc:Choice>
        </mc:AlternateContent>
        <mc:AlternateContent xmlns:mc="http://schemas.openxmlformats.org/markup-compatibility/2006">
          <mc:Choice Requires="x14">
            <control shapeId="41047" r:id="rId66" name="Check Box 87">
              <controlPr defaultSize="0" autoFill="0" autoLine="0" autoPict="0">
                <anchor moveWithCells="1">
                  <from>
                    <xdr:col>4</xdr:col>
                    <xdr:colOff>533400</xdr:colOff>
                    <xdr:row>0</xdr:row>
                    <xdr:rowOff>28575</xdr:rowOff>
                  </from>
                  <to>
                    <xdr:col>4</xdr:col>
                    <xdr:colOff>1066800</xdr:colOff>
                    <xdr:row>0</xdr:row>
                    <xdr:rowOff>161925</xdr:rowOff>
                  </to>
                </anchor>
              </controlPr>
            </control>
          </mc:Choice>
        </mc:AlternateContent>
        <mc:AlternateContent xmlns:mc="http://schemas.openxmlformats.org/markup-compatibility/2006">
          <mc:Choice Requires="x14">
            <control shapeId="41048" r:id="rId67" name="Check Box 88">
              <controlPr defaultSize="0" autoFill="0" autoLine="0" autoPict="0">
                <anchor moveWithCells="1">
                  <from>
                    <xdr:col>4</xdr:col>
                    <xdr:colOff>533400</xdr:colOff>
                    <xdr:row>1</xdr:row>
                    <xdr:rowOff>28575</xdr:rowOff>
                  </from>
                  <to>
                    <xdr:col>4</xdr:col>
                    <xdr:colOff>1228725</xdr:colOff>
                    <xdr:row>1</xdr:row>
                    <xdr:rowOff>161925</xdr:rowOff>
                  </to>
                </anchor>
              </controlPr>
            </control>
          </mc:Choice>
        </mc:AlternateContent>
        <mc:AlternateContent xmlns:mc="http://schemas.openxmlformats.org/markup-compatibility/2006">
          <mc:Choice Requires="x14">
            <control shapeId="41049" r:id="rId68" name="Check Box 89">
              <controlPr defaultSize="0" autoFill="0" autoLine="0" autoPict="0">
                <anchor moveWithCells="1">
                  <from>
                    <xdr:col>4</xdr:col>
                    <xdr:colOff>114300</xdr:colOff>
                    <xdr:row>0</xdr:row>
                    <xdr:rowOff>38100</xdr:rowOff>
                  </from>
                  <to>
                    <xdr:col>4</xdr:col>
                    <xdr:colOff>523875</xdr:colOff>
                    <xdr:row>0</xdr:row>
                    <xdr:rowOff>161925</xdr:rowOff>
                  </to>
                </anchor>
              </controlPr>
            </control>
          </mc:Choice>
        </mc:AlternateContent>
        <mc:AlternateContent xmlns:mc="http://schemas.openxmlformats.org/markup-compatibility/2006">
          <mc:Choice Requires="x14">
            <control shapeId="41050" r:id="rId69" name="Check Box 90">
              <controlPr defaultSize="0" autoFill="0" autoLine="0" autoPict="0">
                <anchor moveWithCells="1">
                  <from>
                    <xdr:col>9</xdr:col>
                    <xdr:colOff>542925</xdr:colOff>
                    <xdr:row>0</xdr:row>
                    <xdr:rowOff>57150</xdr:rowOff>
                  </from>
                  <to>
                    <xdr:col>9</xdr:col>
                    <xdr:colOff>1076325</xdr:colOff>
                    <xdr:row>1</xdr:row>
                    <xdr:rowOff>0</xdr:rowOff>
                  </to>
                </anchor>
              </controlPr>
            </control>
          </mc:Choice>
        </mc:AlternateContent>
        <mc:AlternateContent xmlns:mc="http://schemas.openxmlformats.org/markup-compatibility/2006">
          <mc:Choice Requires="x14">
            <control shapeId="41051" r:id="rId70" name="Check Box 91">
              <controlPr defaultSize="0" autoFill="0" autoLine="0" autoPict="0">
                <anchor moveWithCells="1">
                  <from>
                    <xdr:col>9</xdr:col>
                    <xdr:colOff>542925</xdr:colOff>
                    <xdr:row>1</xdr:row>
                    <xdr:rowOff>38100</xdr:rowOff>
                  </from>
                  <to>
                    <xdr:col>9</xdr:col>
                    <xdr:colOff>1238250</xdr:colOff>
                    <xdr:row>1</xdr:row>
                    <xdr:rowOff>171450</xdr:rowOff>
                  </to>
                </anchor>
              </controlPr>
            </control>
          </mc:Choice>
        </mc:AlternateContent>
        <mc:AlternateContent xmlns:mc="http://schemas.openxmlformats.org/markup-compatibility/2006">
          <mc:Choice Requires="x14">
            <control shapeId="41052" r:id="rId71" name="Check Box 92">
              <controlPr defaultSize="0" autoFill="0" autoLine="0" autoPict="0">
                <anchor moveWithCells="1">
                  <from>
                    <xdr:col>12</xdr:col>
                    <xdr:colOff>1323975</xdr:colOff>
                    <xdr:row>46</xdr:row>
                    <xdr:rowOff>19050</xdr:rowOff>
                  </from>
                  <to>
                    <xdr:col>14</xdr:col>
                    <xdr:colOff>762000</xdr:colOff>
                    <xdr:row>46</xdr:row>
                    <xdr:rowOff>171450</xdr:rowOff>
                  </to>
                </anchor>
              </controlPr>
            </control>
          </mc:Choice>
        </mc:AlternateContent>
        <mc:AlternateContent xmlns:mc="http://schemas.openxmlformats.org/markup-compatibility/2006">
          <mc:Choice Requires="x14">
            <control shapeId="41053" r:id="rId72" name="Check Box 93">
              <controlPr defaultSize="0" autoFill="0" autoLine="0" autoPict="0">
                <anchor moveWithCells="1">
                  <from>
                    <xdr:col>12</xdr:col>
                    <xdr:colOff>1323975</xdr:colOff>
                    <xdr:row>45</xdr:row>
                    <xdr:rowOff>38100</xdr:rowOff>
                  </from>
                  <to>
                    <xdr:col>15</xdr:col>
                    <xdr:colOff>28575</xdr:colOff>
                    <xdr:row>46</xdr:row>
                    <xdr:rowOff>0</xdr:rowOff>
                  </to>
                </anchor>
              </controlPr>
            </control>
          </mc:Choice>
        </mc:AlternateContent>
        <mc:AlternateContent xmlns:mc="http://schemas.openxmlformats.org/markup-compatibility/2006">
          <mc:Choice Requires="x14">
            <control shapeId="41054" r:id="rId73" name="Check Box 94">
              <controlPr defaultSize="0" autoFill="0" autoLine="0" autoPict="0">
                <anchor moveWithCells="1">
                  <from>
                    <xdr:col>12</xdr:col>
                    <xdr:colOff>1304925</xdr:colOff>
                    <xdr:row>43</xdr:row>
                    <xdr:rowOff>9525</xdr:rowOff>
                  </from>
                  <to>
                    <xdr:col>14</xdr:col>
                    <xdr:colOff>714375</xdr:colOff>
                    <xdr:row>43</xdr:row>
                    <xdr:rowOff>171450</xdr:rowOff>
                  </to>
                </anchor>
              </controlPr>
            </control>
          </mc:Choice>
        </mc:AlternateContent>
        <mc:AlternateContent xmlns:mc="http://schemas.openxmlformats.org/markup-compatibility/2006">
          <mc:Choice Requires="x14">
            <control shapeId="41055" r:id="rId74" name="Check Box 95">
              <controlPr defaultSize="0" autoFill="0" autoLine="0" autoPict="0">
                <anchor moveWithCells="1">
                  <from>
                    <xdr:col>12</xdr:col>
                    <xdr:colOff>1323975</xdr:colOff>
                    <xdr:row>48</xdr:row>
                    <xdr:rowOff>19050</xdr:rowOff>
                  </from>
                  <to>
                    <xdr:col>14</xdr:col>
                    <xdr:colOff>609600</xdr:colOff>
                    <xdr:row>48</xdr:row>
                    <xdr:rowOff>180975</xdr:rowOff>
                  </to>
                </anchor>
              </controlPr>
            </control>
          </mc:Choice>
        </mc:AlternateContent>
        <mc:AlternateContent xmlns:mc="http://schemas.openxmlformats.org/markup-compatibility/2006">
          <mc:Choice Requires="x14">
            <control shapeId="41056" r:id="rId75" name="Check Box 96">
              <controlPr defaultSize="0" autoFill="0" autoLine="0" autoPict="0">
                <anchor moveWithCells="1">
                  <from>
                    <xdr:col>12</xdr:col>
                    <xdr:colOff>1333500</xdr:colOff>
                    <xdr:row>51</xdr:row>
                    <xdr:rowOff>9525</xdr:rowOff>
                  </from>
                  <to>
                    <xdr:col>14</xdr:col>
                    <xdr:colOff>695325</xdr:colOff>
                    <xdr:row>51</xdr:row>
                    <xdr:rowOff>161925</xdr:rowOff>
                  </to>
                </anchor>
              </controlPr>
            </control>
          </mc:Choice>
        </mc:AlternateContent>
        <mc:AlternateContent xmlns:mc="http://schemas.openxmlformats.org/markup-compatibility/2006">
          <mc:Choice Requires="x14">
            <control shapeId="41057" r:id="rId76" name="Check Box 97">
              <controlPr defaultSize="0" autoFill="0" autoLine="0" autoPict="0">
                <anchor moveWithCells="1">
                  <from>
                    <xdr:col>12</xdr:col>
                    <xdr:colOff>1323975</xdr:colOff>
                    <xdr:row>40</xdr:row>
                    <xdr:rowOff>180975</xdr:rowOff>
                  </from>
                  <to>
                    <xdr:col>15</xdr:col>
                    <xdr:colOff>0</xdr:colOff>
                    <xdr:row>41</xdr:row>
                    <xdr:rowOff>171450</xdr:rowOff>
                  </to>
                </anchor>
              </controlPr>
            </control>
          </mc:Choice>
        </mc:AlternateContent>
        <mc:AlternateContent xmlns:mc="http://schemas.openxmlformats.org/markup-compatibility/2006">
          <mc:Choice Requires="x14">
            <control shapeId="41058" r:id="rId77" name="Check Box 98">
              <controlPr defaultSize="0" autoFill="0" autoLine="0" autoPict="0">
                <anchor moveWithCells="1">
                  <from>
                    <xdr:col>12</xdr:col>
                    <xdr:colOff>1323975</xdr:colOff>
                    <xdr:row>40</xdr:row>
                    <xdr:rowOff>9525</xdr:rowOff>
                  </from>
                  <to>
                    <xdr:col>14</xdr:col>
                    <xdr:colOff>733425</xdr:colOff>
                    <xdr:row>40</xdr:row>
                    <xdr:rowOff>171450</xdr:rowOff>
                  </to>
                </anchor>
              </controlPr>
            </control>
          </mc:Choice>
        </mc:AlternateContent>
        <mc:AlternateContent xmlns:mc="http://schemas.openxmlformats.org/markup-compatibility/2006">
          <mc:Choice Requires="x14">
            <control shapeId="41059" r:id="rId78" name="Check Box 99">
              <controlPr defaultSize="0" autoFill="0" autoLine="0" autoPict="0">
                <anchor moveWithCells="1">
                  <from>
                    <xdr:col>12</xdr:col>
                    <xdr:colOff>1314450</xdr:colOff>
                    <xdr:row>49</xdr:row>
                    <xdr:rowOff>0</xdr:rowOff>
                  </from>
                  <to>
                    <xdr:col>14</xdr:col>
                    <xdr:colOff>552450</xdr:colOff>
                    <xdr:row>49</xdr:row>
                    <xdr:rowOff>161925</xdr:rowOff>
                  </to>
                </anchor>
              </controlPr>
            </control>
          </mc:Choice>
        </mc:AlternateContent>
        <mc:AlternateContent xmlns:mc="http://schemas.openxmlformats.org/markup-compatibility/2006">
          <mc:Choice Requires="x14">
            <control shapeId="41071" r:id="rId79" name="Check Box 111">
              <controlPr defaultSize="0" autoFill="0" autoLine="0" autoPict="0">
                <anchor moveWithCells="1">
                  <from>
                    <xdr:col>5</xdr:col>
                    <xdr:colOff>142875</xdr:colOff>
                    <xdr:row>25</xdr:row>
                    <xdr:rowOff>9525</xdr:rowOff>
                  </from>
                  <to>
                    <xdr:col>9</xdr:col>
                    <xdr:colOff>219075</xdr:colOff>
                    <xdr:row>25</xdr:row>
                    <xdr:rowOff>171450</xdr:rowOff>
                  </to>
                </anchor>
              </controlPr>
            </control>
          </mc:Choice>
        </mc:AlternateContent>
        <mc:AlternateContent xmlns:mc="http://schemas.openxmlformats.org/markup-compatibility/2006">
          <mc:Choice Requires="x14">
            <control shapeId="41072" r:id="rId80" name="Check Box 112">
              <controlPr defaultSize="0" autoFill="0" autoLine="0" autoPict="0">
                <anchor moveWithCells="1">
                  <from>
                    <xdr:col>5</xdr:col>
                    <xdr:colOff>142875</xdr:colOff>
                    <xdr:row>26</xdr:row>
                    <xdr:rowOff>38100</xdr:rowOff>
                  </from>
                  <to>
                    <xdr:col>9</xdr:col>
                    <xdr:colOff>200025</xdr:colOff>
                    <xdr:row>26</xdr:row>
                    <xdr:rowOff>161925</xdr:rowOff>
                  </to>
                </anchor>
              </controlPr>
            </control>
          </mc:Choice>
        </mc:AlternateContent>
        <mc:AlternateContent xmlns:mc="http://schemas.openxmlformats.org/markup-compatibility/2006">
          <mc:Choice Requires="x14">
            <control shapeId="41074" r:id="rId81" name="Check Box 114">
              <controlPr defaultSize="0" autoFill="0" autoLine="0" autoPict="0">
                <anchor moveWithCells="1">
                  <from>
                    <xdr:col>5</xdr:col>
                    <xdr:colOff>142875</xdr:colOff>
                    <xdr:row>24</xdr:row>
                    <xdr:rowOff>19050</xdr:rowOff>
                  </from>
                  <to>
                    <xdr:col>9</xdr:col>
                    <xdr:colOff>1190625</xdr:colOff>
                    <xdr:row>24</xdr:row>
                    <xdr:rowOff>180975</xdr:rowOff>
                  </to>
                </anchor>
              </controlPr>
            </control>
          </mc:Choice>
        </mc:AlternateContent>
        <mc:AlternateContent xmlns:mc="http://schemas.openxmlformats.org/markup-compatibility/2006">
          <mc:Choice Requires="x14">
            <control shapeId="41077" r:id="rId82" name="Check Box 117">
              <controlPr defaultSize="0" autoFill="0" autoLine="0" autoPict="0">
                <anchor moveWithCells="1">
                  <from>
                    <xdr:col>8</xdr:col>
                    <xdr:colOff>0</xdr:colOff>
                    <xdr:row>57</xdr:row>
                    <xdr:rowOff>28575</xdr:rowOff>
                  </from>
                  <to>
                    <xdr:col>9</xdr:col>
                    <xdr:colOff>857250</xdr:colOff>
                    <xdr:row>57</xdr:row>
                    <xdr:rowOff>171450</xdr:rowOff>
                  </to>
                </anchor>
              </controlPr>
            </control>
          </mc:Choice>
        </mc:AlternateContent>
        <mc:AlternateContent xmlns:mc="http://schemas.openxmlformats.org/markup-compatibility/2006">
          <mc:Choice Requires="x14">
            <control shapeId="41078" r:id="rId83" name="Check Box 118">
              <controlPr defaultSize="0" autoFill="0" autoLine="0" autoPict="0">
                <anchor moveWithCells="1">
                  <from>
                    <xdr:col>0</xdr:col>
                    <xdr:colOff>152400</xdr:colOff>
                    <xdr:row>15</xdr:row>
                    <xdr:rowOff>19050</xdr:rowOff>
                  </from>
                  <to>
                    <xdr:col>2</xdr:col>
                    <xdr:colOff>9525</xdr:colOff>
                    <xdr:row>15</xdr:row>
                    <xdr:rowOff>190500</xdr:rowOff>
                  </to>
                </anchor>
              </controlPr>
            </control>
          </mc:Choice>
        </mc:AlternateContent>
        <mc:AlternateContent xmlns:mc="http://schemas.openxmlformats.org/markup-compatibility/2006">
          <mc:Choice Requires="x14">
            <control shapeId="41080" r:id="rId84" name="Check Box 120">
              <controlPr defaultSize="0" autoFill="0" autoLine="0" autoPict="0">
                <anchor moveWithCells="1">
                  <from>
                    <xdr:col>4</xdr:col>
                    <xdr:colOff>695325</xdr:colOff>
                    <xdr:row>43</xdr:row>
                    <xdr:rowOff>28575</xdr:rowOff>
                  </from>
                  <to>
                    <xdr:col>4</xdr:col>
                    <xdr:colOff>1162050</xdr:colOff>
                    <xdr:row>43</xdr:row>
                    <xdr:rowOff>161925</xdr:rowOff>
                  </to>
                </anchor>
              </controlPr>
            </control>
          </mc:Choice>
        </mc:AlternateContent>
        <mc:AlternateContent xmlns:mc="http://schemas.openxmlformats.org/markup-compatibility/2006">
          <mc:Choice Requires="x14">
            <control shapeId="41084" r:id="rId85" name="Check Box 124">
              <controlPr defaultSize="0" autoFill="0" autoLine="0" autoPict="0">
                <anchor moveWithCells="1">
                  <from>
                    <xdr:col>4</xdr:col>
                    <xdr:colOff>762000</xdr:colOff>
                    <xdr:row>15</xdr:row>
                    <xdr:rowOff>0</xdr:rowOff>
                  </from>
                  <to>
                    <xdr:col>4</xdr:col>
                    <xdr:colOff>1228725</xdr:colOff>
                    <xdr:row>15</xdr:row>
                    <xdr:rowOff>171450</xdr:rowOff>
                  </to>
                </anchor>
              </controlPr>
            </control>
          </mc:Choice>
        </mc:AlternateContent>
        <mc:AlternateContent xmlns:mc="http://schemas.openxmlformats.org/markup-compatibility/2006">
          <mc:Choice Requires="x14">
            <control shapeId="41086" r:id="rId86" name="Check Box 126">
              <controlPr defaultSize="0" autoFill="0" autoLine="0" autoPict="0">
                <anchor moveWithCells="1">
                  <from>
                    <xdr:col>4</xdr:col>
                    <xdr:colOff>295275</xdr:colOff>
                    <xdr:row>15</xdr:row>
                    <xdr:rowOff>9525</xdr:rowOff>
                  </from>
                  <to>
                    <xdr:col>4</xdr:col>
                    <xdr:colOff>762000</xdr:colOff>
                    <xdr:row>15</xdr:row>
                    <xdr:rowOff>180975</xdr:rowOff>
                  </to>
                </anchor>
              </controlPr>
            </control>
          </mc:Choice>
        </mc:AlternateContent>
        <mc:AlternateContent xmlns:mc="http://schemas.openxmlformats.org/markup-compatibility/2006">
          <mc:Choice Requires="x14">
            <control shapeId="41087" r:id="rId87" name="Check Box 127">
              <controlPr defaultSize="0" autoFill="0" autoLine="0" autoPict="0">
                <anchor moveWithCells="1">
                  <from>
                    <xdr:col>3</xdr:col>
                    <xdr:colOff>152400</xdr:colOff>
                    <xdr:row>15</xdr:row>
                    <xdr:rowOff>9525</xdr:rowOff>
                  </from>
                  <to>
                    <xdr:col>4</xdr:col>
                    <xdr:colOff>285750</xdr:colOff>
                    <xdr:row>15</xdr:row>
                    <xdr:rowOff>180975</xdr:rowOff>
                  </to>
                </anchor>
              </controlPr>
            </control>
          </mc:Choice>
        </mc:AlternateContent>
        <mc:AlternateContent xmlns:mc="http://schemas.openxmlformats.org/markup-compatibility/2006">
          <mc:Choice Requires="x14">
            <control shapeId="41088" r:id="rId88" name="Check Box 128">
              <controlPr defaultSize="0" autoFill="0" autoLine="0" autoPict="0">
                <anchor moveWithCells="1">
                  <from>
                    <xdr:col>4</xdr:col>
                    <xdr:colOff>295275</xdr:colOff>
                    <xdr:row>14</xdr:row>
                    <xdr:rowOff>28575</xdr:rowOff>
                  </from>
                  <to>
                    <xdr:col>4</xdr:col>
                    <xdr:colOff>762000</xdr:colOff>
                    <xdr:row>15</xdr:row>
                    <xdr:rowOff>0</xdr:rowOff>
                  </to>
                </anchor>
              </controlPr>
            </control>
          </mc:Choice>
        </mc:AlternateContent>
        <mc:AlternateContent xmlns:mc="http://schemas.openxmlformats.org/markup-compatibility/2006">
          <mc:Choice Requires="x14">
            <control shapeId="41089" r:id="rId89" name="Check Box 129">
              <controlPr defaultSize="0" autoFill="0" autoLine="0" autoPict="0">
                <anchor moveWithCells="1">
                  <from>
                    <xdr:col>3</xdr:col>
                    <xdr:colOff>152400</xdr:colOff>
                    <xdr:row>14</xdr:row>
                    <xdr:rowOff>19050</xdr:rowOff>
                  </from>
                  <to>
                    <xdr:col>4</xdr:col>
                    <xdr:colOff>285750</xdr:colOff>
                    <xdr:row>14</xdr:row>
                    <xdr:rowOff>190500</xdr:rowOff>
                  </to>
                </anchor>
              </controlPr>
            </control>
          </mc:Choice>
        </mc:AlternateContent>
        <mc:AlternateContent xmlns:mc="http://schemas.openxmlformats.org/markup-compatibility/2006">
          <mc:Choice Requires="x14">
            <control shapeId="41103" r:id="rId90" name="Check Box 143">
              <controlPr defaultSize="0" autoFill="0" autoLine="0" autoPict="0">
                <anchor moveWithCells="1">
                  <from>
                    <xdr:col>7</xdr:col>
                    <xdr:colOff>552450</xdr:colOff>
                    <xdr:row>15</xdr:row>
                    <xdr:rowOff>9525</xdr:rowOff>
                  </from>
                  <to>
                    <xdr:col>7</xdr:col>
                    <xdr:colOff>1019175</xdr:colOff>
                    <xdr:row>15</xdr:row>
                    <xdr:rowOff>180975</xdr:rowOff>
                  </to>
                </anchor>
              </controlPr>
            </control>
          </mc:Choice>
        </mc:AlternateContent>
        <mc:AlternateContent xmlns:mc="http://schemas.openxmlformats.org/markup-compatibility/2006">
          <mc:Choice Requires="x14">
            <control shapeId="41104" r:id="rId91" name="Check Box 144">
              <controlPr defaultSize="0" autoFill="0" autoLine="0" autoPict="0">
                <anchor moveWithCells="1">
                  <from>
                    <xdr:col>7</xdr:col>
                    <xdr:colOff>9525</xdr:colOff>
                    <xdr:row>14</xdr:row>
                    <xdr:rowOff>9525</xdr:rowOff>
                  </from>
                  <to>
                    <xdr:col>7</xdr:col>
                    <xdr:colOff>476250</xdr:colOff>
                    <xdr:row>14</xdr:row>
                    <xdr:rowOff>180975</xdr:rowOff>
                  </to>
                </anchor>
              </controlPr>
            </control>
          </mc:Choice>
        </mc:AlternateContent>
        <mc:AlternateContent xmlns:mc="http://schemas.openxmlformats.org/markup-compatibility/2006">
          <mc:Choice Requires="x14">
            <control shapeId="41105" r:id="rId92" name="Check Box 145">
              <controlPr defaultSize="0" autoFill="0" autoLine="0" autoPict="0">
                <anchor moveWithCells="1">
                  <from>
                    <xdr:col>7</xdr:col>
                    <xdr:colOff>552450</xdr:colOff>
                    <xdr:row>14</xdr:row>
                    <xdr:rowOff>9525</xdr:rowOff>
                  </from>
                  <to>
                    <xdr:col>7</xdr:col>
                    <xdr:colOff>1019175</xdr:colOff>
                    <xdr:row>14</xdr:row>
                    <xdr:rowOff>180975</xdr:rowOff>
                  </to>
                </anchor>
              </controlPr>
            </control>
          </mc:Choice>
        </mc:AlternateContent>
        <mc:AlternateContent xmlns:mc="http://schemas.openxmlformats.org/markup-compatibility/2006">
          <mc:Choice Requires="x14">
            <control shapeId="41106" r:id="rId93" name="Check Box 146">
              <controlPr defaultSize="0" autoFill="0" autoLine="0" autoPict="0">
                <anchor moveWithCells="1">
                  <from>
                    <xdr:col>7</xdr:col>
                    <xdr:colOff>19050</xdr:colOff>
                    <xdr:row>15</xdr:row>
                    <xdr:rowOff>0</xdr:rowOff>
                  </from>
                  <to>
                    <xdr:col>7</xdr:col>
                    <xdr:colOff>485775</xdr:colOff>
                    <xdr:row>15</xdr:row>
                    <xdr:rowOff>171450</xdr:rowOff>
                  </to>
                </anchor>
              </controlPr>
            </control>
          </mc:Choice>
        </mc:AlternateContent>
        <mc:AlternateContent xmlns:mc="http://schemas.openxmlformats.org/markup-compatibility/2006">
          <mc:Choice Requires="x14">
            <control shapeId="41107" r:id="rId94" name="Check Box 147">
              <controlPr defaultSize="0" autoFill="0" autoLine="0" autoPict="0">
                <anchor moveWithCells="1">
                  <from>
                    <xdr:col>9</xdr:col>
                    <xdr:colOff>762000</xdr:colOff>
                    <xdr:row>14</xdr:row>
                    <xdr:rowOff>9525</xdr:rowOff>
                  </from>
                  <to>
                    <xdr:col>9</xdr:col>
                    <xdr:colOff>1228725</xdr:colOff>
                    <xdr:row>14</xdr:row>
                    <xdr:rowOff>180975</xdr:rowOff>
                  </to>
                </anchor>
              </controlPr>
            </control>
          </mc:Choice>
        </mc:AlternateContent>
        <mc:AlternateContent xmlns:mc="http://schemas.openxmlformats.org/markup-compatibility/2006">
          <mc:Choice Requires="x14">
            <control shapeId="41108" r:id="rId95" name="Check Box 148">
              <controlPr defaultSize="0" autoFill="0" autoLine="0" autoPict="0">
                <anchor moveWithCells="1">
                  <from>
                    <xdr:col>5</xdr:col>
                    <xdr:colOff>152400</xdr:colOff>
                    <xdr:row>15</xdr:row>
                    <xdr:rowOff>19050</xdr:rowOff>
                  </from>
                  <to>
                    <xdr:col>7</xdr:col>
                    <xdr:colOff>9525</xdr:colOff>
                    <xdr:row>15</xdr:row>
                    <xdr:rowOff>190500</xdr:rowOff>
                  </to>
                </anchor>
              </controlPr>
            </control>
          </mc:Choice>
        </mc:AlternateContent>
        <mc:AlternateContent xmlns:mc="http://schemas.openxmlformats.org/markup-compatibility/2006">
          <mc:Choice Requires="x14">
            <control shapeId="41109" r:id="rId96" name="Check Box 149">
              <controlPr defaultSize="0" autoFill="0" autoLine="0" autoPict="0">
                <anchor moveWithCells="1">
                  <from>
                    <xdr:col>9</xdr:col>
                    <xdr:colOff>762000</xdr:colOff>
                    <xdr:row>15</xdr:row>
                    <xdr:rowOff>0</xdr:rowOff>
                  </from>
                  <to>
                    <xdr:col>9</xdr:col>
                    <xdr:colOff>1228725</xdr:colOff>
                    <xdr:row>15</xdr:row>
                    <xdr:rowOff>171450</xdr:rowOff>
                  </to>
                </anchor>
              </controlPr>
            </control>
          </mc:Choice>
        </mc:AlternateContent>
        <mc:AlternateContent xmlns:mc="http://schemas.openxmlformats.org/markup-compatibility/2006">
          <mc:Choice Requires="x14">
            <control shapeId="41110" r:id="rId97" name="Check Box 150">
              <controlPr defaultSize="0" autoFill="0" autoLine="0" autoPict="0">
                <anchor moveWithCells="1">
                  <from>
                    <xdr:col>9</xdr:col>
                    <xdr:colOff>295275</xdr:colOff>
                    <xdr:row>15</xdr:row>
                    <xdr:rowOff>9525</xdr:rowOff>
                  </from>
                  <to>
                    <xdr:col>9</xdr:col>
                    <xdr:colOff>762000</xdr:colOff>
                    <xdr:row>15</xdr:row>
                    <xdr:rowOff>180975</xdr:rowOff>
                  </to>
                </anchor>
              </controlPr>
            </control>
          </mc:Choice>
        </mc:AlternateContent>
        <mc:AlternateContent xmlns:mc="http://schemas.openxmlformats.org/markup-compatibility/2006">
          <mc:Choice Requires="x14">
            <control shapeId="41111" r:id="rId98" name="Check Box 151">
              <controlPr defaultSize="0" autoFill="0" autoLine="0" autoPict="0">
                <anchor moveWithCells="1">
                  <from>
                    <xdr:col>8</xdr:col>
                    <xdr:colOff>152400</xdr:colOff>
                    <xdr:row>15</xdr:row>
                    <xdr:rowOff>9525</xdr:rowOff>
                  </from>
                  <to>
                    <xdr:col>9</xdr:col>
                    <xdr:colOff>285750</xdr:colOff>
                    <xdr:row>15</xdr:row>
                    <xdr:rowOff>180975</xdr:rowOff>
                  </to>
                </anchor>
              </controlPr>
            </control>
          </mc:Choice>
        </mc:AlternateContent>
        <mc:AlternateContent xmlns:mc="http://schemas.openxmlformats.org/markup-compatibility/2006">
          <mc:Choice Requires="x14">
            <control shapeId="41112" r:id="rId99" name="Check Box 152">
              <controlPr defaultSize="0" autoFill="0" autoLine="0" autoPict="0">
                <anchor moveWithCells="1">
                  <from>
                    <xdr:col>9</xdr:col>
                    <xdr:colOff>295275</xdr:colOff>
                    <xdr:row>14</xdr:row>
                    <xdr:rowOff>28575</xdr:rowOff>
                  </from>
                  <to>
                    <xdr:col>9</xdr:col>
                    <xdr:colOff>762000</xdr:colOff>
                    <xdr:row>15</xdr:row>
                    <xdr:rowOff>0</xdr:rowOff>
                  </to>
                </anchor>
              </controlPr>
            </control>
          </mc:Choice>
        </mc:AlternateContent>
        <mc:AlternateContent xmlns:mc="http://schemas.openxmlformats.org/markup-compatibility/2006">
          <mc:Choice Requires="x14">
            <control shapeId="41113" r:id="rId100" name="Check Box 153">
              <controlPr defaultSize="0" autoFill="0" autoLine="0" autoPict="0">
                <anchor moveWithCells="1">
                  <from>
                    <xdr:col>8</xdr:col>
                    <xdr:colOff>152400</xdr:colOff>
                    <xdr:row>14</xdr:row>
                    <xdr:rowOff>19050</xdr:rowOff>
                  </from>
                  <to>
                    <xdr:col>9</xdr:col>
                    <xdr:colOff>285750</xdr:colOff>
                    <xdr:row>14</xdr:row>
                    <xdr:rowOff>190500</xdr:rowOff>
                  </to>
                </anchor>
              </controlPr>
            </control>
          </mc:Choice>
        </mc:AlternateContent>
        <mc:AlternateContent xmlns:mc="http://schemas.openxmlformats.org/markup-compatibility/2006">
          <mc:Choice Requires="x14">
            <control shapeId="41115" r:id="rId101" name="Check Box 155">
              <controlPr defaultSize="0" autoFill="0" autoLine="0" autoPict="0">
                <anchor moveWithCells="1">
                  <from>
                    <xdr:col>4</xdr:col>
                    <xdr:colOff>114300</xdr:colOff>
                    <xdr:row>1</xdr:row>
                    <xdr:rowOff>38100</xdr:rowOff>
                  </from>
                  <to>
                    <xdr:col>4</xdr:col>
                    <xdr:colOff>523875</xdr:colOff>
                    <xdr:row>1</xdr:row>
                    <xdr:rowOff>161925</xdr:rowOff>
                  </to>
                </anchor>
              </controlPr>
            </control>
          </mc:Choice>
        </mc:AlternateContent>
        <mc:AlternateContent xmlns:mc="http://schemas.openxmlformats.org/markup-compatibility/2006">
          <mc:Choice Requires="x14">
            <control shapeId="41116" r:id="rId102" name="Check Box 156">
              <controlPr defaultSize="0" autoFill="0" autoLine="0" autoPict="0">
                <anchor moveWithCells="1">
                  <from>
                    <xdr:col>2</xdr:col>
                    <xdr:colOff>523875</xdr:colOff>
                    <xdr:row>11</xdr:row>
                    <xdr:rowOff>38100</xdr:rowOff>
                  </from>
                  <to>
                    <xdr:col>2</xdr:col>
                    <xdr:colOff>914400</xdr:colOff>
                    <xdr:row>11</xdr:row>
                    <xdr:rowOff>171450</xdr:rowOff>
                  </to>
                </anchor>
              </controlPr>
            </control>
          </mc:Choice>
        </mc:AlternateContent>
        <mc:AlternateContent xmlns:mc="http://schemas.openxmlformats.org/markup-compatibility/2006">
          <mc:Choice Requires="x14">
            <control shapeId="41117" r:id="rId103" name="Check Box 157">
              <controlPr defaultSize="0" autoFill="0" autoLine="0" autoPict="0">
                <anchor moveWithCells="1">
                  <from>
                    <xdr:col>2</xdr:col>
                    <xdr:colOff>523875</xdr:colOff>
                    <xdr:row>10</xdr:row>
                    <xdr:rowOff>28575</xdr:rowOff>
                  </from>
                  <to>
                    <xdr:col>2</xdr:col>
                    <xdr:colOff>914400</xdr:colOff>
                    <xdr:row>10</xdr:row>
                    <xdr:rowOff>161925</xdr:rowOff>
                  </to>
                </anchor>
              </controlPr>
            </control>
          </mc:Choice>
        </mc:AlternateContent>
        <mc:AlternateContent xmlns:mc="http://schemas.openxmlformats.org/markup-compatibility/2006">
          <mc:Choice Requires="x14">
            <control shapeId="41130" r:id="rId104" name="Check Box 170">
              <controlPr defaultSize="0" autoFill="0" autoLine="0" autoPict="0">
                <anchor moveWithCells="1">
                  <from>
                    <xdr:col>8</xdr:col>
                    <xdr:colOff>0</xdr:colOff>
                    <xdr:row>56</xdr:row>
                    <xdr:rowOff>28575</xdr:rowOff>
                  </from>
                  <to>
                    <xdr:col>9</xdr:col>
                    <xdr:colOff>857250</xdr:colOff>
                    <xdr:row>56</xdr:row>
                    <xdr:rowOff>171450</xdr:rowOff>
                  </to>
                </anchor>
              </controlPr>
            </control>
          </mc:Choice>
        </mc:AlternateContent>
        <mc:AlternateContent xmlns:mc="http://schemas.openxmlformats.org/markup-compatibility/2006">
          <mc:Choice Requires="x14">
            <control shapeId="41131" r:id="rId105" name="Check Box 171">
              <controlPr defaultSize="0" autoFill="0" autoLine="0" autoPict="0">
                <anchor moveWithCells="1">
                  <from>
                    <xdr:col>7</xdr:col>
                    <xdr:colOff>0</xdr:colOff>
                    <xdr:row>56</xdr:row>
                    <xdr:rowOff>28575</xdr:rowOff>
                  </from>
                  <to>
                    <xdr:col>8</xdr:col>
                    <xdr:colOff>114300</xdr:colOff>
                    <xdr:row>56</xdr:row>
                    <xdr:rowOff>171450</xdr:rowOff>
                  </to>
                </anchor>
              </controlPr>
            </control>
          </mc:Choice>
        </mc:AlternateContent>
        <mc:AlternateContent xmlns:mc="http://schemas.openxmlformats.org/markup-compatibility/2006">
          <mc:Choice Requires="x14">
            <control shapeId="41133" r:id="rId106" name="Check Box 173">
              <controlPr defaultSize="0" autoFill="0" autoLine="0" autoPict="0">
                <anchor moveWithCells="1">
                  <from>
                    <xdr:col>2</xdr:col>
                    <xdr:colOff>66675</xdr:colOff>
                    <xdr:row>35</xdr:row>
                    <xdr:rowOff>28575</xdr:rowOff>
                  </from>
                  <to>
                    <xdr:col>2</xdr:col>
                    <xdr:colOff>600075</xdr:colOff>
                    <xdr:row>35</xdr:row>
                    <xdr:rowOff>152400</xdr:rowOff>
                  </to>
                </anchor>
              </controlPr>
            </control>
          </mc:Choice>
        </mc:AlternateContent>
        <mc:AlternateContent xmlns:mc="http://schemas.openxmlformats.org/markup-compatibility/2006">
          <mc:Choice Requires="x14">
            <control shapeId="41135" r:id="rId107" name="Check Box 175">
              <controlPr defaultSize="0" autoFill="0" autoLine="0" autoPict="0">
                <anchor moveWithCells="1">
                  <from>
                    <xdr:col>2</xdr:col>
                    <xdr:colOff>800100</xdr:colOff>
                    <xdr:row>35</xdr:row>
                    <xdr:rowOff>28575</xdr:rowOff>
                  </from>
                  <to>
                    <xdr:col>3</xdr:col>
                    <xdr:colOff>161925</xdr:colOff>
                    <xdr:row>35</xdr:row>
                    <xdr:rowOff>152400</xdr:rowOff>
                  </to>
                </anchor>
              </controlPr>
            </control>
          </mc:Choice>
        </mc:AlternateContent>
        <mc:AlternateContent xmlns:mc="http://schemas.openxmlformats.org/markup-compatibility/2006">
          <mc:Choice Requires="x14">
            <control shapeId="41140" r:id="rId108" name="Check Box 180">
              <controlPr defaultSize="0" autoFill="0" autoLine="0" autoPict="0">
                <anchor moveWithCells="1" sizeWithCells="1">
                  <from>
                    <xdr:col>3</xdr:col>
                    <xdr:colOff>190500</xdr:colOff>
                    <xdr:row>27</xdr:row>
                    <xdr:rowOff>0</xdr:rowOff>
                  </from>
                  <to>
                    <xdr:col>4</xdr:col>
                    <xdr:colOff>333375</xdr:colOff>
                    <xdr:row>27</xdr:row>
                    <xdr:rowOff>209550</xdr:rowOff>
                  </to>
                </anchor>
              </controlPr>
            </control>
          </mc:Choice>
        </mc:AlternateContent>
        <mc:AlternateContent xmlns:mc="http://schemas.openxmlformats.org/markup-compatibility/2006">
          <mc:Choice Requires="x14">
            <control shapeId="41141" r:id="rId109" name="Check Box 181">
              <controlPr defaultSize="0" autoFill="0" autoLine="0" autoPict="0">
                <anchor moveWithCells="1" sizeWithCells="1">
                  <from>
                    <xdr:col>4</xdr:col>
                    <xdr:colOff>276225</xdr:colOff>
                    <xdr:row>27</xdr:row>
                    <xdr:rowOff>0</xdr:rowOff>
                  </from>
                  <to>
                    <xdr:col>4</xdr:col>
                    <xdr:colOff>742950</xdr:colOff>
                    <xdr:row>27</xdr:row>
                    <xdr:rowOff>209550</xdr:rowOff>
                  </to>
                </anchor>
              </controlPr>
            </control>
          </mc:Choice>
        </mc:AlternateContent>
        <mc:AlternateContent xmlns:mc="http://schemas.openxmlformats.org/markup-compatibility/2006">
          <mc:Choice Requires="x14">
            <control shapeId="41217" r:id="rId110" name="Check Box 257">
              <controlPr locked="0" defaultSize="0" autoFill="0" autoLine="0" autoPict="0">
                <anchor moveWithCells="1" sizeWithCells="1">
                  <from>
                    <xdr:col>2</xdr:col>
                    <xdr:colOff>971550</xdr:colOff>
                    <xdr:row>95</xdr:row>
                    <xdr:rowOff>123825</xdr:rowOff>
                  </from>
                  <to>
                    <xdr:col>4</xdr:col>
                    <xdr:colOff>95250</xdr:colOff>
                    <xdr:row>96</xdr:row>
                    <xdr:rowOff>57150</xdr:rowOff>
                  </to>
                </anchor>
              </controlPr>
            </control>
          </mc:Choice>
        </mc:AlternateContent>
        <mc:AlternateContent xmlns:mc="http://schemas.openxmlformats.org/markup-compatibility/2006">
          <mc:Choice Requires="x14">
            <control shapeId="41218" r:id="rId111" name="Check Box 258">
              <controlPr locked="0" defaultSize="0" autoFill="0" autoLine="0" autoPict="0">
                <anchor moveWithCells="1" sizeWithCells="1">
                  <from>
                    <xdr:col>4</xdr:col>
                    <xdr:colOff>257175</xdr:colOff>
                    <xdr:row>95</xdr:row>
                    <xdr:rowOff>133350</xdr:rowOff>
                  </from>
                  <to>
                    <xdr:col>4</xdr:col>
                    <xdr:colOff>666750</xdr:colOff>
                    <xdr:row>96</xdr:row>
                    <xdr:rowOff>57150</xdr:rowOff>
                  </to>
                </anchor>
              </controlPr>
            </control>
          </mc:Choice>
        </mc:AlternateContent>
        <mc:AlternateContent xmlns:mc="http://schemas.openxmlformats.org/markup-compatibility/2006">
          <mc:Choice Requires="x14">
            <control shapeId="41219" r:id="rId112" name="Check Box 259">
              <controlPr locked="0" defaultSize="0" autoFill="0" autoLine="0" autoPict="0">
                <anchor moveWithCells="1" sizeWithCells="1">
                  <from>
                    <xdr:col>4</xdr:col>
                    <xdr:colOff>771525</xdr:colOff>
                    <xdr:row>95</xdr:row>
                    <xdr:rowOff>123825</xdr:rowOff>
                  </from>
                  <to>
                    <xdr:col>5</xdr:col>
                    <xdr:colOff>28575</xdr:colOff>
                    <xdr:row>96</xdr:row>
                    <xdr:rowOff>57150</xdr:rowOff>
                  </to>
                </anchor>
              </controlPr>
            </control>
          </mc:Choice>
        </mc:AlternateContent>
        <mc:AlternateContent xmlns:mc="http://schemas.openxmlformats.org/markup-compatibility/2006">
          <mc:Choice Requires="x14">
            <control shapeId="41220" r:id="rId113" name="Check Box 260">
              <controlPr locked="0" defaultSize="0" autoFill="0" autoLine="0" autoPict="0">
                <anchor moveWithCells="1" sizeWithCells="1">
                  <from>
                    <xdr:col>2</xdr:col>
                    <xdr:colOff>971550</xdr:colOff>
                    <xdr:row>92</xdr:row>
                    <xdr:rowOff>142875</xdr:rowOff>
                  </from>
                  <to>
                    <xdr:col>4</xdr:col>
                    <xdr:colOff>95250</xdr:colOff>
                    <xdr:row>93</xdr:row>
                    <xdr:rowOff>76200</xdr:rowOff>
                  </to>
                </anchor>
              </controlPr>
            </control>
          </mc:Choice>
        </mc:AlternateContent>
        <mc:AlternateContent xmlns:mc="http://schemas.openxmlformats.org/markup-compatibility/2006">
          <mc:Choice Requires="x14">
            <control shapeId="41221" r:id="rId114" name="Check Box 261">
              <controlPr locked="0" defaultSize="0" autoFill="0" autoLine="0" autoPict="0">
                <anchor moveWithCells="1" sizeWithCells="1">
                  <from>
                    <xdr:col>4</xdr:col>
                    <xdr:colOff>257175</xdr:colOff>
                    <xdr:row>92</xdr:row>
                    <xdr:rowOff>152400</xdr:rowOff>
                  </from>
                  <to>
                    <xdr:col>4</xdr:col>
                    <xdr:colOff>666750</xdr:colOff>
                    <xdr:row>93</xdr:row>
                    <xdr:rowOff>76200</xdr:rowOff>
                  </to>
                </anchor>
              </controlPr>
            </control>
          </mc:Choice>
        </mc:AlternateContent>
        <mc:AlternateContent xmlns:mc="http://schemas.openxmlformats.org/markup-compatibility/2006">
          <mc:Choice Requires="x14">
            <control shapeId="41222" r:id="rId115" name="Check Box 262">
              <controlPr locked="0" defaultSize="0" autoFill="0" autoLine="0" autoPict="0">
                <anchor moveWithCells="1" sizeWithCells="1">
                  <from>
                    <xdr:col>4</xdr:col>
                    <xdr:colOff>771525</xdr:colOff>
                    <xdr:row>92</xdr:row>
                    <xdr:rowOff>142875</xdr:rowOff>
                  </from>
                  <to>
                    <xdr:col>5</xdr:col>
                    <xdr:colOff>28575</xdr:colOff>
                    <xdr:row>93</xdr:row>
                    <xdr:rowOff>76200</xdr:rowOff>
                  </to>
                </anchor>
              </controlPr>
            </control>
          </mc:Choice>
        </mc:AlternateContent>
        <mc:AlternateContent xmlns:mc="http://schemas.openxmlformats.org/markup-compatibility/2006">
          <mc:Choice Requires="x14">
            <control shapeId="41223" r:id="rId116" name="Check Box 263">
              <controlPr locked="0" defaultSize="0" autoFill="0" autoLine="0" autoPict="0">
                <anchor moveWithCells="1" sizeWithCells="1">
                  <from>
                    <xdr:col>2</xdr:col>
                    <xdr:colOff>971550</xdr:colOff>
                    <xdr:row>93</xdr:row>
                    <xdr:rowOff>133350</xdr:rowOff>
                  </from>
                  <to>
                    <xdr:col>4</xdr:col>
                    <xdr:colOff>95250</xdr:colOff>
                    <xdr:row>94</xdr:row>
                    <xdr:rowOff>66675</xdr:rowOff>
                  </to>
                </anchor>
              </controlPr>
            </control>
          </mc:Choice>
        </mc:AlternateContent>
        <mc:AlternateContent xmlns:mc="http://schemas.openxmlformats.org/markup-compatibility/2006">
          <mc:Choice Requires="x14">
            <control shapeId="41224" r:id="rId117" name="Check Box 264">
              <controlPr locked="0" defaultSize="0" autoFill="0" autoLine="0" autoPict="0">
                <anchor moveWithCells="1" sizeWithCells="1">
                  <from>
                    <xdr:col>4</xdr:col>
                    <xdr:colOff>257175</xdr:colOff>
                    <xdr:row>93</xdr:row>
                    <xdr:rowOff>142875</xdr:rowOff>
                  </from>
                  <to>
                    <xdr:col>4</xdr:col>
                    <xdr:colOff>666750</xdr:colOff>
                    <xdr:row>94</xdr:row>
                    <xdr:rowOff>66675</xdr:rowOff>
                  </to>
                </anchor>
              </controlPr>
            </control>
          </mc:Choice>
        </mc:AlternateContent>
        <mc:AlternateContent xmlns:mc="http://schemas.openxmlformats.org/markup-compatibility/2006">
          <mc:Choice Requires="x14">
            <control shapeId="41225" r:id="rId118" name="Check Box 265">
              <controlPr locked="0" defaultSize="0" autoFill="0" autoLine="0" autoPict="0">
                <anchor moveWithCells="1" sizeWithCells="1">
                  <from>
                    <xdr:col>4</xdr:col>
                    <xdr:colOff>771525</xdr:colOff>
                    <xdr:row>93</xdr:row>
                    <xdr:rowOff>133350</xdr:rowOff>
                  </from>
                  <to>
                    <xdr:col>5</xdr:col>
                    <xdr:colOff>28575</xdr:colOff>
                    <xdr:row>94</xdr:row>
                    <xdr:rowOff>66675</xdr:rowOff>
                  </to>
                </anchor>
              </controlPr>
            </control>
          </mc:Choice>
        </mc:AlternateContent>
        <mc:AlternateContent xmlns:mc="http://schemas.openxmlformats.org/markup-compatibility/2006">
          <mc:Choice Requires="x14">
            <control shapeId="41226" r:id="rId119" name="Check Box 266">
              <controlPr locked="0" defaultSize="0" autoFill="0" autoLine="0" autoPict="0">
                <anchor moveWithCells="1" sizeWithCells="1">
                  <from>
                    <xdr:col>2</xdr:col>
                    <xdr:colOff>971550</xdr:colOff>
                    <xdr:row>94</xdr:row>
                    <xdr:rowOff>123825</xdr:rowOff>
                  </from>
                  <to>
                    <xdr:col>4</xdr:col>
                    <xdr:colOff>95250</xdr:colOff>
                    <xdr:row>95</xdr:row>
                    <xdr:rowOff>66675</xdr:rowOff>
                  </to>
                </anchor>
              </controlPr>
            </control>
          </mc:Choice>
        </mc:AlternateContent>
        <mc:AlternateContent xmlns:mc="http://schemas.openxmlformats.org/markup-compatibility/2006">
          <mc:Choice Requires="x14">
            <control shapeId="41227" r:id="rId120" name="Check Box 267">
              <controlPr locked="0" defaultSize="0" autoFill="0" autoLine="0" autoPict="0">
                <anchor moveWithCells="1" sizeWithCells="1">
                  <from>
                    <xdr:col>4</xdr:col>
                    <xdr:colOff>257175</xdr:colOff>
                    <xdr:row>94</xdr:row>
                    <xdr:rowOff>133350</xdr:rowOff>
                  </from>
                  <to>
                    <xdr:col>4</xdr:col>
                    <xdr:colOff>666750</xdr:colOff>
                    <xdr:row>95</xdr:row>
                    <xdr:rowOff>66675</xdr:rowOff>
                  </to>
                </anchor>
              </controlPr>
            </control>
          </mc:Choice>
        </mc:AlternateContent>
        <mc:AlternateContent xmlns:mc="http://schemas.openxmlformats.org/markup-compatibility/2006">
          <mc:Choice Requires="x14">
            <control shapeId="41228" r:id="rId121" name="Check Box 268">
              <controlPr locked="0" defaultSize="0" autoFill="0" autoLine="0" autoPict="0">
                <anchor moveWithCells="1" sizeWithCells="1">
                  <from>
                    <xdr:col>4</xdr:col>
                    <xdr:colOff>771525</xdr:colOff>
                    <xdr:row>94</xdr:row>
                    <xdr:rowOff>123825</xdr:rowOff>
                  </from>
                  <to>
                    <xdr:col>5</xdr:col>
                    <xdr:colOff>28575</xdr:colOff>
                    <xdr:row>95</xdr:row>
                    <xdr:rowOff>66675</xdr:rowOff>
                  </to>
                </anchor>
              </controlPr>
            </control>
          </mc:Choice>
        </mc:AlternateContent>
        <mc:AlternateContent xmlns:mc="http://schemas.openxmlformats.org/markup-compatibility/2006">
          <mc:Choice Requires="x14">
            <control shapeId="41229" r:id="rId122" name="Check Box 269">
              <controlPr locked="0" defaultSize="0" autoFill="0" autoLine="0" autoPict="0">
                <anchor moveWithCells="1" sizeWithCells="1">
                  <from>
                    <xdr:col>2</xdr:col>
                    <xdr:colOff>971550</xdr:colOff>
                    <xdr:row>96</xdr:row>
                    <xdr:rowOff>114300</xdr:rowOff>
                  </from>
                  <to>
                    <xdr:col>4</xdr:col>
                    <xdr:colOff>95250</xdr:colOff>
                    <xdr:row>97</xdr:row>
                    <xdr:rowOff>47625</xdr:rowOff>
                  </to>
                </anchor>
              </controlPr>
            </control>
          </mc:Choice>
        </mc:AlternateContent>
        <mc:AlternateContent xmlns:mc="http://schemas.openxmlformats.org/markup-compatibility/2006">
          <mc:Choice Requires="x14">
            <control shapeId="41230" r:id="rId123" name="Check Box 270">
              <controlPr locked="0" defaultSize="0" autoFill="0" autoLine="0" autoPict="0">
                <anchor moveWithCells="1" sizeWithCells="1">
                  <from>
                    <xdr:col>4</xdr:col>
                    <xdr:colOff>257175</xdr:colOff>
                    <xdr:row>96</xdr:row>
                    <xdr:rowOff>123825</xdr:rowOff>
                  </from>
                  <to>
                    <xdr:col>4</xdr:col>
                    <xdr:colOff>666750</xdr:colOff>
                    <xdr:row>97</xdr:row>
                    <xdr:rowOff>47625</xdr:rowOff>
                  </to>
                </anchor>
              </controlPr>
            </control>
          </mc:Choice>
        </mc:AlternateContent>
        <mc:AlternateContent xmlns:mc="http://schemas.openxmlformats.org/markup-compatibility/2006">
          <mc:Choice Requires="x14">
            <control shapeId="41231" r:id="rId124" name="Check Box 271">
              <controlPr locked="0" defaultSize="0" autoFill="0" autoLine="0" autoPict="0">
                <anchor moveWithCells="1" sizeWithCells="1">
                  <from>
                    <xdr:col>4</xdr:col>
                    <xdr:colOff>771525</xdr:colOff>
                    <xdr:row>96</xdr:row>
                    <xdr:rowOff>114300</xdr:rowOff>
                  </from>
                  <to>
                    <xdr:col>5</xdr:col>
                    <xdr:colOff>28575</xdr:colOff>
                    <xdr:row>97</xdr:row>
                    <xdr:rowOff>57150</xdr:rowOff>
                  </to>
                </anchor>
              </controlPr>
            </control>
          </mc:Choice>
        </mc:AlternateContent>
        <mc:AlternateContent xmlns:mc="http://schemas.openxmlformats.org/markup-compatibility/2006">
          <mc:Choice Requires="x14">
            <control shapeId="41232" r:id="rId125" name="Check Box 272">
              <controlPr locked="0" defaultSize="0" autoFill="0" autoLine="0" autoPict="0">
                <anchor moveWithCells="1" sizeWithCells="1">
                  <from>
                    <xdr:col>2</xdr:col>
                    <xdr:colOff>971550</xdr:colOff>
                    <xdr:row>97</xdr:row>
                    <xdr:rowOff>104775</xdr:rowOff>
                  </from>
                  <to>
                    <xdr:col>4</xdr:col>
                    <xdr:colOff>95250</xdr:colOff>
                    <xdr:row>98</xdr:row>
                    <xdr:rowOff>47625</xdr:rowOff>
                  </to>
                </anchor>
              </controlPr>
            </control>
          </mc:Choice>
        </mc:AlternateContent>
        <mc:AlternateContent xmlns:mc="http://schemas.openxmlformats.org/markup-compatibility/2006">
          <mc:Choice Requires="x14">
            <control shapeId="41233" r:id="rId126" name="Check Box 273">
              <controlPr locked="0" defaultSize="0" autoFill="0" autoLine="0" autoPict="0">
                <anchor moveWithCells="1" sizeWithCells="1">
                  <from>
                    <xdr:col>4</xdr:col>
                    <xdr:colOff>257175</xdr:colOff>
                    <xdr:row>97</xdr:row>
                    <xdr:rowOff>114300</xdr:rowOff>
                  </from>
                  <to>
                    <xdr:col>4</xdr:col>
                    <xdr:colOff>666750</xdr:colOff>
                    <xdr:row>98</xdr:row>
                    <xdr:rowOff>47625</xdr:rowOff>
                  </to>
                </anchor>
              </controlPr>
            </control>
          </mc:Choice>
        </mc:AlternateContent>
        <mc:AlternateContent xmlns:mc="http://schemas.openxmlformats.org/markup-compatibility/2006">
          <mc:Choice Requires="x14">
            <control shapeId="41234" r:id="rId127" name="Check Box 274">
              <controlPr locked="0" defaultSize="0" autoFill="0" autoLine="0" autoPict="0">
                <anchor moveWithCells="1" sizeWithCells="1">
                  <from>
                    <xdr:col>4</xdr:col>
                    <xdr:colOff>771525</xdr:colOff>
                    <xdr:row>97</xdr:row>
                    <xdr:rowOff>114300</xdr:rowOff>
                  </from>
                  <to>
                    <xdr:col>5</xdr:col>
                    <xdr:colOff>28575</xdr:colOff>
                    <xdr:row>98</xdr:row>
                    <xdr:rowOff>47625</xdr:rowOff>
                  </to>
                </anchor>
              </controlPr>
            </control>
          </mc:Choice>
        </mc:AlternateContent>
        <mc:AlternateContent xmlns:mc="http://schemas.openxmlformats.org/markup-compatibility/2006">
          <mc:Choice Requires="x14">
            <control shapeId="41235" r:id="rId128" name="Check Box 275">
              <controlPr locked="0" defaultSize="0" autoFill="0" autoLine="0" autoPict="0">
                <anchor moveWithCells="1" sizeWithCells="1">
                  <from>
                    <xdr:col>2</xdr:col>
                    <xdr:colOff>971550</xdr:colOff>
                    <xdr:row>98</xdr:row>
                    <xdr:rowOff>104775</xdr:rowOff>
                  </from>
                  <to>
                    <xdr:col>4</xdr:col>
                    <xdr:colOff>95250</xdr:colOff>
                    <xdr:row>99</xdr:row>
                    <xdr:rowOff>38100</xdr:rowOff>
                  </to>
                </anchor>
              </controlPr>
            </control>
          </mc:Choice>
        </mc:AlternateContent>
        <mc:AlternateContent xmlns:mc="http://schemas.openxmlformats.org/markup-compatibility/2006">
          <mc:Choice Requires="x14">
            <control shapeId="41236" r:id="rId129" name="Check Box 276">
              <controlPr locked="0" defaultSize="0" autoFill="0" autoLine="0" autoPict="0">
                <anchor moveWithCells="1" sizeWithCells="1">
                  <from>
                    <xdr:col>4</xdr:col>
                    <xdr:colOff>257175</xdr:colOff>
                    <xdr:row>98</xdr:row>
                    <xdr:rowOff>114300</xdr:rowOff>
                  </from>
                  <to>
                    <xdr:col>4</xdr:col>
                    <xdr:colOff>666750</xdr:colOff>
                    <xdr:row>99</xdr:row>
                    <xdr:rowOff>38100</xdr:rowOff>
                  </to>
                </anchor>
              </controlPr>
            </control>
          </mc:Choice>
        </mc:AlternateContent>
        <mc:AlternateContent xmlns:mc="http://schemas.openxmlformats.org/markup-compatibility/2006">
          <mc:Choice Requires="x14">
            <control shapeId="41237" r:id="rId130" name="Check Box 277">
              <controlPr locked="0" defaultSize="0" autoFill="0" autoLine="0" autoPict="0">
                <anchor moveWithCells="1" sizeWithCells="1">
                  <from>
                    <xdr:col>4</xdr:col>
                    <xdr:colOff>771525</xdr:colOff>
                    <xdr:row>98</xdr:row>
                    <xdr:rowOff>104775</xdr:rowOff>
                  </from>
                  <to>
                    <xdr:col>5</xdr:col>
                    <xdr:colOff>28575</xdr:colOff>
                    <xdr:row>99</xdr:row>
                    <xdr:rowOff>38100</xdr:rowOff>
                  </to>
                </anchor>
              </controlPr>
            </control>
          </mc:Choice>
        </mc:AlternateContent>
        <mc:AlternateContent xmlns:mc="http://schemas.openxmlformats.org/markup-compatibility/2006">
          <mc:Choice Requires="x14">
            <control shapeId="41238" r:id="rId131" name="Check Box 278">
              <controlPr locked="0" defaultSize="0" autoFill="0" autoLine="0" autoPict="0">
                <anchor moveWithCells="1" sizeWithCells="1">
                  <from>
                    <xdr:col>2</xdr:col>
                    <xdr:colOff>971550</xdr:colOff>
                    <xdr:row>99</xdr:row>
                    <xdr:rowOff>95250</xdr:rowOff>
                  </from>
                  <to>
                    <xdr:col>4</xdr:col>
                    <xdr:colOff>95250</xdr:colOff>
                    <xdr:row>100</xdr:row>
                    <xdr:rowOff>28575</xdr:rowOff>
                  </to>
                </anchor>
              </controlPr>
            </control>
          </mc:Choice>
        </mc:AlternateContent>
        <mc:AlternateContent xmlns:mc="http://schemas.openxmlformats.org/markup-compatibility/2006">
          <mc:Choice Requires="x14">
            <control shapeId="41239" r:id="rId132" name="Check Box 279">
              <controlPr locked="0" defaultSize="0" autoFill="0" autoLine="0" autoPict="0">
                <anchor moveWithCells="1" sizeWithCells="1">
                  <from>
                    <xdr:col>4</xdr:col>
                    <xdr:colOff>257175</xdr:colOff>
                    <xdr:row>99</xdr:row>
                    <xdr:rowOff>104775</xdr:rowOff>
                  </from>
                  <to>
                    <xdr:col>4</xdr:col>
                    <xdr:colOff>666750</xdr:colOff>
                    <xdr:row>100</xdr:row>
                    <xdr:rowOff>38100</xdr:rowOff>
                  </to>
                </anchor>
              </controlPr>
            </control>
          </mc:Choice>
        </mc:AlternateContent>
        <mc:AlternateContent xmlns:mc="http://schemas.openxmlformats.org/markup-compatibility/2006">
          <mc:Choice Requires="x14">
            <control shapeId="41240" r:id="rId133" name="Check Box 280">
              <controlPr locked="0" defaultSize="0" autoFill="0" autoLine="0" autoPict="0">
                <anchor moveWithCells="1" sizeWithCells="1">
                  <from>
                    <xdr:col>4</xdr:col>
                    <xdr:colOff>771525</xdr:colOff>
                    <xdr:row>99</xdr:row>
                    <xdr:rowOff>95250</xdr:rowOff>
                  </from>
                  <to>
                    <xdr:col>5</xdr:col>
                    <xdr:colOff>28575</xdr:colOff>
                    <xdr:row>100</xdr:row>
                    <xdr:rowOff>38100</xdr:rowOff>
                  </to>
                </anchor>
              </controlPr>
            </control>
          </mc:Choice>
        </mc:AlternateContent>
        <mc:AlternateContent xmlns:mc="http://schemas.openxmlformats.org/markup-compatibility/2006">
          <mc:Choice Requires="x14">
            <control shapeId="41241" r:id="rId134" name="Check Box 281">
              <controlPr locked="0" defaultSize="0" autoFill="0" autoLine="0" autoPict="0">
                <anchor moveWithCells="1" sizeWithCells="1">
                  <from>
                    <xdr:col>2</xdr:col>
                    <xdr:colOff>971550</xdr:colOff>
                    <xdr:row>100</xdr:row>
                    <xdr:rowOff>85725</xdr:rowOff>
                  </from>
                  <to>
                    <xdr:col>4</xdr:col>
                    <xdr:colOff>95250</xdr:colOff>
                    <xdr:row>101</xdr:row>
                    <xdr:rowOff>28575</xdr:rowOff>
                  </to>
                </anchor>
              </controlPr>
            </control>
          </mc:Choice>
        </mc:AlternateContent>
        <mc:AlternateContent xmlns:mc="http://schemas.openxmlformats.org/markup-compatibility/2006">
          <mc:Choice Requires="x14">
            <control shapeId="41242" r:id="rId135" name="Check Box 282">
              <controlPr locked="0" defaultSize="0" autoFill="0" autoLine="0" autoPict="0">
                <anchor moveWithCells="1" sizeWithCells="1">
                  <from>
                    <xdr:col>4</xdr:col>
                    <xdr:colOff>257175</xdr:colOff>
                    <xdr:row>100</xdr:row>
                    <xdr:rowOff>95250</xdr:rowOff>
                  </from>
                  <to>
                    <xdr:col>4</xdr:col>
                    <xdr:colOff>666750</xdr:colOff>
                    <xdr:row>101</xdr:row>
                    <xdr:rowOff>28575</xdr:rowOff>
                  </to>
                </anchor>
              </controlPr>
            </control>
          </mc:Choice>
        </mc:AlternateContent>
        <mc:AlternateContent xmlns:mc="http://schemas.openxmlformats.org/markup-compatibility/2006">
          <mc:Choice Requires="x14">
            <control shapeId="41243" r:id="rId136" name="Check Box 283">
              <controlPr locked="0" defaultSize="0" autoFill="0" autoLine="0" autoPict="0">
                <anchor moveWithCells="1" sizeWithCells="1">
                  <from>
                    <xdr:col>4</xdr:col>
                    <xdr:colOff>771525</xdr:colOff>
                    <xdr:row>100</xdr:row>
                    <xdr:rowOff>95250</xdr:rowOff>
                  </from>
                  <to>
                    <xdr:col>5</xdr:col>
                    <xdr:colOff>28575</xdr:colOff>
                    <xdr:row>101</xdr:row>
                    <xdr:rowOff>28575</xdr:rowOff>
                  </to>
                </anchor>
              </controlPr>
            </control>
          </mc:Choice>
        </mc:AlternateContent>
        <mc:AlternateContent xmlns:mc="http://schemas.openxmlformats.org/markup-compatibility/2006">
          <mc:Choice Requires="x14">
            <control shapeId="41244" r:id="rId137" name="Check Box 284">
              <controlPr locked="0" defaultSize="0" autoFill="0" autoLine="0" autoPict="0">
                <anchor moveWithCells="1" sizeWithCells="1">
                  <from>
                    <xdr:col>2</xdr:col>
                    <xdr:colOff>971550</xdr:colOff>
                    <xdr:row>102</xdr:row>
                    <xdr:rowOff>76200</xdr:rowOff>
                  </from>
                  <to>
                    <xdr:col>4</xdr:col>
                    <xdr:colOff>95250</xdr:colOff>
                    <xdr:row>103</xdr:row>
                    <xdr:rowOff>9525</xdr:rowOff>
                  </to>
                </anchor>
              </controlPr>
            </control>
          </mc:Choice>
        </mc:AlternateContent>
        <mc:AlternateContent xmlns:mc="http://schemas.openxmlformats.org/markup-compatibility/2006">
          <mc:Choice Requires="x14">
            <control shapeId="41245" r:id="rId138" name="Check Box 285">
              <controlPr locked="0" defaultSize="0" autoFill="0" autoLine="0" autoPict="0">
                <anchor moveWithCells="1" sizeWithCells="1">
                  <from>
                    <xdr:col>4</xdr:col>
                    <xdr:colOff>257175</xdr:colOff>
                    <xdr:row>102</xdr:row>
                    <xdr:rowOff>85725</xdr:rowOff>
                  </from>
                  <to>
                    <xdr:col>4</xdr:col>
                    <xdr:colOff>666750</xdr:colOff>
                    <xdr:row>103</xdr:row>
                    <xdr:rowOff>19050</xdr:rowOff>
                  </to>
                </anchor>
              </controlPr>
            </control>
          </mc:Choice>
        </mc:AlternateContent>
        <mc:AlternateContent xmlns:mc="http://schemas.openxmlformats.org/markup-compatibility/2006">
          <mc:Choice Requires="x14">
            <control shapeId="41246" r:id="rId139" name="Check Box 286">
              <controlPr locked="0" defaultSize="0" autoFill="0" autoLine="0" autoPict="0">
                <anchor moveWithCells="1" sizeWithCells="1">
                  <from>
                    <xdr:col>4</xdr:col>
                    <xdr:colOff>771525</xdr:colOff>
                    <xdr:row>102</xdr:row>
                    <xdr:rowOff>76200</xdr:rowOff>
                  </from>
                  <to>
                    <xdr:col>5</xdr:col>
                    <xdr:colOff>28575</xdr:colOff>
                    <xdr:row>103</xdr:row>
                    <xdr:rowOff>19050</xdr:rowOff>
                  </to>
                </anchor>
              </controlPr>
            </control>
          </mc:Choice>
        </mc:AlternateContent>
        <mc:AlternateContent xmlns:mc="http://schemas.openxmlformats.org/markup-compatibility/2006">
          <mc:Choice Requires="x14">
            <control shapeId="41247" r:id="rId140" name="Check Box 287">
              <controlPr locked="0" defaultSize="0" autoFill="0" autoLine="0" autoPict="0">
                <anchor moveWithCells="1" sizeWithCells="1">
                  <from>
                    <xdr:col>2</xdr:col>
                    <xdr:colOff>971550</xdr:colOff>
                    <xdr:row>103</xdr:row>
                    <xdr:rowOff>66675</xdr:rowOff>
                  </from>
                  <to>
                    <xdr:col>4</xdr:col>
                    <xdr:colOff>95250</xdr:colOff>
                    <xdr:row>104</xdr:row>
                    <xdr:rowOff>9525</xdr:rowOff>
                  </to>
                </anchor>
              </controlPr>
            </control>
          </mc:Choice>
        </mc:AlternateContent>
        <mc:AlternateContent xmlns:mc="http://schemas.openxmlformats.org/markup-compatibility/2006">
          <mc:Choice Requires="x14">
            <control shapeId="41248" r:id="rId141" name="Check Box 288">
              <controlPr locked="0" defaultSize="0" autoFill="0" autoLine="0" autoPict="0">
                <anchor moveWithCells="1" sizeWithCells="1">
                  <from>
                    <xdr:col>4</xdr:col>
                    <xdr:colOff>257175</xdr:colOff>
                    <xdr:row>103</xdr:row>
                    <xdr:rowOff>85725</xdr:rowOff>
                  </from>
                  <to>
                    <xdr:col>4</xdr:col>
                    <xdr:colOff>666750</xdr:colOff>
                    <xdr:row>104</xdr:row>
                    <xdr:rowOff>9525</xdr:rowOff>
                  </to>
                </anchor>
              </controlPr>
            </control>
          </mc:Choice>
        </mc:AlternateContent>
        <mc:AlternateContent xmlns:mc="http://schemas.openxmlformats.org/markup-compatibility/2006">
          <mc:Choice Requires="x14">
            <control shapeId="41249" r:id="rId142" name="Check Box 289">
              <controlPr locked="0" defaultSize="0" autoFill="0" autoLine="0" autoPict="0">
                <anchor moveWithCells="1" sizeWithCells="1">
                  <from>
                    <xdr:col>4</xdr:col>
                    <xdr:colOff>771525</xdr:colOff>
                    <xdr:row>103</xdr:row>
                    <xdr:rowOff>76200</xdr:rowOff>
                  </from>
                  <to>
                    <xdr:col>5</xdr:col>
                    <xdr:colOff>28575</xdr:colOff>
                    <xdr:row>104</xdr:row>
                    <xdr:rowOff>9525</xdr:rowOff>
                  </to>
                </anchor>
              </controlPr>
            </control>
          </mc:Choice>
        </mc:AlternateContent>
        <mc:AlternateContent xmlns:mc="http://schemas.openxmlformats.org/markup-compatibility/2006">
          <mc:Choice Requires="x14">
            <control shapeId="41250" r:id="rId143" name="Check Box 290">
              <controlPr locked="0" defaultSize="0" autoFill="0" autoLine="0" autoPict="0">
                <anchor moveWithCells="1" sizeWithCells="1">
                  <from>
                    <xdr:col>2</xdr:col>
                    <xdr:colOff>971550</xdr:colOff>
                    <xdr:row>104</xdr:row>
                    <xdr:rowOff>66675</xdr:rowOff>
                  </from>
                  <to>
                    <xdr:col>4</xdr:col>
                    <xdr:colOff>95250</xdr:colOff>
                    <xdr:row>105</xdr:row>
                    <xdr:rowOff>0</xdr:rowOff>
                  </to>
                </anchor>
              </controlPr>
            </control>
          </mc:Choice>
        </mc:AlternateContent>
        <mc:AlternateContent xmlns:mc="http://schemas.openxmlformats.org/markup-compatibility/2006">
          <mc:Choice Requires="x14">
            <control shapeId="41251" r:id="rId144" name="Check Box 291">
              <controlPr locked="0" defaultSize="0" autoFill="0" autoLine="0" autoPict="0">
                <anchor moveWithCells="1" sizeWithCells="1">
                  <from>
                    <xdr:col>4</xdr:col>
                    <xdr:colOff>257175</xdr:colOff>
                    <xdr:row>104</xdr:row>
                    <xdr:rowOff>76200</xdr:rowOff>
                  </from>
                  <to>
                    <xdr:col>4</xdr:col>
                    <xdr:colOff>666750</xdr:colOff>
                    <xdr:row>105</xdr:row>
                    <xdr:rowOff>0</xdr:rowOff>
                  </to>
                </anchor>
              </controlPr>
            </control>
          </mc:Choice>
        </mc:AlternateContent>
        <mc:AlternateContent xmlns:mc="http://schemas.openxmlformats.org/markup-compatibility/2006">
          <mc:Choice Requires="x14">
            <control shapeId="41252" r:id="rId145" name="Check Box 292">
              <controlPr locked="0" defaultSize="0" autoFill="0" autoLine="0" autoPict="0">
                <anchor moveWithCells="1" sizeWithCells="1">
                  <from>
                    <xdr:col>4</xdr:col>
                    <xdr:colOff>771525</xdr:colOff>
                    <xdr:row>104</xdr:row>
                    <xdr:rowOff>66675</xdr:rowOff>
                  </from>
                  <to>
                    <xdr:col>5</xdr:col>
                    <xdr:colOff>28575</xdr:colOff>
                    <xdr:row>105</xdr:row>
                    <xdr:rowOff>0</xdr:rowOff>
                  </to>
                </anchor>
              </controlPr>
            </control>
          </mc:Choice>
        </mc:AlternateContent>
        <mc:AlternateContent xmlns:mc="http://schemas.openxmlformats.org/markup-compatibility/2006">
          <mc:Choice Requires="x14">
            <control shapeId="41253" r:id="rId146" name="Check Box 293">
              <controlPr locked="0" defaultSize="0" autoFill="0" autoLine="0" autoPict="0">
                <anchor moveWithCells="1" sizeWithCells="1">
                  <from>
                    <xdr:col>2</xdr:col>
                    <xdr:colOff>971550</xdr:colOff>
                    <xdr:row>105</xdr:row>
                    <xdr:rowOff>57150</xdr:rowOff>
                  </from>
                  <to>
                    <xdr:col>4</xdr:col>
                    <xdr:colOff>95250</xdr:colOff>
                    <xdr:row>105</xdr:row>
                    <xdr:rowOff>190500</xdr:rowOff>
                  </to>
                </anchor>
              </controlPr>
            </control>
          </mc:Choice>
        </mc:AlternateContent>
        <mc:AlternateContent xmlns:mc="http://schemas.openxmlformats.org/markup-compatibility/2006">
          <mc:Choice Requires="x14">
            <control shapeId="41254" r:id="rId147" name="Check Box 294">
              <controlPr locked="0" defaultSize="0" autoFill="0" autoLine="0" autoPict="0">
                <anchor moveWithCells="1" sizeWithCells="1">
                  <from>
                    <xdr:col>4</xdr:col>
                    <xdr:colOff>257175</xdr:colOff>
                    <xdr:row>105</xdr:row>
                    <xdr:rowOff>66675</xdr:rowOff>
                  </from>
                  <to>
                    <xdr:col>4</xdr:col>
                    <xdr:colOff>666750</xdr:colOff>
                    <xdr:row>105</xdr:row>
                    <xdr:rowOff>190500</xdr:rowOff>
                  </to>
                </anchor>
              </controlPr>
            </control>
          </mc:Choice>
        </mc:AlternateContent>
        <mc:AlternateContent xmlns:mc="http://schemas.openxmlformats.org/markup-compatibility/2006">
          <mc:Choice Requires="x14">
            <control shapeId="41255" r:id="rId148" name="Check Box 295">
              <controlPr locked="0" defaultSize="0" autoFill="0" autoLine="0" autoPict="0">
                <anchor moveWithCells="1" sizeWithCells="1">
                  <from>
                    <xdr:col>4</xdr:col>
                    <xdr:colOff>771525</xdr:colOff>
                    <xdr:row>105</xdr:row>
                    <xdr:rowOff>57150</xdr:rowOff>
                  </from>
                  <to>
                    <xdr:col>5</xdr:col>
                    <xdr:colOff>28575</xdr:colOff>
                    <xdr:row>105</xdr:row>
                    <xdr:rowOff>190500</xdr:rowOff>
                  </to>
                </anchor>
              </controlPr>
            </control>
          </mc:Choice>
        </mc:AlternateContent>
        <mc:AlternateContent xmlns:mc="http://schemas.openxmlformats.org/markup-compatibility/2006">
          <mc:Choice Requires="x14">
            <control shapeId="41256" r:id="rId149" name="Check Box 296">
              <controlPr locked="0" defaultSize="0" autoFill="0" autoLine="0" autoPict="0">
                <anchor moveWithCells="1" sizeWithCells="1">
                  <from>
                    <xdr:col>2</xdr:col>
                    <xdr:colOff>971550</xdr:colOff>
                    <xdr:row>106</xdr:row>
                    <xdr:rowOff>57150</xdr:rowOff>
                  </from>
                  <to>
                    <xdr:col>4</xdr:col>
                    <xdr:colOff>95250</xdr:colOff>
                    <xdr:row>106</xdr:row>
                    <xdr:rowOff>180975</xdr:rowOff>
                  </to>
                </anchor>
              </controlPr>
            </control>
          </mc:Choice>
        </mc:AlternateContent>
        <mc:AlternateContent xmlns:mc="http://schemas.openxmlformats.org/markup-compatibility/2006">
          <mc:Choice Requires="x14">
            <control shapeId="41257" r:id="rId150" name="Check Box 297">
              <controlPr locked="0" defaultSize="0" autoFill="0" autoLine="0" autoPict="0">
                <anchor moveWithCells="1" sizeWithCells="1">
                  <from>
                    <xdr:col>4</xdr:col>
                    <xdr:colOff>257175</xdr:colOff>
                    <xdr:row>106</xdr:row>
                    <xdr:rowOff>66675</xdr:rowOff>
                  </from>
                  <to>
                    <xdr:col>4</xdr:col>
                    <xdr:colOff>666750</xdr:colOff>
                    <xdr:row>106</xdr:row>
                    <xdr:rowOff>180975</xdr:rowOff>
                  </to>
                </anchor>
              </controlPr>
            </control>
          </mc:Choice>
        </mc:AlternateContent>
        <mc:AlternateContent xmlns:mc="http://schemas.openxmlformats.org/markup-compatibility/2006">
          <mc:Choice Requires="x14">
            <control shapeId="41258" r:id="rId151" name="Check Box 298">
              <controlPr locked="0" defaultSize="0" autoFill="0" autoLine="0" autoPict="0">
                <anchor moveWithCells="1" sizeWithCells="1">
                  <from>
                    <xdr:col>4</xdr:col>
                    <xdr:colOff>771525</xdr:colOff>
                    <xdr:row>106</xdr:row>
                    <xdr:rowOff>57150</xdr:rowOff>
                  </from>
                  <to>
                    <xdr:col>5</xdr:col>
                    <xdr:colOff>28575</xdr:colOff>
                    <xdr:row>106</xdr:row>
                    <xdr:rowOff>180975</xdr:rowOff>
                  </to>
                </anchor>
              </controlPr>
            </control>
          </mc:Choice>
        </mc:AlternateContent>
        <mc:AlternateContent xmlns:mc="http://schemas.openxmlformats.org/markup-compatibility/2006">
          <mc:Choice Requires="x14">
            <control shapeId="41259" r:id="rId152" name="Check Box 299">
              <controlPr locked="0" defaultSize="0" autoFill="0" autoLine="0" autoPict="0">
                <anchor moveWithCells="1" sizeWithCells="1">
                  <from>
                    <xdr:col>2</xdr:col>
                    <xdr:colOff>971550</xdr:colOff>
                    <xdr:row>108</xdr:row>
                    <xdr:rowOff>38100</xdr:rowOff>
                  </from>
                  <to>
                    <xdr:col>4</xdr:col>
                    <xdr:colOff>95250</xdr:colOff>
                    <xdr:row>108</xdr:row>
                    <xdr:rowOff>171450</xdr:rowOff>
                  </to>
                </anchor>
              </controlPr>
            </control>
          </mc:Choice>
        </mc:AlternateContent>
        <mc:AlternateContent xmlns:mc="http://schemas.openxmlformats.org/markup-compatibility/2006">
          <mc:Choice Requires="x14">
            <control shapeId="41260" r:id="rId153" name="Check Box 300">
              <controlPr locked="0" defaultSize="0" autoFill="0" autoLine="0" autoPict="0">
                <anchor moveWithCells="1" sizeWithCells="1">
                  <from>
                    <xdr:col>4</xdr:col>
                    <xdr:colOff>257175</xdr:colOff>
                    <xdr:row>108</xdr:row>
                    <xdr:rowOff>47625</xdr:rowOff>
                  </from>
                  <to>
                    <xdr:col>4</xdr:col>
                    <xdr:colOff>666750</xdr:colOff>
                    <xdr:row>108</xdr:row>
                    <xdr:rowOff>171450</xdr:rowOff>
                  </to>
                </anchor>
              </controlPr>
            </control>
          </mc:Choice>
        </mc:AlternateContent>
        <mc:AlternateContent xmlns:mc="http://schemas.openxmlformats.org/markup-compatibility/2006">
          <mc:Choice Requires="x14">
            <control shapeId="41261" r:id="rId154" name="Check Box 301">
              <controlPr locked="0" defaultSize="0" autoFill="0" autoLine="0" autoPict="0">
                <anchor moveWithCells="1" sizeWithCells="1">
                  <from>
                    <xdr:col>4</xdr:col>
                    <xdr:colOff>771525</xdr:colOff>
                    <xdr:row>108</xdr:row>
                    <xdr:rowOff>47625</xdr:rowOff>
                  </from>
                  <to>
                    <xdr:col>5</xdr:col>
                    <xdr:colOff>28575</xdr:colOff>
                    <xdr:row>108</xdr:row>
                    <xdr:rowOff>171450</xdr:rowOff>
                  </to>
                </anchor>
              </controlPr>
            </control>
          </mc:Choice>
        </mc:AlternateContent>
        <mc:AlternateContent xmlns:mc="http://schemas.openxmlformats.org/markup-compatibility/2006">
          <mc:Choice Requires="x14">
            <control shapeId="41262" r:id="rId155" name="Check Box 302">
              <controlPr locked="0" defaultSize="0" autoFill="0" autoLine="0" autoPict="0">
                <anchor moveWithCells="1" sizeWithCells="1">
                  <from>
                    <xdr:col>2</xdr:col>
                    <xdr:colOff>971550</xdr:colOff>
                    <xdr:row>107</xdr:row>
                    <xdr:rowOff>47625</xdr:rowOff>
                  </from>
                  <to>
                    <xdr:col>4</xdr:col>
                    <xdr:colOff>95250</xdr:colOff>
                    <xdr:row>107</xdr:row>
                    <xdr:rowOff>171450</xdr:rowOff>
                  </to>
                </anchor>
              </controlPr>
            </control>
          </mc:Choice>
        </mc:AlternateContent>
        <mc:AlternateContent xmlns:mc="http://schemas.openxmlformats.org/markup-compatibility/2006">
          <mc:Choice Requires="x14">
            <control shapeId="41263" r:id="rId156" name="Check Box 303">
              <controlPr locked="0" defaultSize="0" autoFill="0" autoLine="0" autoPict="0">
                <anchor moveWithCells="1" sizeWithCells="1">
                  <from>
                    <xdr:col>4</xdr:col>
                    <xdr:colOff>257175</xdr:colOff>
                    <xdr:row>107</xdr:row>
                    <xdr:rowOff>57150</xdr:rowOff>
                  </from>
                  <to>
                    <xdr:col>4</xdr:col>
                    <xdr:colOff>666750</xdr:colOff>
                    <xdr:row>107</xdr:row>
                    <xdr:rowOff>171450</xdr:rowOff>
                  </to>
                </anchor>
              </controlPr>
            </control>
          </mc:Choice>
        </mc:AlternateContent>
        <mc:AlternateContent xmlns:mc="http://schemas.openxmlformats.org/markup-compatibility/2006">
          <mc:Choice Requires="x14">
            <control shapeId="41264" r:id="rId157" name="Check Box 304">
              <controlPr locked="0" defaultSize="0" autoFill="0" autoLine="0" autoPict="0">
                <anchor moveWithCells="1" sizeWithCells="1">
                  <from>
                    <xdr:col>4</xdr:col>
                    <xdr:colOff>771525</xdr:colOff>
                    <xdr:row>107</xdr:row>
                    <xdr:rowOff>47625</xdr:rowOff>
                  </from>
                  <to>
                    <xdr:col>5</xdr:col>
                    <xdr:colOff>28575</xdr:colOff>
                    <xdr:row>107</xdr:row>
                    <xdr:rowOff>171450</xdr:rowOff>
                  </to>
                </anchor>
              </controlPr>
            </control>
          </mc:Choice>
        </mc:AlternateContent>
        <mc:AlternateContent xmlns:mc="http://schemas.openxmlformats.org/markup-compatibility/2006">
          <mc:Choice Requires="x14">
            <control shapeId="41265" r:id="rId158" name="Check Box 305">
              <controlPr locked="0" defaultSize="0" autoFill="0" autoLine="0" autoPict="0">
                <anchor moveWithCells="1" sizeWithCells="1">
                  <from>
                    <xdr:col>2</xdr:col>
                    <xdr:colOff>971550</xdr:colOff>
                    <xdr:row>109</xdr:row>
                    <xdr:rowOff>38100</xdr:rowOff>
                  </from>
                  <to>
                    <xdr:col>4</xdr:col>
                    <xdr:colOff>95250</xdr:colOff>
                    <xdr:row>109</xdr:row>
                    <xdr:rowOff>161925</xdr:rowOff>
                  </to>
                </anchor>
              </controlPr>
            </control>
          </mc:Choice>
        </mc:AlternateContent>
        <mc:AlternateContent xmlns:mc="http://schemas.openxmlformats.org/markup-compatibility/2006">
          <mc:Choice Requires="x14">
            <control shapeId="41266" r:id="rId159" name="Check Box 306">
              <controlPr locked="0" defaultSize="0" autoFill="0" autoLine="0" autoPict="0">
                <anchor moveWithCells="1" sizeWithCells="1">
                  <from>
                    <xdr:col>4</xdr:col>
                    <xdr:colOff>257175</xdr:colOff>
                    <xdr:row>109</xdr:row>
                    <xdr:rowOff>47625</xdr:rowOff>
                  </from>
                  <to>
                    <xdr:col>4</xdr:col>
                    <xdr:colOff>666750</xdr:colOff>
                    <xdr:row>109</xdr:row>
                    <xdr:rowOff>161925</xdr:rowOff>
                  </to>
                </anchor>
              </controlPr>
            </control>
          </mc:Choice>
        </mc:AlternateContent>
        <mc:AlternateContent xmlns:mc="http://schemas.openxmlformats.org/markup-compatibility/2006">
          <mc:Choice Requires="x14">
            <control shapeId="41267" r:id="rId160" name="Check Box 307">
              <controlPr locked="0" defaultSize="0" autoFill="0" autoLine="0" autoPict="0">
                <anchor moveWithCells="1" sizeWithCells="1">
                  <from>
                    <xdr:col>4</xdr:col>
                    <xdr:colOff>771525</xdr:colOff>
                    <xdr:row>109</xdr:row>
                    <xdr:rowOff>38100</xdr:rowOff>
                  </from>
                  <to>
                    <xdr:col>5</xdr:col>
                    <xdr:colOff>28575</xdr:colOff>
                    <xdr:row>109</xdr:row>
                    <xdr:rowOff>161925</xdr:rowOff>
                  </to>
                </anchor>
              </controlPr>
            </control>
          </mc:Choice>
        </mc:AlternateContent>
        <mc:AlternateContent xmlns:mc="http://schemas.openxmlformats.org/markup-compatibility/2006">
          <mc:Choice Requires="x14">
            <control shapeId="41268" r:id="rId161" name="Check Box 308">
              <controlPr locked="0" defaultSize="0" autoFill="0" autoLine="0" autoPict="0">
                <anchor moveWithCells="1" sizeWithCells="1">
                  <from>
                    <xdr:col>2</xdr:col>
                    <xdr:colOff>971550</xdr:colOff>
                    <xdr:row>111</xdr:row>
                    <xdr:rowOff>19050</xdr:rowOff>
                  </from>
                  <to>
                    <xdr:col>4</xdr:col>
                    <xdr:colOff>95250</xdr:colOff>
                    <xdr:row>111</xdr:row>
                    <xdr:rowOff>152400</xdr:rowOff>
                  </to>
                </anchor>
              </controlPr>
            </control>
          </mc:Choice>
        </mc:AlternateContent>
        <mc:AlternateContent xmlns:mc="http://schemas.openxmlformats.org/markup-compatibility/2006">
          <mc:Choice Requires="x14">
            <control shapeId="41269" r:id="rId162" name="Check Box 309">
              <controlPr locked="0" defaultSize="0" autoFill="0" autoLine="0" autoPict="0">
                <anchor moveWithCells="1" sizeWithCells="1">
                  <from>
                    <xdr:col>4</xdr:col>
                    <xdr:colOff>257175</xdr:colOff>
                    <xdr:row>111</xdr:row>
                    <xdr:rowOff>28575</xdr:rowOff>
                  </from>
                  <to>
                    <xdr:col>4</xdr:col>
                    <xdr:colOff>666750</xdr:colOff>
                    <xdr:row>111</xdr:row>
                    <xdr:rowOff>152400</xdr:rowOff>
                  </to>
                </anchor>
              </controlPr>
            </control>
          </mc:Choice>
        </mc:AlternateContent>
        <mc:AlternateContent xmlns:mc="http://schemas.openxmlformats.org/markup-compatibility/2006">
          <mc:Choice Requires="x14">
            <control shapeId="41270" r:id="rId163" name="Check Box 310">
              <controlPr locked="0" defaultSize="0" autoFill="0" autoLine="0" autoPict="0">
                <anchor moveWithCells="1" sizeWithCells="1">
                  <from>
                    <xdr:col>4</xdr:col>
                    <xdr:colOff>771525</xdr:colOff>
                    <xdr:row>111</xdr:row>
                    <xdr:rowOff>28575</xdr:rowOff>
                  </from>
                  <to>
                    <xdr:col>5</xdr:col>
                    <xdr:colOff>28575</xdr:colOff>
                    <xdr:row>111</xdr:row>
                    <xdr:rowOff>152400</xdr:rowOff>
                  </to>
                </anchor>
              </controlPr>
            </control>
          </mc:Choice>
        </mc:AlternateContent>
        <mc:AlternateContent xmlns:mc="http://schemas.openxmlformats.org/markup-compatibility/2006">
          <mc:Choice Requires="x14">
            <control shapeId="41271" r:id="rId164" name="Check Box 311">
              <controlPr locked="0" defaultSize="0" autoFill="0" autoLine="0" autoPict="0">
                <anchor moveWithCells="1" sizeWithCells="1">
                  <from>
                    <xdr:col>2</xdr:col>
                    <xdr:colOff>971550</xdr:colOff>
                    <xdr:row>113</xdr:row>
                    <xdr:rowOff>9525</xdr:rowOff>
                  </from>
                  <to>
                    <xdr:col>4</xdr:col>
                    <xdr:colOff>95250</xdr:colOff>
                    <xdr:row>113</xdr:row>
                    <xdr:rowOff>133350</xdr:rowOff>
                  </to>
                </anchor>
              </controlPr>
            </control>
          </mc:Choice>
        </mc:AlternateContent>
        <mc:AlternateContent xmlns:mc="http://schemas.openxmlformats.org/markup-compatibility/2006">
          <mc:Choice Requires="x14">
            <control shapeId="41272" r:id="rId165" name="Check Box 312">
              <controlPr locked="0" defaultSize="0" autoFill="0" autoLine="0" autoPict="0">
                <anchor moveWithCells="1" sizeWithCells="1">
                  <from>
                    <xdr:col>4</xdr:col>
                    <xdr:colOff>257175</xdr:colOff>
                    <xdr:row>113</xdr:row>
                    <xdr:rowOff>19050</xdr:rowOff>
                  </from>
                  <to>
                    <xdr:col>4</xdr:col>
                    <xdr:colOff>666750</xdr:colOff>
                    <xdr:row>113</xdr:row>
                    <xdr:rowOff>142875</xdr:rowOff>
                  </to>
                </anchor>
              </controlPr>
            </control>
          </mc:Choice>
        </mc:AlternateContent>
        <mc:AlternateContent xmlns:mc="http://schemas.openxmlformats.org/markup-compatibility/2006">
          <mc:Choice Requires="x14">
            <control shapeId="41273" r:id="rId166" name="Check Box 313">
              <controlPr locked="0" defaultSize="0" autoFill="0" autoLine="0" autoPict="0">
                <anchor moveWithCells="1" sizeWithCells="1">
                  <from>
                    <xdr:col>4</xdr:col>
                    <xdr:colOff>771525</xdr:colOff>
                    <xdr:row>113</xdr:row>
                    <xdr:rowOff>9525</xdr:rowOff>
                  </from>
                  <to>
                    <xdr:col>5</xdr:col>
                    <xdr:colOff>28575</xdr:colOff>
                    <xdr:row>113</xdr:row>
                    <xdr:rowOff>142875</xdr:rowOff>
                  </to>
                </anchor>
              </controlPr>
            </control>
          </mc:Choice>
        </mc:AlternateContent>
        <mc:AlternateContent xmlns:mc="http://schemas.openxmlformats.org/markup-compatibility/2006">
          <mc:Choice Requires="x14">
            <control shapeId="41274" r:id="rId167" name="Check Box 314">
              <controlPr locked="0" defaultSize="0" autoFill="0" autoLine="0" autoPict="0">
                <anchor moveWithCells="1" sizeWithCells="1">
                  <from>
                    <xdr:col>2</xdr:col>
                    <xdr:colOff>971550</xdr:colOff>
                    <xdr:row>114</xdr:row>
                    <xdr:rowOff>0</xdr:rowOff>
                  </from>
                  <to>
                    <xdr:col>4</xdr:col>
                    <xdr:colOff>95250</xdr:colOff>
                    <xdr:row>114</xdr:row>
                    <xdr:rowOff>133350</xdr:rowOff>
                  </to>
                </anchor>
              </controlPr>
            </control>
          </mc:Choice>
        </mc:AlternateContent>
        <mc:AlternateContent xmlns:mc="http://schemas.openxmlformats.org/markup-compatibility/2006">
          <mc:Choice Requires="x14">
            <control shapeId="41275" r:id="rId168" name="Check Box 315">
              <controlPr locked="0" defaultSize="0" autoFill="0" autoLine="0" autoPict="0">
                <anchor moveWithCells="1" sizeWithCells="1">
                  <from>
                    <xdr:col>4</xdr:col>
                    <xdr:colOff>257175</xdr:colOff>
                    <xdr:row>114</xdr:row>
                    <xdr:rowOff>19050</xdr:rowOff>
                  </from>
                  <to>
                    <xdr:col>4</xdr:col>
                    <xdr:colOff>666750</xdr:colOff>
                    <xdr:row>114</xdr:row>
                    <xdr:rowOff>133350</xdr:rowOff>
                  </to>
                </anchor>
              </controlPr>
            </control>
          </mc:Choice>
        </mc:AlternateContent>
        <mc:AlternateContent xmlns:mc="http://schemas.openxmlformats.org/markup-compatibility/2006">
          <mc:Choice Requires="x14">
            <control shapeId="41276" r:id="rId169" name="Check Box 316">
              <controlPr locked="0" defaultSize="0" autoFill="0" autoLine="0" autoPict="0">
                <anchor moveWithCells="1" sizeWithCells="1">
                  <from>
                    <xdr:col>4</xdr:col>
                    <xdr:colOff>771525</xdr:colOff>
                    <xdr:row>114</xdr:row>
                    <xdr:rowOff>9525</xdr:rowOff>
                  </from>
                  <to>
                    <xdr:col>5</xdr:col>
                    <xdr:colOff>28575</xdr:colOff>
                    <xdr:row>114</xdr:row>
                    <xdr:rowOff>133350</xdr:rowOff>
                  </to>
                </anchor>
              </controlPr>
            </control>
          </mc:Choice>
        </mc:AlternateContent>
        <mc:AlternateContent xmlns:mc="http://schemas.openxmlformats.org/markup-compatibility/2006">
          <mc:Choice Requires="x14">
            <control shapeId="41277" r:id="rId170" name="Check Box 317">
              <controlPr locked="0" defaultSize="0" autoFill="0" autoLine="0" autoPict="0">
                <anchor moveWithCells="1" sizeWithCells="1">
                  <from>
                    <xdr:col>2</xdr:col>
                    <xdr:colOff>971550</xdr:colOff>
                    <xdr:row>114</xdr:row>
                    <xdr:rowOff>190500</xdr:rowOff>
                  </from>
                  <to>
                    <xdr:col>4</xdr:col>
                    <xdr:colOff>95250</xdr:colOff>
                    <xdr:row>115</xdr:row>
                    <xdr:rowOff>123825</xdr:rowOff>
                  </to>
                </anchor>
              </controlPr>
            </control>
          </mc:Choice>
        </mc:AlternateContent>
        <mc:AlternateContent xmlns:mc="http://schemas.openxmlformats.org/markup-compatibility/2006">
          <mc:Choice Requires="x14">
            <control shapeId="41278" r:id="rId171" name="Check Box 318">
              <controlPr locked="0" defaultSize="0" autoFill="0" autoLine="0" autoPict="0">
                <anchor moveWithCells="1" sizeWithCells="1">
                  <from>
                    <xdr:col>4</xdr:col>
                    <xdr:colOff>257175</xdr:colOff>
                    <xdr:row>115</xdr:row>
                    <xdr:rowOff>9525</xdr:rowOff>
                  </from>
                  <to>
                    <xdr:col>4</xdr:col>
                    <xdr:colOff>666750</xdr:colOff>
                    <xdr:row>115</xdr:row>
                    <xdr:rowOff>123825</xdr:rowOff>
                  </to>
                </anchor>
              </controlPr>
            </control>
          </mc:Choice>
        </mc:AlternateContent>
        <mc:AlternateContent xmlns:mc="http://schemas.openxmlformats.org/markup-compatibility/2006">
          <mc:Choice Requires="x14">
            <control shapeId="41279" r:id="rId172" name="Check Box 319">
              <controlPr locked="0" defaultSize="0" autoFill="0" autoLine="0" autoPict="0">
                <anchor moveWithCells="1" sizeWithCells="1">
                  <from>
                    <xdr:col>4</xdr:col>
                    <xdr:colOff>771525</xdr:colOff>
                    <xdr:row>115</xdr:row>
                    <xdr:rowOff>0</xdr:rowOff>
                  </from>
                  <to>
                    <xdr:col>5</xdr:col>
                    <xdr:colOff>28575</xdr:colOff>
                    <xdr:row>115</xdr:row>
                    <xdr:rowOff>123825</xdr:rowOff>
                  </to>
                </anchor>
              </controlPr>
            </control>
          </mc:Choice>
        </mc:AlternateContent>
        <mc:AlternateContent xmlns:mc="http://schemas.openxmlformats.org/markup-compatibility/2006">
          <mc:Choice Requires="x14">
            <control shapeId="41280" r:id="rId173" name="Check Box 320">
              <controlPr locked="0" defaultSize="0" autoFill="0" autoLine="0" autoPict="0">
                <anchor moveWithCells="1" sizeWithCells="1">
                  <from>
                    <xdr:col>2</xdr:col>
                    <xdr:colOff>971550</xdr:colOff>
                    <xdr:row>91</xdr:row>
                    <xdr:rowOff>142875</xdr:rowOff>
                  </from>
                  <to>
                    <xdr:col>4</xdr:col>
                    <xdr:colOff>95250</xdr:colOff>
                    <xdr:row>92</xdr:row>
                    <xdr:rowOff>76200</xdr:rowOff>
                  </to>
                </anchor>
              </controlPr>
            </control>
          </mc:Choice>
        </mc:AlternateContent>
        <mc:AlternateContent xmlns:mc="http://schemas.openxmlformats.org/markup-compatibility/2006">
          <mc:Choice Requires="x14">
            <control shapeId="41281" r:id="rId174" name="Check Box 321">
              <controlPr locked="0" defaultSize="0" autoFill="0" autoLine="0" autoPict="0">
                <anchor moveWithCells="1" sizeWithCells="1">
                  <from>
                    <xdr:col>4</xdr:col>
                    <xdr:colOff>257175</xdr:colOff>
                    <xdr:row>91</xdr:row>
                    <xdr:rowOff>152400</xdr:rowOff>
                  </from>
                  <to>
                    <xdr:col>4</xdr:col>
                    <xdr:colOff>666750</xdr:colOff>
                    <xdr:row>92</xdr:row>
                    <xdr:rowOff>85725</xdr:rowOff>
                  </to>
                </anchor>
              </controlPr>
            </control>
          </mc:Choice>
        </mc:AlternateContent>
        <mc:AlternateContent xmlns:mc="http://schemas.openxmlformats.org/markup-compatibility/2006">
          <mc:Choice Requires="x14">
            <control shapeId="41282" r:id="rId175" name="Check Box 322">
              <controlPr locked="0" defaultSize="0" autoFill="0" autoLine="0" autoPict="0">
                <anchor moveWithCells="1" sizeWithCells="1">
                  <from>
                    <xdr:col>4</xdr:col>
                    <xdr:colOff>771525</xdr:colOff>
                    <xdr:row>91</xdr:row>
                    <xdr:rowOff>142875</xdr:rowOff>
                  </from>
                  <to>
                    <xdr:col>5</xdr:col>
                    <xdr:colOff>28575</xdr:colOff>
                    <xdr:row>92</xdr:row>
                    <xdr:rowOff>85725</xdr:rowOff>
                  </to>
                </anchor>
              </controlPr>
            </control>
          </mc:Choice>
        </mc:AlternateContent>
        <mc:AlternateContent xmlns:mc="http://schemas.openxmlformats.org/markup-compatibility/2006">
          <mc:Choice Requires="x14">
            <control shapeId="41283" r:id="rId176" name="Check Box 323">
              <controlPr locked="0" defaultSize="0" autoFill="0" autoLine="0" autoPict="0">
                <anchor moveWithCells="1" sizeWithCells="1">
                  <from>
                    <xdr:col>2</xdr:col>
                    <xdr:colOff>971550</xdr:colOff>
                    <xdr:row>101</xdr:row>
                    <xdr:rowOff>85725</xdr:rowOff>
                  </from>
                  <to>
                    <xdr:col>4</xdr:col>
                    <xdr:colOff>95250</xdr:colOff>
                    <xdr:row>102</xdr:row>
                    <xdr:rowOff>19050</xdr:rowOff>
                  </to>
                </anchor>
              </controlPr>
            </control>
          </mc:Choice>
        </mc:AlternateContent>
        <mc:AlternateContent xmlns:mc="http://schemas.openxmlformats.org/markup-compatibility/2006">
          <mc:Choice Requires="x14">
            <control shapeId="41284" r:id="rId177" name="Check Box 324">
              <controlPr locked="0" defaultSize="0" autoFill="0" autoLine="0" autoPict="0">
                <anchor moveWithCells="1" sizeWithCells="1">
                  <from>
                    <xdr:col>4</xdr:col>
                    <xdr:colOff>257175</xdr:colOff>
                    <xdr:row>101</xdr:row>
                    <xdr:rowOff>95250</xdr:rowOff>
                  </from>
                  <to>
                    <xdr:col>4</xdr:col>
                    <xdr:colOff>666750</xdr:colOff>
                    <xdr:row>102</xdr:row>
                    <xdr:rowOff>19050</xdr:rowOff>
                  </to>
                </anchor>
              </controlPr>
            </control>
          </mc:Choice>
        </mc:AlternateContent>
        <mc:AlternateContent xmlns:mc="http://schemas.openxmlformats.org/markup-compatibility/2006">
          <mc:Choice Requires="x14">
            <control shapeId="41285" r:id="rId178" name="Check Box 325">
              <controlPr locked="0" defaultSize="0" autoFill="0" autoLine="0" autoPict="0">
                <anchor moveWithCells="1" sizeWithCells="1">
                  <from>
                    <xdr:col>4</xdr:col>
                    <xdr:colOff>771525</xdr:colOff>
                    <xdr:row>101</xdr:row>
                    <xdr:rowOff>85725</xdr:rowOff>
                  </from>
                  <to>
                    <xdr:col>5</xdr:col>
                    <xdr:colOff>28575</xdr:colOff>
                    <xdr:row>102</xdr:row>
                    <xdr:rowOff>19050</xdr:rowOff>
                  </to>
                </anchor>
              </controlPr>
            </control>
          </mc:Choice>
        </mc:AlternateContent>
        <mc:AlternateContent xmlns:mc="http://schemas.openxmlformats.org/markup-compatibility/2006">
          <mc:Choice Requires="x14">
            <control shapeId="41286" r:id="rId179" name="Check Box 326">
              <controlPr locked="0" defaultSize="0" autoFill="0" autoLine="0" autoPict="0">
                <anchor moveWithCells="1" sizeWithCells="1">
                  <from>
                    <xdr:col>2</xdr:col>
                    <xdr:colOff>971550</xdr:colOff>
                    <xdr:row>110</xdr:row>
                    <xdr:rowOff>28575</xdr:rowOff>
                  </from>
                  <to>
                    <xdr:col>4</xdr:col>
                    <xdr:colOff>95250</xdr:colOff>
                    <xdr:row>110</xdr:row>
                    <xdr:rowOff>152400</xdr:rowOff>
                  </to>
                </anchor>
              </controlPr>
            </control>
          </mc:Choice>
        </mc:AlternateContent>
        <mc:AlternateContent xmlns:mc="http://schemas.openxmlformats.org/markup-compatibility/2006">
          <mc:Choice Requires="x14">
            <control shapeId="41287" r:id="rId180" name="Check Box 327">
              <controlPr locked="0" defaultSize="0" autoFill="0" autoLine="0" autoPict="0">
                <anchor moveWithCells="1" sizeWithCells="1">
                  <from>
                    <xdr:col>4</xdr:col>
                    <xdr:colOff>257175</xdr:colOff>
                    <xdr:row>110</xdr:row>
                    <xdr:rowOff>38100</xdr:rowOff>
                  </from>
                  <to>
                    <xdr:col>4</xdr:col>
                    <xdr:colOff>666750</xdr:colOff>
                    <xdr:row>110</xdr:row>
                    <xdr:rowOff>161925</xdr:rowOff>
                  </to>
                </anchor>
              </controlPr>
            </control>
          </mc:Choice>
        </mc:AlternateContent>
        <mc:AlternateContent xmlns:mc="http://schemas.openxmlformats.org/markup-compatibility/2006">
          <mc:Choice Requires="x14">
            <control shapeId="41288" r:id="rId181" name="Check Box 328">
              <controlPr locked="0" defaultSize="0" autoFill="0" autoLine="0" autoPict="0">
                <anchor moveWithCells="1" sizeWithCells="1">
                  <from>
                    <xdr:col>4</xdr:col>
                    <xdr:colOff>771525</xdr:colOff>
                    <xdr:row>110</xdr:row>
                    <xdr:rowOff>28575</xdr:rowOff>
                  </from>
                  <to>
                    <xdr:col>5</xdr:col>
                    <xdr:colOff>28575</xdr:colOff>
                    <xdr:row>110</xdr:row>
                    <xdr:rowOff>161925</xdr:rowOff>
                  </to>
                </anchor>
              </controlPr>
            </control>
          </mc:Choice>
        </mc:AlternateContent>
        <mc:AlternateContent xmlns:mc="http://schemas.openxmlformats.org/markup-compatibility/2006">
          <mc:Choice Requires="x14">
            <control shapeId="41289" r:id="rId182" name="Check Box 329">
              <controlPr locked="0" defaultSize="0" autoFill="0" autoLine="0" autoPict="0">
                <anchor moveWithCells="1" sizeWithCells="1">
                  <from>
                    <xdr:col>2</xdr:col>
                    <xdr:colOff>971550</xdr:colOff>
                    <xdr:row>112</xdr:row>
                    <xdr:rowOff>19050</xdr:rowOff>
                  </from>
                  <to>
                    <xdr:col>4</xdr:col>
                    <xdr:colOff>95250</xdr:colOff>
                    <xdr:row>112</xdr:row>
                    <xdr:rowOff>142875</xdr:rowOff>
                  </to>
                </anchor>
              </controlPr>
            </control>
          </mc:Choice>
        </mc:AlternateContent>
        <mc:AlternateContent xmlns:mc="http://schemas.openxmlformats.org/markup-compatibility/2006">
          <mc:Choice Requires="x14">
            <control shapeId="41290" r:id="rId183" name="Check Box 330">
              <controlPr locked="0" defaultSize="0" autoFill="0" autoLine="0" autoPict="0">
                <anchor moveWithCells="1" sizeWithCells="1">
                  <from>
                    <xdr:col>4</xdr:col>
                    <xdr:colOff>257175</xdr:colOff>
                    <xdr:row>112</xdr:row>
                    <xdr:rowOff>28575</xdr:rowOff>
                  </from>
                  <to>
                    <xdr:col>4</xdr:col>
                    <xdr:colOff>666750</xdr:colOff>
                    <xdr:row>112</xdr:row>
                    <xdr:rowOff>142875</xdr:rowOff>
                  </to>
                </anchor>
              </controlPr>
            </control>
          </mc:Choice>
        </mc:AlternateContent>
        <mc:AlternateContent xmlns:mc="http://schemas.openxmlformats.org/markup-compatibility/2006">
          <mc:Choice Requires="x14">
            <control shapeId="41291" r:id="rId184" name="Check Box 331">
              <controlPr locked="0" defaultSize="0" autoFill="0" autoLine="0" autoPict="0">
                <anchor moveWithCells="1" sizeWithCells="1">
                  <from>
                    <xdr:col>4</xdr:col>
                    <xdr:colOff>771525</xdr:colOff>
                    <xdr:row>112</xdr:row>
                    <xdr:rowOff>19050</xdr:rowOff>
                  </from>
                  <to>
                    <xdr:col>5</xdr:col>
                    <xdr:colOff>28575</xdr:colOff>
                    <xdr:row>112</xdr:row>
                    <xdr:rowOff>142875</xdr:rowOff>
                  </to>
                </anchor>
              </controlPr>
            </control>
          </mc:Choice>
        </mc:AlternateContent>
        <mc:AlternateContent xmlns:mc="http://schemas.openxmlformats.org/markup-compatibility/2006">
          <mc:Choice Requires="x14">
            <control shapeId="41296" r:id="rId185" name="Check Box 336">
              <controlPr defaultSize="0" autoFill="0" autoLine="0" autoPict="0">
                <anchor moveWithCells="1" sizeWithCells="1">
                  <from>
                    <xdr:col>7</xdr:col>
                    <xdr:colOff>971550</xdr:colOff>
                    <xdr:row>35</xdr:row>
                    <xdr:rowOff>28575</xdr:rowOff>
                  </from>
                  <to>
                    <xdr:col>8</xdr:col>
                    <xdr:colOff>295275</xdr:colOff>
                    <xdr:row>35</xdr:row>
                    <xdr:rowOff>190500</xdr:rowOff>
                  </to>
                </anchor>
              </controlPr>
            </control>
          </mc:Choice>
        </mc:AlternateContent>
        <mc:AlternateContent xmlns:mc="http://schemas.openxmlformats.org/markup-compatibility/2006">
          <mc:Choice Requires="x14">
            <control shapeId="41297" r:id="rId186" name="Check Box 337">
              <controlPr defaultSize="0" autoFill="0" autoLine="0" autoPict="0">
                <anchor moveWithCells="1" sizeWithCells="1">
                  <from>
                    <xdr:col>7</xdr:col>
                    <xdr:colOff>971550</xdr:colOff>
                    <xdr:row>36</xdr:row>
                    <xdr:rowOff>38100</xdr:rowOff>
                  </from>
                  <to>
                    <xdr:col>8</xdr:col>
                    <xdr:colOff>323850</xdr:colOff>
                    <xdr:row>37</xdr:row>
                    <xdr:rowOff>0</xdr:rowOff>
                  </to>
                </anchor>
              </controlPr>
            </control>
          </mc:Choice>
        </mc:AlternateContent>
        <mc:AlternateContent xmlns:mc="http://schemas.openxmlformats.org/markup-compatibility/2006">
          <mc:Choice Requires="x14">
            <control shapeId="41301" r:id="rId187" name="Check Box 341">
              <controlPr defaultSize="0" autoFill="0" autoLine="0" autoPict="0">
                <anchor moveWithCells="1">
                  <from>
                    <xdr:col>9</xdr:col>
                    <xdr:colOff>857250</xdr:colOff>
                    <xdr:row>25</xdr:row>
                    <xdr:rowOff>9525</xdr:rowOff>
                  </from>
                  <to>
                    <xdr:col>9</xdr:col>
                    <xdr:colOff>1181100</xdr:colOff>
                    <xdr:row>25</xdr:row>
                    <xdr:rowOff>171450</xdr:rowOff>
                  </to>
                </anchor>
              </controlPr>
            </control>
          </mc:Choice>
        </mc:AlternateContent>
        <mc:AlternateContent xmlns:mc="http://schemas.openxmlformats.org/markup-compatibility/2006">
          <mc:Choice Requires="x14">
            <control shapeId="41302" r:id="rId188" name="Check Box 342">
              <controlPr defaultSize="0" autoFill="0" autoLine="0" autoPict="0">
                <anchor moveWithCells="1">
                  <from>
                    <xdr:col>9</xdr:col>
                    <xdr:colOff>352425</xdr:colOff>
                    <xdr:row>26</xdr:row>
                    <xdr:rowOff>9525</xdr:rowOff>
                  </from>
                  <to>
                    <xdr:col>9</xdr:col>
                    <xdr:colOff>819150</xdr:colOff>
                    <xdr:row>26</xdr:row>
                    <xdr:rowOff>180975</xdr:rowOff>
                  </to>
                </anchor>
              </controlPr>
            </control>
          </mc:Choice>
        </mc:AlternateContent>
        <mc:AlternateContent xmlns:mc="http://schemas.openxmlformats.org/markup-compatibility/2006">
          <mc:Choice Requires="x14">
            <control shapeId="41305" r:id="rId189" name="Check Box 345">
              <controlPr defaultSize="0" autoFill="0" autoLine="0" autoPict="0">
                <anchor moveWithCells="1">
                  <from>
                    <xdr:col>9</xdr:col>
                    <xdr:colOff>857250</xdr:colOff>
                    <xdr:row>26</xdr:row>
                    <xdr:rowOff>9525</xdr:rowOff>
                  </from>
                  <to>
                    <xdr:col>9</xdr:col>
                    <xdr:colOff>1181100</xdr:colOff>
                    <xdr:row>26</xdr:row>
                    <xdr:rowOff>171450</xdr:rowOff>
                  </to>
                </anchor>
              </controlPr>
            </control>
          </mc:Choice>
        </mc:AlternateContent>
        <mc:AlternateContent xmlns:mc="http://schemas.openxmlformats.org/markup-compatibility/2006">
          <mc:Choice Requires="x14">
            <control shapeId="41306" r:id="rId190" name="Check Box 346">
              <controlPr defaultSize="0" autoFill="0" autoLine="0" autoPict="0">
                <anchor moveWithCells="1">
                  <from>
                    <xdr:col>9</xdr:col>
                    <xdr:colOff>352425</xdr:colOff>
                    <xdr:row>25</xdr:row>
                    <xdr:rowOff>19050</xdr:rowOff>
                  </from>
                  <to>
                    <xdr:col>9</xdr:col>
                    <xdr:colOff>676275</xdr:colOff>
                    <xdr:row>25</xdr:row>
                    <xdr:rowOff>180975</xdr:rowOff>
                  </to>
                </anchor>
              </controlPr>
            </control>
          </mc:Choice>
        </mc:AlternateContent>
        <mc:AlternateContent xmlns:mc="http://schemas.openxmlformats.org/markup-compatibility/2006">
          <mc:Choice Requires="x14">
            <control shapeId="41307" r:id="rId191" name="Check Box 347">
              <controlPr defaultSize="0" autoFill="0" autoLine="0" autoPict="0">
                <anchor moveWithCells="1">
                  <from>
                    <xdr:col>4</xdr:col>
                    <xdr:colOff>438150</xdr:colOff>
                    <xdr:row>48</xdr:row>
                    <xdr:rowOff>0</xdr:rowOff>
                  </from>
                  <to>
                    <xdr:col>4</xdr:col>
                    <xdr:colOff>1171575</xdr:colOff>
                    <xdr:row>48</xdr:row>
                    <xdr:rowOff>161925</xdr:rowOff>
                  </to>
                </anchor>
              </controlPr>
            </control>
          </mc:Choice>
        </mc:AlternateContent>
        <mc:AlternateContent xmlns:mc="http://schemas.openxmlformats.org/markup-compatibility/2006">
          <mc:Choice Requires="x14">
            <control shapeId="41308" r:id="rId192" name="Check Box 348">
              <controlPr defaultSize="0" autoFill="0" autoLine="0" autoPict="0">
                <anchor moveWithCells="1">
                  <from>
                    <xdr:col>0</xdr:col>
                    <xdr:colOff>0</xdr:colOff>
                    <xdr:row>47</xdr:row>
                    <xdr:rowOff>9525</xdr:rowOff>
                  </from>
                  <to>
                    <xdr:col>1</xdr:col>
                    <xdr:colOff>19050</xdr:colOff>
                    <xdr:row>47</xdr:row>
                    <xdr:rowOff>152400</xdr:rowOff>
                  </to>
                </anchor>
              </controlPr>
            </control>
          </mc:Choice>
        </mc:AlternateContent>
        <mc:AlternateContent xmlns:mc="http://schemas.openxmlformats.org/markup-compatibility/2006">
          <mc:Choice Requires="x14">
            <control shapeId="41309" r:id="rId193" name="Check Box 349">
              <controlPr defaultSize="0" autoFill="0" autoLine="0" autoPict="0">
                <anchor moveWithCells="1">
                  <from>
                    <xdr:col>0</xdr:col>
                    <xdr:colOff>0</xdr:colOff>
                    <xdr:row>43</xdr:row>
                    <xdr:rowOff>28575</xdr:rowOff>
                  </from>
                  <to>
                    <xdr:col>1</xdr:col>
                    <xdr:colOff>19050</xdr:colOff>
                    <xdr:row>43</xdr:row>
                    <xdr:rowOff>171450</xdr:rowOff>
                  </to>
                </anchor>
              </controlPr>
            </control>
          </mc:Choice>
        </mc:AlternateContent>
        <mc:AlternateContent xmlns:mc="http://schemas.openxmlformats.org/markup-compatibility/2006">
          <mc:Choice Requires="x14">
            <control shapeId="41385" r:id="rId194" name="Check Box 425">
              <controlPr locked="0" defaultSize="0" autoFill="0" autoLine="0" autoPict="0">
                <anchor moveWithCells="1" sizeWithCells="1">
                  <from>
                    <xdr:col>7</xdr:col>
                    <xdr:colOff>1047750</xdr:colOff>
                    <xdr:row>95</xdr:row>
                    <xdr:rowOff>152400</xdr:rowOff>
                  </from>
                  <to>
                    <xdr:col>9</xdr:col>
                    <xdr:colOff>171450</xdr:colOff>
                    <xdr:row>96</xdr:row>
                    <xdr:rowOff>85725</xdr:rowOff>
                  </to>
                </anchor>
              </controlPr>
            </control>
          </mc:Choice>
        </mc:AlternateContent>
        <mc:AlternateContent xmlns:mc="http://schemas.openxmlformats.org/markup-compatibility/2006">
          <mc:Choice Requires="x14">
            <control shapeId="41386" r:id="rId195" name="Check Box 426">
              <controlPr locked="0" defaultSize="0" autoFill="0" autoLine="0" autoPict="0">
                <anchor moveWithCells="1" sizeWithCells="1">
                  <from>
                    <xdr:col>9</xdr:col>
                    <xdr:colOff>333375</xdr:colOff>
                    <xdr:row>95</xdr:row>
                    <xdr:rowOff>161925</xdr:rowOff>
                  </from>
                  <to>
                    <xdr:col>9</xdr:col>
                    <xdr:colOff>733425</xdr:colOff>
                    <xdr:row>96</xdr:row>
                    <xdr:rowOff>85725</xdr:rowOff>
                  </to>
                </anchor>
              </controlPr>
            </control>
          </mc:Choice>
        </mc:AlternateContent>
        <mc:AlternateContent xmlns:mc="http://schemas.openxmlformats.org/markup-compatibility/2006">
          <mc:Choice Requires="x14">
            <control shapeId="41387" r:id="rId196" name="Check Box 427">
              <controlPr locked="0" defaultSize="0" autoFill="0" autoLine="0" autoPict="0">
                <anchor moveWithCells="1" sizeWithCells="1">
                  <from>
                    <xdr:col>9</xdr:col>
                    <xdr:colOff>847725</xdr:colOff>
                    <xdr:row>95</xdr:row>
                    <xdr:rowOff>152400</xdr:rowOff>
                  </from>
                  <to>
                    <xdr:col>10</xdr:col>
                    <xdr:colOff>104775</xdr:colOff>
                    <xdr:row>96</xdr:row>
                    <xdr:rowOff>85725</xdr:rowOff>
                  </to>
                </anchor>
              </controlPr>
            </control>
          </mc:Choice>
        </mc:AlternateContent>
        <mc:AlternateContent xmlns:mc="http://schemas.openxmlformats.org/markup-compatibility/2006">
          <mc:Choice Requires="x14">
            <control shapeId="41388" r:id="rId197" name="Check Box 428">
              <controlPr locked="0" defaultSize="0" autoFill="0" autoLine="0" autoPict="0">
                <anchor moveWithCells="1" sizeWithCells="1">
                  <from>
                    <xdr:col>7</xdr:col>
                    <xdr:colOff>1047750</xdr:colOff>
                    <xdr:row>92</xdr:row>
                    <xdr:rowOff>171450</xdr:rowOff>
                  </from>
                  <to>
                    <xdr:col>9</xdr:col>
                    <xdr:colOff>171450</xdr:colOff>
                    <xdr:row>93</xdr:row>
                    <xdr:rowOff>104775</xdr:rowOff>
                  </to>
                </anchor>
              </controlPr>
            </control>
          </mc:Choice>
        </mc:AlternateContent>
        <mc:AlternateContent xmlns:mc="http://schemas.openxmlformats.org/markup-compatibility/2006">
          <mc:Choice Requires="x14">
            <control shapeId="41389" r:id="rId198" name="Check Box 429">
              <controlPr locked="0" defaultSize="0" autoFill="0" autoLine="0" autoPict="0">
                <anchor moveWithCells="1" sizeWithCells="1">
                  <from>
                    <xdr:col>9</xdr:col>
                    <xdr:colOff>333375</xdr:colOff>
                    <xdr:row>92</xdr:row>
                    <xdr:rowOff>180975</xdr:rowOff>
                  </from>
                  <to>
                    <xdr:col>9</xdr:col>
                    <xdr:colOff>733425</xdr:colOff>
                    <xdr:row>93</xdr:row>
                    <xdr:rowOff>104775</xdr:rowOff>
                  </to>
                </anchor>
              </controlPr>
            </control>
          </mc:Choice>
        </mc:AlternateContent>
        <mc:AlternateContent xmlns:mc="http://schemas.openxmlformats.org/markup-compatibility/2006">
          <mc:Choice Requires="x14">
            <control shapeId="41390" r:id="rId199" name="Check Box 430">
              <controlPr locked="0" defaultSize="0" autoFill="0" autoLine="0" autoPict="0">
                <anchor moveWithCells="1" sizeWithCells="1">
                  <from>
                    <xdr:col>9</xdr:col>
                    <xdr:colOff>847725</xdr:colOff>
                    <xdr:row>92</xdr:row>
                    <xdr:rowOff>171450</xdr:rowOff>
                  </from>
                  <to>
                    <xdr:col>10</xdr:col>
                    <xdr:colOff>104775</xdr:colOff>
                    <xdr:row>93</xdr:row>
                    <xdr:rowOff>104775</xdr:rowOff>
                  </to>
                </anchor>
              </controlPr>
            </control>
          </mc:Choice>
        </mc:AlternateContent>
        <mc:AlternateContent xmlns:mc="http://schemas.openxmlformats.org/markup-compatibility/2006">
          <mc:Choice Requires="x14">
            <control shapeId="41391" r:id="rId200" name="Check Box 431">
              <controlPr locked="0" defaultSize="0" autoFill="0" autoLine="0" autoPict="0">
                <anchor moveWithCells="1" sizeWithCells="1">
                  <from>
                    <xdr:col>7</xdr:col>
                    <xdr:colOff>1047750</xdr:colOff>
                    <xdr:row>93</xdr:row>
                    <xdr:rowOff>161925</xdr:rowOff>
                  </from>
                  <to>
                    <xdr:col>9</xdr:col>
                    <xdr:colOff>171450</xdr:colOff>
                    <xdr:row>94</xdr:row>
                    <xdr:rowOff>95250</xdr:rowOff>
                  </to>
                </anchor>
              </controlPr>
            </control>
          </mc:Choice>
        </mc:AlternateContent>
        <mc:AlternateContent xmlns:mc="http://schemas.openxmlformats.org/markup-compatibility/2006">
          <mc:Choice Requires="x14">
            <control shapeId="41392" r:id="rId201" name="Check Box 432">
              <controlPr locked="0" defaultSize="0" autoFill="0" autoLine="0" autoPict="0">
                <anchor moveWithCells="1" sizeWithCells="1">
                  <from>
                    <xdr:col>9</xdr:col>
                    <xdr:colOff>333375</xdr:colOff>
                    <xdr:row>93</xdr:row>
                    <xdr:rowOff>171450</xdr:rowOff>
                  </from>
                  <to>
                    <xdr:col>9</xdr:col>
                    <xdr:colOff>733425</xdr:colOff>
                    <xdr:row>94</xdr:row>
                    <xdr:rowOff>95250</xdr:rowOff>
                  </to>
                </anchor>
              </controlPr>
            </control>
          </mc:Choice>
        </mc:AlternateContent>
        <mc:AlternateContent xmlns:mc="http://schemas.openxmlformats.org/markup-compatibility/2006">
          <mc:Choice Requires="x14">
            <control shapeId="41393" r:id="rId202" name="Check Box 433">
              <controlPr locked="0" defaultSize="0" autoFill="0" autoLine="0" autoPict="0">
                <anchor moveWithCells="1" sizeWithCells="1">
                  <from>
                    <xdr:col>9</xdr:col>
                    <xdr:colOff>847725</xdr:colOff>
                    <xdr:row>93</xdr:row>
                    <xdr:rowOff>161925</xdr:rowOff>
                  </from>
                  <to>
                    <xdr:col>10</xdr:col>
                    <xdr:colOff>104775</xdr:colOff>
                    <xdr:row>94</xdr:row>
                    <xdr:rowOff>95250</xdr:rowOff>
                  </to>
                </anchor>
              </controlPr>
            </control>
          </mc:Choice>
        </mc:AlternateContent>
        <mc:AlternateContent xmlns:mc="http://schemas.openxmlformats.org/markup-compatibility/2006">
          <mc:Choice Requires="x14">
            <control shapeId="41394" r:id="rId203" name="Check Box 434">
              <controlPr locked="0" defaultSize="0" autoFill="0" autoLine="0" autoPict="0">
                <anchor moveWithCells="1" sizeWithCells="1">
                  <from>
                    <xdr:col>7</xdr:col>
                    <xdr:colOff>1047750</xdr:colOff>
                    <xdr:row>94</xdr:row>
                    <xdr:rowOff>152400</xdr:rowOff>
                  </from>
                  <to>
                    <xdr:col>9</xdr:col>
                    <xdr:colOff>171450</xdr:colOff>
                    <xdr:row>95</xdr:row>
                    <xdr:rowOff>95250</xdr:rowOff>
                  </to>
                </anchor>
              </controlPr>
            </control>
          </mc:Choice>
        </mc:AlternateContent>
        <mc:AlternateContent xmlns:mc="http://schemas.openxmlformats.org/markup-compatibility/2006">
          <mc:Choice Requires="x14">
            <control shapeId="41395" r:id="rId204" name="Check Box 435">
              <controlPr locked="0" defaultSize="0" autoFill="0" autoLine="0" autoPict="0">
                <anchor moveWithCells="1" sizeWithCells="1">
                  <from>
                    <xdr:col>9</xdr:col>
                    <xdr:colOff>333375</xdr:colOff>
                    <xdr:row>94</xdr:row>
                    <xdr:rowOff>161925</xdr:rowOff>
                  </from>
                  <to>
                    <xdr:col>9</xdr:col>
                    <xdr:colOff>733425</xdr:colOff>
                    <xdr:row>95</xdr:row>
                    <xdr:rowOff>95250</xdr:rowOff>
                  </to>
                </anchor>
              </controlPr>
            </control>
          </mc:Choice>
        </mc:AlternateContent>
        <mc:AlternateContent xmlns:mc="http://schemas.openxmlformats.org/markup-compatibility/2006">
          <mc:Choice Requires="x14">
            <control shapeId="41396" r:id="rId205" name="Check Box 436">
              <controlPr locked="0" defaultSize="0" autoFill="0" autoLine="0" autoPict="0">
                <anchor moveWithCells="1" sizeWithCells="1">
                  <from>
                    <xdr:col>9</xdr:col>
                    <xdr:colOff>847725</xdr:colOff>
                    <xdr:row>94</xdr:row>
                    <xdr:rowOff>152400</xdr:rowOff>
                  </from>
                  <to>
                    <xdr:col>10</xdr:col>
                    <xdr:colOff>104775</xdr:colOff>
                    <xdr:row>95</xdr:row>
                    <xdr:rowOff>95250</xdr:rowOff>
                  </to>
                </anchor>
              </controlPr>
            </control>
          </mc:Choice>
        </mc:AlternateContent>
        <mc:AlternateContent xmlns:mc="http://schemas.openxmlformats.org/markup-compatibility/2006">
          <mc:Choice Requires="x14">
            <control shapeId="41397" r:id="rId206" name="Check Box 437">
              <controlPr locked="0" defaultSize="0" autoFill="0" autoLine="0" autoPict="0">
                <anchor moveWithCells="1" sizeWithCells="1">
                  <from>
                    <xdr:col>7</xdr:col>
                    <xdr:colOff>1047750</xdr:colOff>
                    <xdr:row>96</xdr:row>
                    <xdr:rowOff>142875</xdr:rowOff>
                  </from>
                  <to>
                    <xdr:col>9</xdr:col>
                    <xdr:colOff>171450</xdr:colOff>
                    <xdr:row>97</xdr:row>
                    <xdr:rowOff>76200</xdr:rowOff>
                  </to>
                </anchor>
              </controlPr>
            </control>
          </mc:Choice>
        </mc:AlternateContent>
        <mc:AlternateContent xmlns:mc="http://schemas.openxmlformats.org/markup-compatibility/2006">
          <mc:Choice Requires="x14">
            <control shapeId="41398" r:id="rId207" name="Check Box 438">
              <controlPr locked="0" defaultSize="0" autoFill="0" autoLine="0" autoPict="0">
                <anchor moveWithCells="1" sizeWithCells="1">
                  <from>
                    <xdr:col>9</xdr:col>
                    <xdr:colOff>333375</xdr:colOff>
                    <xdr:row>96</xdr:row>
                    <xdr:rowOff>152400</xdr:rowOff>
                  </from>
                  <to>
                    <xdr:col>9</xdr:col>
                    <xdr:colOff>733425</xdr:colOff>
                    <xdr:row>97</xdr:row>
                    <xdr:rowOff>76200</xdr:rowOff>
                  </to>
                </anchor>
              </controlPr>
            </control>
          </mc:Choice>
        </mc:AlternateContent>
        <mc:AlternateContent xmlns:mc="http://schemas.openxmlformats.org/markup-compatibility/2006">
          <mc:Choice Requires="x14">
            <control shapeId="41399" r:id="rId208" name="Check Box 439">
              <controlPr locked="0" defaultSize="0" autoFill="0" autoLine="0" autoPict="0">
                <anchor moveWithCells="1" sizeWithCells="1">
                  <from>
                    <xdr:col>9</xdr:col>
                    <xdr:colOff>847725</xdr:colOff>
                    <xdr:row>96</xdr:row>
                    <xdr:rowOff>142875</xdr:rowOff>
                  </from>
                  <to>
                    <xdr:col>10</xdr:col>
                    <xdr:colOff>104775</xdr:colOff>
                    <xdr:row>97</xdr:row>
                    <xdr:rowOff>85725</xdr:rowOff>
                  </to>
                </anchor>
              </controlPr>
            </control>
          </mc:Choice>
        </mc:AlternateContent>
        <mc:AlternateContent xmlns:mc="http://schemas.openxmlformats.org/markup-compatibility/2006">
          <mc:Choice Requires="x14">
            <control shapeId="41400" r:id="rId209" name="Check Box 440">
              <controlPr locked="0" defaultSize="0" autoFill="0" autoLine="0" autoPict="0">
                <anchor moveWithCells="1" sizeWithCells="1">
                  <from>
                    <xdr:col>7</xdr:col>
                    <xdr:colOff>1047750</xdr:colOff>
                    <xdr:row>97</xdr:row>
                    <xdr:rowOff>133350</xdr:rowOff>
                  </from>
                  <to>
                    <xdr:col>9</xdr:col>
                    <xdr:colOff>171450</xdr:colOff>
                    <xdr:row>98</xdr:row>
                    <xdr:rowOff>76200</xdr:rowOff>
                  </to>
                </anchor>
              </controlPr>
            </control>
          </mc:Choice>
        </mc:AlternateContent>
        <mc:AlternateContent xmlns:mc="http://schemas.openxmlformats.org/markup-compatibility/2006">
          <mc:Choice Requires="x14">
            <control shapeId="41401" r:id="rId210" name="Check Box 441">
              <controlPr locked="0" defaultSize="0" autoFill="0" autoLine="0" autoPict="0">
                <anchor moveWithCells="1" sizeWithCells="1">
                  <from>
                    <xdr:col>9</xdr:col>
                    <xdr:colOff>333375</xdr:colOff>
                    <xdr:row>97</xdr:row>
                    <xdr:rowOff>142875</xdr:rowOff>
                  </from>
                  <to>
                    <xdr:col>9</xdr:col>
                    <xdr:colOff>733425</xdr:colOff>
                    <xdr:row>98</xdr:row>
                    <xdr:rowOff>76200</xdr:rowOff>
                  </to>
                </anchor>
              </controlPr>
            </control>
          </mc:Choice>
        </mc:AlternateContent>
        <mc:AlternateContent xmlns:mc="http://schemas.openxmlformats.org/markup-compatibility/2006">
          <mc:Choice Requires="x14">
            <control shapeId="41402" r:id="rId211" name="Check Box 442">
              <controlPr locked="0" defaultSize="0" autoFill="0" autoLine="0" autoPict="0">
                <anchor moveWithCells="1" sizeWithCells="1">
                  <from>
                    <xdr:col>9</xdr:col>
                    <xdr:colOff>847725</xdr:colOff>
                    <xdr:row>97</xdr:row>
                    <xdr:rowOff>142875</xdr:rowOff>
                  </from>
                  <to>
                    <xdr:col>10</xdr:col>
                    <xdr:colOff>104775</xdr:colOff>
                    <xdr:row>98</xdr:row>
                    <xdr:rowOff>76200</xdr:rowOff>
                  </to>
                </anchor>
              </controlPr>
            </control>
          </mc:Choice>
        </mc:AlternateContent>
        <mc:AlternateContent xmlns:mc="http://schemas.openxmlformats.org/markup-compatibility/2006">
          <mc:Choice Requires="x14">
            <control shapeId="41403" r:id="rId212" name="Check Box 443">
              <controlPr locked="0" defaultSize="0" autoFill="0" autoLine="0" autoPict="0">
                <anchor moveWithCells="1" sizeWithCells="1">
                  <from>
                    <xdr:col>7</xdr:col>
                    <xdr:colOff>1047750</xdr:colOff>
                    <xdr:row>98</xdr:row>
                    <xdr:rowOff>133350</xdr:rowOff>
                  </from>
                  <to>
                    <xdr:col>9</xdr:col>
                    <xdr:colOff>171450</xdr:colOff>
                    <xdr:row>99</xdr:row>
                    <xdr:rowOff>66675</xdr:rowOff>
                  </to>
                </anchor>
              </controlPr>
            </control>
          </mc:Choice>
        </mc:AlternateContent>
        <mc:AlternateContent xmlns:mc="http://schemas.openxmlformats.org/markup-compatibility/2006">
          <mc:Choice Requires="x14">
            <control shapeId="41404" r:id="rId213" name="Check Box 444">
              <controlPr locked="0" defaultSize="0" autoFill="0" autoLine="0" autoPict="0">
                <anchor moveWithCells="1" sizeWithCells="1">
                  <from>
                    <xdr:col>9</xdr:col>
                    <xdr:colOff>333375</xdr:colOff>
                    <xdr:row>98</xdr:row>
                    <xdr:rowOff>142875</xdr:rowOff>
                  </from>
                  <to>
                    <xdr:col>9</xdr:col>
                    <xdr:colOff>733425</xdr:colOff>
                    <xdr:row>99</xdr:row>
                    <xdr:rowOff>66675</xdr:rowOff>
                  </to>
                </anchor>
              </controlPr>
            </control>
          </mc:Choice>
        </mc:AlternateContent>
        <mc:AlternateContent xmlns:mc="http://schemas.openxmlformats.org/markup-compatibility/2006">
          <mc:Choice Requires="x14">
            <control shapeId="41405" r:id="rId214" name="Check Box 445">
              <controlPr locked="0" defaultSize="0" autoFill="0" autoLine="0" autoPict="0">
                <anchor moveWithCells="1" sizeWithCells="1">
                  <from>
                    <xdr:col>9</xdr:col>
                    <xdr:colOff>847725</xdr:colOff>
                    <xdr:row>98</xdr:row>
                    <xdr:rowOff>133350</xdr:rowOff>
                  </from>
                  <to>
                    <xdr:col>10</xdr:col>
                    <xdr:colOff>104775</xdr:colOff>
                    <xdr:row>99</xdr:row>
                    <xdr:rowOff>66675</xdr:rowOff>
                  </to>
                </anchor>
              </controlPr>
            </control>
          </mc:Choice>
        </mc:AlternateContent>
        <mc:AlternateContent xmlns:mc="http://schemas.openxmlformats.org/markup-compatibility/2006">
          <mc:Choice Requires="x14">
            <control shapeId="41406" r:id="rId215" name="Check Box 446">
              <controlPr locked="0" defaultSize="0" autoFill="0" autoLine="0" autoPict="0">
                <anchor moveWithCells="1" sizeWithCells="1">
                  <from>
                    <xdr:col>7</xdr:col>
                    <xdr:colOff>1047750</xdr:colOff>
                    <xdr:row>99</xdr:row>
                    <xdr:rowOff>123825</xdr:rowOff>
                  </from>
                  <to>
                    <xdr:col>9</xdr:col>
                    <xdr:colOff>171450</xdr:colOff>
                    <xdr:row>100</xdr:row>
                    <xdr:rowOff>57150</xdr:rowOff>
                  </to>
                </anchor>
              </controlPr>
            </control>
          </mc:Choice>
        </mc:AlternateContent>
        <mc:AlternateContent xmlns:mc="http://schemas.openxmlformats.org/markup-compatibility/2006">
          <mc:Choice Requires="x14">
            <control shapeId="41407" r:id="rId216" name="Check Box 447">
              <controlPr locked="0" defaultSize="0" autoFill="0" autoLine="0" autoPict="0">
                <anchor moveWithCells="1" sizeWithCells="1">
                  <from>
                    <xdr:col>9</xdr:col>
                    <xdr:colOff>333375</xdr:colOff>
                    <xdr:row>99</xdr:row>
                    <xdr:rowOff>133350</xdr:rowOff>
                  </from>
                  <to>
                    <xdr:col>9</xdr:col>
                    <xdr:colOff>733425</xdr:colOff>
                    <xdr:row>100</xdr:row>
                    <xdr:rowOff>66675</xdr:rowOff>
                  </to>
                </anchor>
              </controlPr>
            </control>
          </mc:Choice>
        </mc:AlternateContent>
        <mc:AlternateContent xmlns:mc="http://schemas.openxmlformats.org/markup-compatibility/2006">
          <mc:Choice Requires="x14">
            <control shapeId="41408" r:id="rId217" name="Check Box 448">
              <controlPr locked="0" defaultSize="0" autoFill="0" autoLine="0" autoPict="0">
                <anchor moveWithCells="1" sizeWithCells="1">
                  <from>
                    <xdr:col>9</xdr:col>
                    <xdr:colOff>847725</xdr:colOff>
                    <xdr:row>99</xdr:row>
                    <xdr:rowOff>123825</xdr:rowOff>
                  </from>
                  <to>
                    <xdr:col>10</xdr:col>
                    <xdr:colOff>104775</xdr:colOff>
                    <xdr:row>100</xdr:row>
                    <xdr:rowOff>66675</xdr:rowOff>
                  </to>
                </anchor>
              </controlPr>
            </control>
          </mc:Choice>
        </mc:AlternateContent>
        <mc:AlternateContent xmlns:mc="http://schemas.openxmlformats.org/markup-compatibility/2006">
          <mc:Choice Requires="x14">
            <control shapeId="41409" r:id="rId218" name="Check Box 449">
              <controlPr locked="0" defaultSize="0" autoFill="0" autoLine="0" autoPict="0">
                <anchor moveWithCells="1" sizeWithCells="1">
                  <from>
                    <xdr:col>7</xdr:col>
                    <xdr:colOff>1047750</xdr:colOff>
                    <xdr:row>100</xdr:row>
                    <xdr:rowOff>114300</xdr:rowOff>
                  </from>
                  <to>
                    <xdr:col>9</xdr:col>
                    <xdr:colOff>171450</xdr:colOff>
                    <xdr:row>101</xdr:row>
                    <xdr:rowOff>57150</xdr:rowOff>
                  </to>
                </anchor>
              </controlPr>
            </control>
          </mc:Choice>
        </mc:AlternateContent>
        <mc:AlternateContent xmlns:mc="http://schemas.openxmlformats.org/markup-compatibility/2006">
          <mc:Choice Requires="x14">
            <control shapeId="41410" r:id="rId219" name="Check Box 450">
              <controlPr locked="0" defaultSize="0" autoFill="0" autoLine="0" autoPict="0">
                <anchor moveWithCells="1" sizeWithCells="1">
                  <from>
                    <xdr:col>9</xdr:col>
                    <xdr:colOff>333375</xdr:colOff>
                    <xdr:row>100</xdr:row>
                    <xdr:rowOff>123825</xdr:rowOff>
                  </from>
                  <to>
                    <xdr:col>9</xdr:col>
                    <xdr:colOff>733425</xdr:colOff>
                    <xdr:row>101</xdr:row>
                    <xdr:rowOff>57150</xdr:rowOff>
                  </to>
                </anchor>
              </controlPr>
            </control>
          </mc:Choice>
        </mc:AlternateContent>
        <mc:AlternateContent xmlns:mc="http://schemas.openxmlformats.org/markup-compatibility/2006">
          <mc:Choice Requires="x14">
            <control shapeId="41411" r:id="rId220" name="Check Box 451">
              <controlPr locked="0" defaultSize="0" autoFill="0" autoLine="0" autoPict="0">
                <anchor moveWithCells="1" sizeWithCells="1">
                  <from>
                    <xdr:col>9</xdr:col>
                    <xdr:colOff>847725</xdr:colOff>
                    <xdr:row>100</xdr:row>
                    <xdr:rowOff>123825</xdr:rowOff>
                  </from>
                  <to>
                    <xdr:col>10</xdr:col>
                    <xdr:colOff>104775</xdr:colOff>
                    <xdr:row>101</xdr:row>
                    <xdr:rowOff>57150</xdr:rowOff>
                  </to>
                </anchor>
              </controlPr>
            </control>
          </mc:Choice>
        </mc:AlternateContent>
        <mc:AlternateContent xmlns:mc="http://schemas.openxmlformats.org/markup-compatibility/2006">
          <mc:Choice Requires="x14">
            <control shapeId="41412" r:id="rId221" name="Check Box 452">
              <controlPr locked="0" defaultSize="0" autoFill="0" autoLine="0" autoPict="0">
                <anchor moveWithCells="1" sizeWithCells="1">
                  <from>
                    <xdr:col>7</xdr:col>
                    <xdr:colOff>1047750</xdr:colOff>
                    <xdr:row>102</xdr:row>
                    <xdr:rowOff>104775</xdr:rowOff>
                  </from>
                  <to>
                    <xdr:col>9</xdr:col>
                    <xdr:colOff>171450</xdr:colOff>
                    <xdr:row>103</xdr:row>
                    <xdr:rowOff>38100</xdr:rowOff>
                  </to>
                </anchor>
              </controlPr>
            </control>
          </mc:Choice>
        </mc:AlternateContent>
        <mc:AlternateContent xmlns:mc="http://schemas.openxmlformats.org/markup-compatibility/2006">
          <mc:Choice Requires="x14">
            <control shapeId="41413" r:id="rId222" name="Check Box 453">
              <controlPr locked="0" defaultSize="0" autoFill="0" autoLine="0" autoPict="0">
                <anchor moveWithCells="1" sizeWithCells="1">
                  <from>
                    <xdr:col>9</xdr:col>
                    <xdr:colOff>333375</xdr:colOff>
                    <xdr:row>102</xdr:row>
                    <xdr:rowOff>114300</xdr:rowOff>
                  </from>
                  <to>
                    <xdr:col>9</xdr:col>
                    <xdr:colOff>733425</xdr:colOff>
                    <xdr:row>103</xdr:row>
                    <xdr:rowOff>47625</xdr:rowOff>
                  </to>
                </anchor>
              </controlPr>
            </control>
          </mc:Choice>
        </mc:AlternateContent>
        <mc:AlternateContent xmlns:mc="http://schemas.openxmlformats.org/markup-compatibility/2006">
          <mc:Choice Requires="x14">
            <control shapeId="41414" r:id="rId223" name="Check Box 454">
              <controlPr locked="0" defaultSize="0" autoFill="0" autoLine="0" autoPict="0">
                <anchor moveWithCells="1" sizeWithCells="1">
                  <from>
                    <xdr:col>9</xdr:col>
                    <xdr:colOff>847725</xdr:colOff>
                    <xdr:row>102</xdr:row>
                    <xdr:rowOff>104775</xdr:rowOff>
                  </from>
                  <to>
                    <xdr:col>10</xdr:col>
                    <xdr:colOff>104775</xdr:colOff>
                    <xdr:row>103</xdr:row>
                    <xdr:rowOff>47625</xdr:rowOff>
                  </to>
                </anchor>
              </controlPr>
            </control>
          </mc:Choice>
        </mc:AlternateContent>
        <mc:AlternateContent xmlns:mc="http://schemas.openxmlformats.org/markup-compatibility/2006">
          <mc:Choice Requires="x14">
            <control shapeId="41415" r:id="rId224" name="Check Box 455">
              <controlPr locked="0" defaultSize="0" autoFill="0" autoLine="0" autoPict="0">
                <anchor moveWithCells="1" sizeWithCells="1">
                  <from>
                    <xdr:col>7</xdr:col>
                    <xdr:colOff>1047750</xdr:colOff>
                    <xdr:row>103</xdr:row>
                    <xdr:rowOff>95250</xdr:rowOff>
                  </from>
                  <to>
                    <xdr:col>9</xdr:col>
                    <xdr:colOff>171450</xdr:colOff>
                    <xdr:row>104</xdr:row>
                    <xdr:rowOff>38100</xdr:rowOff>
                  </to>
                </anchor>
              </controlPr>
            </control>
          </mc:Choice>
        </mc:AlternateContent>
        <mc:AlternateContent xmlns:mc="http://schemas.openxmlformats.org/markup-compatibility/2006">
          <mc:Choice Requires="x14">
            <control shapeId="41416" r:id="rId225" name="Check Box 456">
              <controlPr locked="0" defaultSize="0" autoFill="0" autoLine="0" autoPict="0">
                <anchor moveWithCells="1" sizeWithCells="1">
                  <from>
                    <xdr:col>9</xdr:col>
                    <xdr:colOff>333375</xdr:colOff>
                    <xdr:row>103</xdr:row>
                    <xdr:rowOff>114300</xdr:rowOff>
                  </from>
                  <to>
                    <xdr:col>9</xdr:col>
                    <xdr:colOff>733425</xdr:colOff>
                    <xdr:row>104</xdr:row>
                    <xdr:rowOff>38100</xdr:rowOff>
                  </to>
                </anchor>
              </controlPr>
            </control>
          </mc:Choice>
        </mc:AlternateContent>
        <mc:AlternateContent xmlns:mc="http://schemas.openxmlformats.org/markup-compatibility/2006">
          <mc:Choice Requires="x14">
            <control shapeId="41417" r:id="rId226" name="Check Box 457">
              <controlPr locked="0" defaultSize="0" autoFill="0" autoLine="0" autoPict="0">
                <anchor moveWithCells="1" sizeWithCells="1">
                  <from>
                    <xdr:col>9</xdr:col>
                    <xdr:colOff>847725</xdr:colOff>
                    <xdr:row>103</xdr:row>
                    <xdr:rowOff>104775</xdr:rowOff>
                  </from>
                  <to>
                    <xdr:col>10</xdr:col>
                    <xdr:colOff>104775</xdr:colOff>
                    <xdr:row>104</xdr:row>
                    <xdr:rowOff>38100</xdr:rowOff>
                  </to>
                </anchor>
              </controlPr>
            </control>
          </mc:Choice>
        </mc:AlternateContent>
        <mc:AlternateContent xmlns:mc="http://schemas.openxmlformats.org/markup-compatibility/2006">
          <mc:Choice Requires="x14">
            <control shapeId="41418" r:id="rId227" name="Check Box 458">
              <controlPr locked="0" defaultSize="0" autoFill="0" autoLine="0" autoPict="0">
                <anchor moveWithCells="1" sizeWithCells="1">
                  <from>
                    <xdr:col>7</xdr:col>
                    <xdr:colOff>1047750</xdr:colOff>
                    <xdr:row>104</xdr:row>
                    <xdr:rowOff>95250</xdr:rowOff>
                  </from>
                  <to>
                    <xdr:col>9</xdr:col>
                    <xdr:colOff>171450</xdr:colOff>
                    <xdr:row>105</xdr:row>
                    <xdr:rowOff>28575</xdr:rowOff>
                  </to>
                </anchor>
              </controlPr>
            </control>
          </mc:Choice>
        </mc:AlternateContent>
        <mc:AlternateContent xmlns:mc="http://schemas.openxmlformats.org/markup-compatibility/2006">
          <mc:Choice Requires="x14">
            <control shapeId="41419" r:id="rId228" name="Check Box 459">
              <controlPr locked="0" defaultSize="0" autoFill="0" autoLine="0" autoPict="0">
                <anchor moveWithCells="1" sizeWithCells="1">
                  <from>
                    <xdr:col>9</xdr:col>
                    <xdr:colOff>333375</xdr:colOff>
                    <xdr:row>104</xdr:row>
                    <xdr:rowOff>104775</xdr:rowOff>
                  </from>
                  <to>
                    <xdr:col>9</xdr:col>
                    <xdr:colOff>733425</xdr:colOff>
                    <xdr:row>105</xdr:row>
                    <xdr:rowOff>28575</xdr:rowOff>
                  </to>
                </anchor>
              </controlPr>
            </control>
          </mc:Choice>
        </mc:AlternateContent>
        <mc:AlternateContent xmlns:mc="http://schemas.openxmlformats.org/markup-compatibility/2006">
          <mc:Choice Requires="x14">
            <control shapeId="41420" r:id="rId229" name="Check Box 460">
              <controlPr locked="0" defaultSize="0" autoFill="0" autoLine="0" autoPict="0">
                <anchor moveWithCells="1" sizeWithCells="1">
                  <from>
                    <xdr:col>9</xdr:col>
                    <xdr:colOff>847725</xdr:colOff>
                    <xdr:row>104</xdr:row>
                    <xdr:rowOff>95250</xdr:rowOff>
                  </from>
                  <to>
                    <xdr:col>10</xdr:col>
                    <xdr:colOff>104775</xdr:colOff>
                    <xdr:row>105</xdr:row>
                    <xdr:rowOff>28575</xdr:rowOff>
                  </to>
                </anchor>
              </controlPr>
            </control>
          </mc:Choice>
        </mc:AlternateContent>
        <mc:AlternateContent xmlns:mc="http://schemas.openxmlformats.org/markup-compatibility/2006">
          <mc:Choice Requires="x14">
            <control shapeId="41421" r:id="rId230" name="Check Box 461">
              <controlPr locked="0" defaultSize="0" autoFill="0" autoLine="0" autoPict="0">
                <anchor moveWithCells="1" sizeWithCells="1">
                  <from>
                    <xdr:col>7</xdr:col>
                    <xdr:colOff>1047750</xdr:colOff>
                    <xdr:row>105</xdr:row>
                    <xdr:rowOff>85725</xdr:rowOff>
                  </from>
                  <to>
                    <xdr:col>9</xdr:col>
                    <xdr:colOff>171450</xdr:colOff>
                    <xdr:row>106</xdr:row>
                    <xdr:rowOff>28575</xdr:rowOff>
                  </to>
                </anchor>
              </controlPr>
            </control>
          </mc:Choice>
        </mc:AlternateContent>
        <mc:AlternateContent xmlns:mc="http://schemas.openxmlformats.org/markup-compatibility/2006">
          <mc:Choice Requires="x14">
            <control shapeId="41422" r:id="rId231" name="Check Box 462">
              <controlPr locked="0" defaultSize="0" autoFill="0" autoLine="0" autoPict="0">
                <anchor moveWithCells="1" sizeWithCells="1">
                  <from>
                    <xdr:col>9</xdr:col>
                    <xdr:colOff>333375</xdr:colOff>
                    <xdr:row>105</xdr:row>
                    <xdr:rowOff>95250</xdr:rowOff>
                  </from>
                  <to>
                    <xdr:col>9</xdr:col>
                    <xdr:colOff>733425</xdr:colOff>
                    <xdr:row>106</xdr:row>
                    <xdr:rowOff>28575</xdr:rowOff>
                  </to>
                </anchor>
              </controlPr>
            </control>
          </mc:Choice>
        </mc:AlternateContent>
        <mc:AlternateContent xmlns:mc="http://schemas.openxmlformats.org/markup-compatibility/2006">
          <mc:Choice Requires="x14">
            <control shapeId="41423" r:id="rId232" name="Check Box 463">
              <controlPr locked="0" defaultSize="0" autoFill="0" autoLine="0" autoPict="0">
                <anchor moveWithCells="1" sizeWithCells="1">
                  <from>
                    <xdr:col>9</xdr:col>
                    <xdr:colOff>847725</xdr:colOff>
                    <xdr:row>105</xdr:row>
                    <xdr:rowOff>85725</xdr:rowOff>
                  </from>
                  <to>
                    <xdr:col>10</xdr:col>
                    <xdr:colOff>104775</xdr:colOff>
                    <xdr:row>106</xdr:row>
                    <xdr:rowOff>28575</xdr:rowOff>
                  </to>
                </anchor>
              </controlPr>
            </control>
          </mc:Choice>
        </mc:AlternateContent>
        <mc:AlternateContent xmlns:mc="http://schemas.openxmlformats.org/markup-compatibility/2006">
          <mc:Choice Requires="x14">
            <control shapeId="41424" r:id="rId233" name="Check Box 464">
              <controlPr locked="0" defaultSize="0" autoFill="0" autoLine="0" autoPict="0">
                <anchor moveWithCells="1" sizeWithCells="1">
                  <from>
                    <xdr:col>7</xdr:col>
                    <xdr:colOff>1047750</xdr:colOff>
                    <xdr:row>106</xdr:row>
                    <xdr:rowOff>85725</xdr:rowOff>
                  </from>
                  <to>
                    <xdr:col>9</xdr:col>
                    <xdr:colOff>171450</xdr:colOff>
                    <xdr:row>107</xdr:row>
                    <xdr:rowOff>19050</xdr:rowOff>
                  </to>
                </anchor>
              </controlPr>
            </control>
          </mc:Choice>
        </mc:AlternateContent>
        <mc:AlternateContent xmlns:mc="http://schemas.openxmlformats.org/markup-compatibility/2006">
          <mc:Choice Requires="x14">
            <control shapeId="41425" r:id="rId234" name="Check Box 465">
              <controlPr locked="0" defaultSize="0" autoFill="0" autoLine="0" autoPict="0">
                <anchor moveWithCells="1" sizeWithCells="1">
                  <from>
                    <xdr:col>9</xdr:col>
                    <xdr:colOff>333375</xdr:colOff>
                    <xdr:row>106</xdr:row>
                    <xdr:rowOff>95250</xdr:rowOff>
                  </from>
                  <to>
                    <xdr:col>9</xdr:col>
                    <xdr:colOff>733425</xdr:colOff>
                    <xdr:row>107</xdr:row>
                    <xdr:rowOff>19050</xdr:rowOff>
                  </to>
                </anchor>
              </controlPr>
            </control>
          </mc:Choice>
        </mc:AlternateContent>
        <mc:AlternateContent xmlns:mc="http://schemas.openxmlformats.org/markup-compatibility/2006">
          <mc:Choice Requires="x14">
            <control shapeId="41426" r:id="rId235" name="Check Box 466">
              <controlPr locked="0" defaultSize="0" autoFill="0" autoLine="0" autoPict="0">
                <anchor moveWithCells="1" sizeWithCells="1">
                  <from>
                    <xdr:col>9</xdr:col>
                    <xdr:colOff>847725</xdr:colOff>
                    <xdr:row>106</xdr:row>
                    <xdr:rowOff>85725</xdr:rowOff>
                  </from>
                  <to>
                    <xdr:col>10</xdr:col>
                    <xdr:colOff>104775</xdr:colOff>
                    <xdr:row>107</xdr:row>
                    <xdr:rowOff>19050</xdr:rowOff>
                  </to>
                </anchor>
              </controlPr>
            </control>
          </mc:Choice>
        </mc:AlternateContent>
        <mc:AlternateContent xmlns:mc="http://schemas.openxmlformats.org/markup-compatibility/2006">
          <mc:Choice Requires="x14">
            <control shapeId="41427" r:id="rId236" name="Check Box 467">
              <controlPr locked="0" defaultSize="0" autoFill="0" autoLine="0" autoPict="0">
                <anchor moveWithCells="1" sizeWithCells="1">
                  <from>
                    <xdr:col>7</xdr:col>
                    <xdr:colOff>1047750</xdr:colOff>
                    <xdr:row>108</xdr:row>
                    <xdr:rowOff>66675</xdr:rowOff>
                  </from>
                  <to>
                    <xdr:col>9</xdr:col>
                    <xdr:colOff>171450</xdr:colOff>
                    <xdr:row>109</xdr:row>
                    <xdr:rowOff>9525</xdr:rowOff>
                  </to>
                </anchor>
              </controlPr>
            </control>
          </mc:Choice>
        </mc:AlternateContent>
        <mc:AlternateContent xmlns:mc="http://schemas.openxmlformats.org/markup-compatibility/2006">
          <mc:Choice Requires="x14">
            <control shapeId="41428" r:id="rId237" name="Check Box 468">
              <controlPr locked="0" defaultSize="0" autoFill="0" autoLine="0" autoPict="0">
                <anchor moveWithCells="1" sizeWithCells="1">
                  <from>
                    <xdr:col>9</xdr:col>
                    <xdr:colOff>333375</xdr:colOff>
                    <xdr:row>108</xdr:row>
                    <xdr:rowOff>76200</xdr:rowOff>
                  </from>
                  <to>
                    <xdr:col>9</xdr:col>
                    <xdr:colOff>733425</xdr:colOff>
                    <xdr:row>109</xdr:row>
                    <xdr:rowOff>9525</xdr:rowOff>
                  </to>
                </anchor>
              </controlPr>
            </control>
          </mc:Choice>
        </mc:AlternateContent>
        <mc:AlternateContent xmlns:mc="http://schemas.openxmlformats.org/markup-compatibility/2006">
          <mc:Choice Requires="x14">
            <control shapeId="41429" r:id="rId238" name="Check Box 469">
              <controlPr locked="0" defaultSize="0" autoFill="0" autoLine="0" autoPict="0">
                <anchor moveWithCells="1" sizeWithCells="1">
                  <from>
                    <xdr:col>9</xdr:col>
                    <xdr:colOff>847725</xdr:colOff>
                    <xdr:row>108</xdr:row>
                    <xdr:rowOff>76200</xdr:rowOff>
                  </from>
                  <to>
                    <xdr:col>10</xdr:col>
                    <xdr:colOff>104775</xdr:colOff>
                    <xdr:row>109</xdr:row>
                    <xdr:rowOff>9525</xdr:rowOff>
                  </to>
                </anchor>
              </controlPr>
            </control>
          </mc:Choice>
        </mc:AlternateContent>
        <mc:AlternateContent xmlns:mc="http://schemas.openxmlformats.org/markup-compatibility/2006">
          <mc:Choice Requires="x14">
            <control shapeId="41430" r:id="rId239" name="Check Box 470">
              <controlPr locked="0" defaultSize="0" autoFill="0" autoLine="0" autoPict="0">
                <anchor moveWithCells="1" sizeWithCells="1">
                  <from>
                    <xdr:col>7</xdr:col>
                    <xdr:colOff>1047750</xdr:colOff>
                    <xdr:row>107</xdr:row>
                    <xdr:rowOff>76200</xdr:rowOff>
                  </from>
                  <to>
                    <xdr:col>9</xdr:col>
                    <xdr:colOff>171450</xdr:colOff>
                    <xdr:row>108</xdr:row>
                    <xdr:rowOff>9525</xdr:rowOff>
                  </to>
                </anchor>
              </controlPr>
            </control>
          </mc:Choice>
        </mc:AlternateContent>
        <mc:AlternateContent xmlns:mc="http://schemas.openxmlformats.org/markup-compatibility/2006">
          <mc:Choice Requires="x14">
            <control shapeId="41431" r:id="rId240" name="Check Box 471">
              <controlPr locked="0" defaultSize="0" autoFill="0" autoLine="0" autoPict="0">
                <anchor moveWithCells="1" sizeWithCells="1">
                  <from>
                    <xdr:col>9</xdr:col>
                    <xdr:colOff>333375</xdr:colOff>
                    <xdr:row>107</xdr:row>
                    <xdr:rowOff>85725</xdr:rowOff>
                  </from>
                  <to>
                    <xdr:col>9</xdr:col>
                    <xdr:colOff>733425</xdr:colOff>
                    <xdr:row>108</xdr:row>
                    <xdr:rowOff>9525</xdr:rowOff>
                  </to>
                </anchor>
              </controlPr>
            </control>
          </mc:Choice>
        </mc:AlternateContent>
        <mc:AlternateContent xmlns:mc="http://schemas.openxmlformats.org/markup-compatibility/2006">
          <mc:Choice Requires="x14">
            <control shapeId="41432" r:id="rId241" name="Check Box 472">
              <controlPr locked="0" defaultSize="0" autoFill="0" autoLine="0" autoPict="0">
                <anchor moveWithCells="1" sizeWithCells="1">
                  <from>
                    <xdr:col>9</xdr:col>
                    <xdr:colOff>847725</xdr:colOff>
                    <xdr:row>107</xdr:row>
                    <xdr:rowOff>76200</xdr:rowOff>
                  </from>
                  <to>
                    <xdr:col>10</xdr:col>
                    <xdr:colOff>104775</xdr:colOff>
                    <xdr:row>108</xdr:row>
                    <xdr:rowOff>9525</xdr:rowOff>
                  </to>
                </anchor>
              </controlPr>
            </control>
          </mc:Choice>
        </mc:AlternateContent>
        <mc:AlternateContent xmlns:mc="http://schemas.openxmlformats.org/markup-compatibility/2006">
          <mc:Choice Requires="x14">
            <control shapeId="41433" r:id="rId242" name="Check Box 473">
              <controlPr locked="0" defaultSize="0" autoFill="0" autoLine="0" autoPict="0">
                <anchor moveWithCells="1" sizeWithCells="1">
                  <from>
                    <xdr:col>7</xdr:col>
                    <xdr:colOff>1047750</xdr:colOff>
                    <xdr:row>109</xdr:row>
                    <xdr:rowOff>66675</xdr:rowOff>
                  </from>
                  <to>
                    <xdr:col>9</xdr:col>
                    <xdr:colOff>171450</xdr:colOff>
                    <xdr:row>110</xdr:row>
                    <xdr:rowOff>0</xdr:rowOff>
                  </to>
                </anchor>
              </controlPr>
            </control>
          </mc:Choice>
        </mc:AlternateContent>
        <mc:AlternateContent xmlns:mc="http://schemas.openxmlformats.org/markup-compatibility/2006">
          <mc:Choice Requires="x14">
            <control shapeId="41434" r:id="rId243" name="Check Box 474">
              <controlPr locked="0" defaultSize="0" autoFill="0" autoLine="0" autoPict="0">
                <anchor moveWithCells="1" sizeWithCells="1">
                  <from>
                    <xdr:col>9</xdr:col>
                    <xdr:colOff>333375</xdr:colOff>
                    <xdr:row>109</xdr:row>
                    <xdr:rowOff>76200</xdr:rowOff>
                  </from>
                  <to>
                    <xdr:col>9</xdr:col>
                    <xdr:colOff>733425</xdr:colOff>
                    <xdr:row>110</xdr:row>
                    <xdr:rowOff>0</xdr:rowOff>
                  </to>
                </anchor>
              </controlPr>
            </control>
          </mc:Choice>
        </mc:AlternateContent>
        <mc:AlternateContent xmlns:mc="http://schemas.openxmlformats.org/markup-compatibility/2006">
          <mc:Choice Requires="x14">
            <control shapeId="41435" r:id="rId244" name="Check Box 475">
              <controlPr locked="0" defaultSize="0" autoFill="0" autoLine="0" autoPict="0">
                <anchor moveWithCells="1" sizeWithCells="1">
                  <from>
                    <xdr:col>9</xdr:col>
                    <xdr:colOff>847725</xdr:colOff>
                    <xdr:row>109</xdr:row>
                    <xdr:rowOff>66675</xdr:rowOff>
                  </from>
                  <to>
                    <xdr:col>10</xdr:col>
                    <xdr:colOff>104775</xdr:colOff>
                    <xdr:row>110</xdr:row>
                    <xdr:rowOff>0</xdr:rowOff>
                  </to>
                </anchor>
              </controlPr>
            </control>
          </mc:Choice>
        </mc:AlternateContent>
        <mc:AlternateContent xmlns:mc="http://schemas.openxmlformats.org/markup-compatibility/2006">
          <mc:Choice Requires="x14">
            <control shapeId="41436" r:id="rId245" name="Check Box 476">
              <controlPr locked="0" defaultSize="0" autoFill="0" autoLine="0" autoPict="0">
                <anchor moveWithCells="1" sizeWithCells="1">
                  <from>
                    <xdr:col>7</xdr:col>
                    <xdr:colOff>1047750</xdr:colOff>
                    <xdr:row>111</xdr:row>
                    <xdr:rowOff>47625</xdr:rowOff>
                  </from>
                  <to>
                    <xdr:col>9</xdr:col>
                    <xdr:colOff>171450</xdr:colOff>
                    <xdr:row>111</xdr:row>
                    <xdr:rowOff>180975</xdr:rowOff>
                  </to>
                </anchor>
              </controlPr>
            </control>
          </mc:Choice>
        </mc:AlternateContent>
        <mc:AlternateContent xmlns:mc="http://schemas.openxmlformats.org/markup-compatibility/2006">
          <mc:Choice Requires="x14">
            <control shapeId="41437" r:id="rId246" name="Check Box 477">
              <controlPr locked="0" defaultSize="0" autoFill="0" autoLine="0" autoPict="0">
                <anchor moveWithCells="1" sizeWithCells="1">
                  <from>
                    <xdr:col>9</xdr:col>
                    <xdr:colOff>333375</xdr:colOff>
                    <xdr:row>111</xdr:row>
                    <xdr:rowOff>57150</xdr:rowOff>
                  </from>
                  <to>
                    <xdr:col>9</xdr:col>
                    <xdr:colOff>733425</xdr:colOff>
                    <xdr:row>111</xdr:row>
                    <xdr:rowOff>180975</xdr:rowOff>
                  </to>
                </anchor>
              </controlPr>
            </control>
          </mc:Choice>
        </mc:AlternateContent>
        <mc:AlternateContent xmlns:mc="http://schemas.openxmlformats.org/markup-compatibility/2006">
          <mc:Choice Requires="x14">
            <control shapeId="41438" r:id="rId247" name="Check Box 478">
              <controlPr locked="0" defaultSize="0" autoFill="0" autoLine="0" autoPict="0">
                <anchor moveWithCells="1" sizeWithCells="1">
                  <from>
                    <xdr:col>9</xdr:col>
                    <xdr:colOff>847725</xdr:colOff>
                    <xdr:row>111</xdr:row>
                    <xdr:rowOff>57150</xdr:rowOff>
                  </from>
                  <to>
                    <xdr:col>10</xdr:col>
                    <xdr:colOff>104775</xdr:colOff>
                    <xdr:row>111</xdr:row>
                    <xdr:rowOff>180975</xdr:rowOff>
                  </to>
                </anchor>
              </controlPr>
            </control>
          </mc:Choice>
        </mc:AlternateContent>
        <mc:AlternateContent xmlns:mc="http://schemas.openxmlformats.org/markup-compatibility/2006">
          <mc:Choice Requires="x14">
            <control shapeId="41439" r:id="rId248" name="Check Box 479">
              <controlPr locked="0" defaultSize="0" autoFill="0" autoLine="0" autoPict="0">
                <anchor moveWithCells="1" sizeWithCells="1">
                  <from>
                    <xdr:col>7</xdr:col>
                    <xdr:colOff>1047750</xdr:colOff>
                    <xdr:row>113</xdr:row>
                    <xdr:rowOff>38100</xdr:rowOff>
                  </from>
                  <to>
                    <xdr:col>9</xdr:col>
                    <xdr:colOff>171450</xdr:colOff>
                    <xdr:row>113</xdr:row>
                    <xdr:rowOff>161925</xdr:rowOff>
                  </to>
                </anchor>
              </controlPr>
            </control>
          </mc:Choice>
        </mc:AlternateContent>
        <mc:AlternateContent xmlns:mc="http://schemas.openxmlformats.org/markup-compatibility/2006">
          <mc:Choice Requires="x14">
            <control shapeId="41440" r:id="rId249" name="Check Box 480">
              <controlPr locked="0" defaultSize="0" autoFill="0" autoLine="0" autoPict="0">
                <anchor moveWithCells="1" sizeWithCells="1">
                  <from>
                    <xdr:col>9</xdr:col>
                    <xdr:colOff>333375</xdr:colOff>
                    <xdr:row>113</xdr:row>
                    <xdr:rowOff>47625</xdr:rowOff>
                  </from>
                  <to>
                    <xdr:col>9</xdr:col>
                    <xdr:colOff>733425</xdr:colOff>
                    <xdr:row>113</xdr:row>
                    <xdr:rowOff>171450</xdr:rowOff>
                  </to>
                </anchor>
              </controlPr>
            </control>
          </mc:Choice>
        </mc:AlternateContent>
        <mc:AlternateContent xmlns:mc="http://schemas.openxmlformats.org/markup-compatibility/2006">
          <mc:Choice Requires="x14">
            <control shapeId="41441" r:id="rId250" name="Check Box 481">
              <controlPr locked="0" defaultSize="0" autoFill="0" autoLine="0" autoPict="0">
                <anchor moveWithCells="1" sizeWithCells="1">
                  <from>
                    <xdr:col>9</xdr:col>
                    <xdr:colOff>847725</xdr:colOff>
                    <xdr:row>113</xdr:row>
                    <xdr:rowOff>38100</xdr:rowOff>
                  </from>
                  <to>
                    <xdr:col>10</xdr:col>
                    <xdr:colOff>104775</xdr:colOff>
                    <xdr:row>113</xdr:row>
                    <xdr:rowOff>171450</xdr:rowOff>
                  </to>
                </anchor>
              </controlPr>
            </control>
          </mc:Choice>
        </mc:AlternateContent>
        <mc:AlternateContent xmlns:mc="http://schemas.openxmlformats.org/markup-compatibility/2006">
          <mc:Choice Requires="x14">
            <control shapeId="41442" r:id="rId251" name="Check Box 482">
              <controlPr locked="0" defaultSize="0" autoFill="0" autoLine="0" autoPict="0">
                <anchor moveWithCells="1" sizeWithCells="1">
                  <from>
                    <xdr:col>7</xdr:col>
                    <xdr:colOff>1047750</xdr:colOff>
                    <xdr:row>114</xdr:row>
                    <xdr:rowOff>28575</xdr:rowOff>
                  </from>
                  <to>
                    <xdr:col>9</xdr:col>
                    <xdr:colOff>171450</xdr:colOff>
                    <xdr:row>114</xdr:row>
                    <xdr:rowOff>161925</xdr:rowOff>
                  </to>
                </anchor>
              </controlPr>
            </control>
          </mc:Choice>
        </mc:AlternateContent>
        <mc:AlternateContent xmlns:mc="http://schemas.openxmlformats.org/markup-compatibility/2006">
          <mc:Choice Requires="x14">
            <control shapeId="41443" r:id="rId252" name="Check Box 483">
              <controlPr locked="0" defaultSize="0" autoFill="0" autoLine="0" autoPict="0">
                <anchor moveWithCells="1" sizeWithCells="1">
                  <from>
                    <xdr:col>9</xdr:col>
                    <xdr:colOff>333375</xdr:colOff>
                    <xdr:row>114</xdr:row>
                    <xdr:rowOff>47625</xdr:rowOff>
                  </from>
                  <to>
                    <xdr:col>9</xdr:col>
                    <xdr:colOff>733425</xdr:colOff>
                    <xdr:row>114</xdr:row>
                    <xdr:rowOff>161925</xdr:rowOff>
                  </to>
                </anchor>
              </controlPr>
            </control>
          </mc:Choice>
        </mc:AlternateContent>
        <mc:AlternateContent xmlns:mc="http://schemas.openxmlformats.org/markup-compatibility/2006">
          <mc:Choice Requires="x14">
            <control shapeId="41444" r:id="rId253" name="Check Box 484">
              <controlPr locked="0" defaultSize="0" autoFill="0" autoLine="0" autoPict="0">
                <anchor moveWithCells="1" sizeWithCells="1">
                  <from>
                    <xdr:col>9</xdr:col>
                    <xdr:colOff>847725</xdr:colOff>
                    <xdr:row>114</xdr:row>
                    <xdr:rowOff>38100</xdr:rowOff>
                  </from>
                  <to>
                    <xdr:col>10</xdr:col>
                    <xdr:colOff>104775</xdr:colOff>
                    <xdr:row>114</xdr:row>
                    <xdr:rowOff>161925</xdr:rowOff>
                  </to>
                </anchor>
              </controlPr>
            </control>
          </mc:Choice>
        </mc:AlternateContent>
        <mc:AlternateContent xmlns:mc="http://schemas.openxmlformats.org/markup-compatibility/2006">
          <mc:Choice Requires="x14">
            <control shapeId="41445" r:id="rId254" name="Check Box 485">
              <controlPr locked="0" defaultSize="0" autoFill="0" autoLine="0" autoPict="0">
                <anchor moveWithCells="1" sizeWithCells="1">
                  <from>
                    <xdr:col>7</xdr:col>
                    <xdr:colOff>1047750</xdr:colOff>
                    <xdr:row>115</xdr:row>
                    <xdr:rowOff>28575</xdr:rowOff>
                  </from>
                  <to>
                    <xdr:col>9</xdr:col>
                    <xdr:colOff>171450</xdr:colOff>
                    <xdr:row>115</xdr:row>
                    <xdr:rowOff>152400</xdr:rowOff>
                  </to>
                </anchor>
              </controlPr>
            </control>
          </mc:Choice>
        </mc:AlternateContent>
        <mc:AlternateContent xmlns:mc="http://schemas.openxmlformats.org/markup-compatibility/2006">
          <mc:Choice Requires="x14">
            <control shapeId="41446" r:id="rId255" name="Check Box 486">
              <controlPr locked="0" defaultSize="0" autoFill="0" autoLine="0" autoPict="0">
                <anchor moveWithCells="1" sizeWithCells="1">
                  <from>
                    <xdr:col>9</xdr:col>
                    <xdr:colOff>333375</xdr:colOff>
                    <xdr:row>115</xdr:row>
                    <xdr:rowOff>38100</xdr:rowOff>
                  </from>
                  <to>
                    <xdr:col>9</xdr:col>
                    <xdr:colOff>733425</xdr:colOff>
                    <xdr:row>115</xdr:row>
                    <xdr:rowOff>152400</xdr:rowOff>
                  </to>
                </anchor>
              </controlPr>
            </control>
          </mc:Choice>
        </mc:AlternateContent>
        <mc:AlternateContent xmlns:mc="http://schemas.openxmlformats.org/markup-compatibility/2006">
          <mc:Choice Requires="x14">
            <control shapeId="41447" r:id="rId256" name="Check Box 487">
              <controlPr locked="0" defaultSize="0" autoFill="0" autoLine="0" autoPict="0">
                <anchor moveWithCells="1" sizeWithCells="1">
                  <from>
                    <xdr:col>9</xdr:col>
                    <xdr:colOff>847725</xdr:colOff>
                    <xdr:row>115</xdr:row>
                    <xdr:rowOff>28575</xdr:rowOff>
                  </from>
                  <to>
                    <xdr:col>10</xdr:col>
                    <xdr:colOff>104775</xdr:colOff>
                    <xdr:row>115</xdr:row>
                    <xdr:rowOff>152400</xdr:rowOff>
                  </to>
                </anchor>
              </controlPr>
            </control>
          </mc:Choice>
        </mc:AlternateContent>
        <mc:AlternateContent xmlns:mc="http://schemas.openxmlformats.org/markup-compatibility/2006">
          <mc:Choice Requires="x14">
            <control shapeId="41448" r:id="rId257" name="Check Box 488">
              <controlPr locked="0" defaultSize="0" autoFill="0" autoLine="0" autoPict="0">
                <anchor moveWithCells="1" sizeWithCells="1">
                  <from>
                    <xdr:col>7</xdr:col>
                    <xdr:colOff>1047750</xdr:colOff>
                    <xdr:row>91</xdr:row>
                    <xdr:rowOff>171450</xdr:rowOff>
                  </from>
                  <to>
                    <xdr:col>9</xdr:col>
                    <xdr:colOff>171450</xdr:colOff>
                    <xdr:row>92</xdr:row>
                    <xdr:rowOff>104775</xdr:rowOff>
                  </to>
                </anchor>
              </controlPr>
            </control>
          </mc:Choice>
        </mc:AlternateContent>
        <mc:AlternateContent xmlns:mc="http://schemas.openxmlformats.org/markup-compatibility/2006">
          <mc:Choice Requires="x14">
            <control shapeId="41449" r:id="rId258" name="Check Box 489">
              <controlPr locked="0" defaultSize="0" autoFill="0" autoLine="0" autoPict="0">
                <anchor moveWithCells="1" sizeWithCells="1">
                  <from>
                    <xdr:col>9</xdr:col>
                    <xdr:colOff>333375</xdr:colOff>
                    <xdr:row>91</xdr:row>
                    <xdr:rowOff>180975</xdr:rowOff>
                  </from>
                  <to>
                    <xdr:col>9</xdr:col>
                    <xdr:colOff>733425</xdr:colOff>
                    <xdr:row>92</xdr:row>
                    <xdr:rowOff>114300</xdr:rowOff>
                  </to>
                </anchor>
              </controlPr>
            </control>
          </mc:Choice>
        </mc:AlternateContent>
        <mc:AlternateContent xmlns:mc="http://schemas.openxmlformats.org/markup-compatibility/2006">
          <mc:Choice Requires="x14">
            <control shapeId="41450" r:id="rId259" name="Check Box 490">
              <controlPr locked="0" defaultSize="0" autoFill="0" autoLine="0" autoPict="0">
                <anchor moveWithCells="1" sizeWithCells="1">
                  <from>
                    <xdr:col>9</xdr:col>
                    <xdr:colOff>847725</xdr:colOff>
                    <xdr:row>91</xdr:row>
                    <xdr:rowOff>171450</xdr:rowOff>
                  </from>
                  <to>
                    <xdr:col>10</xdr:col>
                    <xdr:colOff>104775</xdr:colOff>
                    <xdr:row>92</xdr:row>
                    <xdr:rowOff>114300</xdr:rowOff>
                  </to>
                </anchor>
              </controlPr>
            </control>
          </mc:Choice>
        </mc:AlternateContent>
        <mc:AlternateContent xmlns:mc="http://schemas.openxmlformats.org/markup-compatibility/2006">
          <mc:Choice Requires="x14">
            <control shapeId="41451" r:id="rId260" name="Check Box 491">
              <controlPr locked="0" defaultSize="0" autoFill="0" autoLine="0" autoPict="0">
                <anchor moveWithCells="1" sizeWithCells="1">
                  <from>
                    <xdr:col>7</xdr:col>
                    <xdr:colOff>1047750</xdr:colOff>
                    <xdr:row>101</xdr:row>
                    <xdr:rowOff>114300</xdr:rowOff>
                  </from>
                  <to>
                    <xdr:col>9</xdr:col>
                    <xdr:colOff>171450</xdr:colOff>
                    <xdr:row>102</xdr:row>
                    <xdr:rowOff>47625</xdr:rowOff>
                  </to>
                </anchor>
              </controlPr>
            </control>
          </mc:Choice>
        </mc:AlternateContent>
        <mc:AlternateContent xmlns:mc="http://schemas.openxmlformats.org/markup-compatibility/2006">
          <mc:Choice Requires="x14">
            <control shapeId="41452" r:id="rId261" name="Check Box 492">
              <controlPr locked="0" defaultSize="0" autoFill="0" autoLine="0" autoPict="0">
                <anchor moveWithCells="1" sizeWithCells="1">
                  <from>
                    <xdr:col>9</xdr:col>
                    <xdr:colOff>333375</xdr:colOff>
                    <xdr:row>101</xdr:row>
                    <xdr:rowOff>123825</xdr:rowOff>
                  </from>
                  <to>
                    <xdr:col>9</xdr:col>
                    <xdr:colOff>733425</xdr:colOff>
                    <xdr:row>102</xdr:row>
                    <xdr:rowOff>47625</xdr:rowOff>
                  </to>
                </anchor>
              </controlPr>
            </control>
          </mc:Choice>
        </mc:AlternateContent>
        <mc:AlternateContent xmlns:mc="http://schemas.openxmlformats.org/markup-compatibility/2006">
          <mc:Choice Requires="x14">
            <control shapeId="41453" r:id="rId262" name="Check Box 493">
              <controlPr locked="0" defaultSize="0" autoFill="0" autoLine="0" autoPict="0">
                <anchor moveWithCells="1" sizeWithCells="1">
                  <from>
                    <xdr:col>9</xdr:col>
                    <xdr:colOff>847725</xdr:colOff>
                    <xdr:row>101</xdr:row>
                    <xdr:rowOff>114300</xdr:rowOff>
                  </from>
                  <to>
                    <xdr:col>10</xdr:col>
                    <xdr:colOff>104775</xdr:colOff>
                    <xdr:row>102</xdr:row>
                    <xdr:rowOff>47625</xdr:rowOff>
                  </to>
                </anchor>
              </controlPr>
            </control>
          </mc:Choice>
        </mc:AlternateContent>
        <mc:AlternateContent xmlns:mc="http://schemas.openxmlformats.org/markup-compatibility/2006">
          <mc:Choice Requires="x14">
            <control shapeId="41454" r:id="rId263" name="Check Box 494">
              <controlPr locked="0" defaultSize="0" autoFill="0" autoLine="0" autoPict="0">
                <anchor moveWithCells="1" sizeWithCells="1">
                  <from>
                    <xdr:col>7</xdr:col>
                    <xdr:colOff>1047750</xdr:colOff>
                    <xdr:row>110</xdr:row>
                    <xdr:rowOff>57150</xdr:rowOff>
                  </from>
                  <to>
                    <xdr:col>9</xdr:col>
                    <xdr:colOff>171450</xdr:colOff>
                    <xdr:row>110</xdr:row>
                    <xdr:rowOff>180975</xdr:rowOff>
                  </to>
                </anchor>
              </controlPr>
            </control>
          </mc:Choice>
        </mc:AlternateContent>
        <mc:AlternateContent xmlns:mc="http://schemas.openxmlformats.org/markup-compatibility/2006">
          <mc:Choice Requires="x14">
            <control shapeId="41455" r:id="rId264" name="Check Box 495">
              <controlPr locked="0" defaultSize="0" autoFill="0" autoLine="0" autoPict="0">
                <anchor moveWithCells="1" sizeWithCells="1">
                  <from>
                    <xdr:col>9</xdr:col>
                    <xdr:colOff>333375</xdr:colOff>
                    <xdr:row>110</xdr:row>
                    <xdr:rowOff>66675</xdr:rowOff>
                  </from>
                  <to>
                    <xdr:col>9</xdr:col>
                    <xdr:colOff>733425</xdr:colOff>
                    <xdr:row>110</xdr:row>
                    <xdr:rowOff>190500</xdr:rowOff>
                  </to>
                </anchor>
              </controlPr>
            </control>
          </mc:Choice>
        </mc:AlternateContent>
        <mc:AlternateContent xmlns:mc="http://schemas.openxmlformats.org/markup-compatibility/2006">
          <mc:Choice Requires="x14">
            <control shapeId="41456" r:id="rId265" name="Check Box 496">
              <controlPr locked="0" defaultSize="0" autoFill="0" autoLine="0" autoPict="0">
                <anchor moveWithCells="1" sizeWithCells="1">
                  <from>
                    <xdr:col>9</xdr:col>
                    <xdr:colOff>847725</xdr:colOff>
                    <xdr:row>110</xdr:row>
                    <xdr:rowOff>57150</xdr:rowOff>
                  </from>
                  <to>
                    <xdr:col>10</xdr:col>
                    <xdr:colOff>104775</xdr:colOff>
                    <xdr:row>110</xdr:row>
                    <xdr:rowOff>190500</xdr:rowOff>
                  </to>
                </anchor>
              </controlPr>
            </control>
          </mc:Choice>
        </mc:AlternateContent>
        <mc:AlternateContent xmlns:mc="http://schemas.openxmlformats.org/markup-compatibility/2006">
          <mc:Choice Requires="x14">
            <control shapeId="41457" r:id="rId266" name="Check Box 497">
              <controlPr locked="0" defaultSize="0" autoFill="0" autoLine="0" autoPict="0">
                <anchor moveWithCells="1" sizeWithCells="1">
                  <from>
                    <xdr:col>7</xdr:col>
                    <xdr:colOff>1047750</xdr:colOff>
                    <xdr:row>112</xdr:row>
                    <xdr:rowOff>47625</xdr:rowOff>
                  </from>
                  <to>
                    <xdr:col>9</xdr:col>
                    <xdr:colOff>171450</xdr:colOff>
                    <xdr:row>112</xdr:row>
                    <xdr:rowOff>171450</xdr:rowOff>
                  </to>
                </anchor>
              </controlPr>
            </control>
          </mc:Choice>
        </mc:AlternateContent>
        <mc:AlternateContent xmlns:mc="http://schemas.openxmlformats.org/markup-compatibility/2006">
          <mc:Choice Requires="x14">
            <control shapeId="41458" r:id="rId267" name="Check Box 498">
              <controlPr locked="0" defaultSize="0" autoFill="0" autoLine="0" autoPict="0">
                <anchor moveWithCells="1" sizeWithCells="1">
                  <from>
                    <xdr:col>9</xdr:col>
                    <xdr:colOff>333375</xdr:colOff>
                    <xdr:row>112</xdr:row>
                    <xdr:rowOff>57150</xdr:rowOff>
                  </from>
                  <to>
                    <xdr:col>9</xdr:col>
                    <xdr:colOff>733425</xdr:colOff>
                    <xdr:row>112</xdr:row>
                    <xdr:rowOff>171450</xdr:rowOff>
                  </to>
                </anchor>
              </controlPr>
            </control>
          </mc:Choice>
        </mc:AlternateContent>
        <mc:AlternateContent xmlns:mc="http://schemas.openxmlformats.org/markup-compatibility/2006">
          <mc:Choice Requires="x14">
            <control shapeId="41459" r:id="rId268" name="Check Box 499">
              <controlPr locked="0" defaultSize="0" autoFill="0" autoLine="0" autoPict="0">
                <anchor moveWithCells="1" sizeWithCells="1">
                  <from>
                    <xdr:col>9</xdr:col>
                    <xdr:colOff>847725</xdr:colOff>
                    <xdr:row>112</xdr:row>
                    <xdr:rowOff>47625</xdr:rowOff>
                  </from>
                  <to>
                    <xdr:col>10</xdr:col>
                    <xdr:colOff>104775</xdr:colOff>
                    <xdr:row>112</xdr:row>
                    <xdr:rowOff>171450</xdr:rowOff>
                  </to>
                </anchor>
              </controlPr>
            </control>
          </mc:Choice>
        </mc:AlternateContent>
        <mc:AlternateContent xmlns:mc="http://schemas.openxmlformats.org/markup-compatibility/2006">
          <mc:Choice Requires="x14">
            <control shapeId="41460" r:id="rId269" name="Check Box 500">
              <controlPr defaultSize="0" autoFill="0" autoLine="0" autoPict="0">
                <anchor moveWithCells="1" sizeWithCells="1">
                  <from>
                    <xdr:col>2</xdr:col>
                    <xdr:colOff>542925</xdr:colOff>
                    <xdr:row>27</xdr:row>
                    <xdr:rowOff>9525</xdr:rowOff>
                  </from>
                  <to>
                    <xdr:col>3</xdr:col>
                    <xdr:colOff>190500</xdr:colOff>
                    <xdr:row>28</xdr:row>
                    <xdr:rowOff>0</xdr:rowOff>
                  </to>
                </anchor>
              </controlPr>
            </control>
          </mc:Choice>
        </mc:AlternateContent>
        <mc:AlternateContent xmlns:mc="http://schemas.openxmlformats.org/markup-compatibility/2006">
          <mc:Choice Requires="x14">
            <control shapeId="41461" r:id="rId270" name="Check Box 501">
              <controlPr defaultSize="0" autoFill="0" autoLine="0" autoPict="0">
                <anchor moveWithCells="1" sizeWithCells="1">
                  <from>
                    <xdr:col>4</xdr:col>
                    <xdr:colOff>771525</xdr:colOff>
                    <xdr:row>27</xdr:row>
                    <xdr:rowOff>0</xdr:rowOff>
                  </from>
                  <to>
                    <xdr:col>4</xdr:col>
                    <xdr:colOff>1247775</xdr:colOff>
                    <xdr:row>28</xdr:row>
                    <xdr:rowOff>0</xdr:rowOff>
                  </to>
                </anchor>
              </controlPr>
            </control>
          </mc:Choice>
        </mc:AlternateContent>
        <mc:AlternateContent xmlns:mc="http://schemas.openxmlformats.org/markup-compatibility/2006">
          <mc:Choice Requires="x14">
            <control shapeId="41462" r:id="rId271" name="Check Box 502">
              <controlPr defaultSize="0" autoFill="0" autoLine="0" autoPict="0">
                <anchor moveWithCells="1" sizeWithCells="1">
                  <from>
                    <xdr:col>3</xdr:col>
                    <xdr:colOff>190500</xdr:colOff>
                    <xdr:row>28</xdr:row>
                    <xdr:rowOff>0</xdr:rowOff>
                  </from>
                  <to>
                    <xdr:col>4</xdr:col>
                    <xdr:colOff>333375</xdr:colOff>
                    <xdr:row>28</xdr:row>
                    <xdr:rowOff>200025</xdr:rowOff>
                  </to>
                </anchor>
              </controlPr>
            </control>
          </mc:Choice>
        </mc:AlternateContent>
        <mc:AlternateContent xmlns:mc="http://schemas.openxmlformats.org/markup-compatibility/2006">
          <mc:Choice Requires="x14">
            <control shapeId="41463" r:id="rId272" name="Check Box 503">
              <controlPr defaultSize="0" autoFill="0" autoLine="0" autoPict="0">
                <anchor moveWithCells="1" sizeWithCells="1">
                  <from>
                    <xdr:col>4</xdr:col>
                    <xdr:colOff>276225</xdr:colOff>
                    <xdr:row>28</xdr:row>
                    <xdr:rowOff>0</xdr:rowOff>
                  </from>
                  <to>
                    <xdr:col>4</xdr:col>
                    <xdr:colOff>742950</xdr:colOff>
                    <xdr:row>28</xdr:row>
                    <xdr:rowOff>200025</xdr:rowOff>
                  </to>
                </anchor>
              </controlPr>
            </control>
          </mc:Choice>
        </mc:AlternateContent>
        <mc:AlternateContent xmlns:mc="http://schemas.openxmlformats.org/markup-compatibility/2006">
          <mc:Choice Requires="x14">
            <control shapeId="41464" r:id="rId273" name="Check Box 504">
              <controlPr defaultSize="0" autoFill="0" autoLine="0" autoPict="0">
                <anchor moveWithCells="1" sizeWithCells="1">
                  <from>
                    <xdr:col>2</xdr:col>
                    <xdr:colOff>542925</xdr:colOff>
                    <xdr:row>28</xdr:row>
                    <xdr:rowOff>9525</xdr:rowOff>
                  </from>
                  <to>
                    <xdr:col>3</xdr:col>
                    <xdr:colOff>190500</xdr:colOff>
                    <xdr:row>29</xdr:row>
                    <xdr:rowOff>0</xdr:rowOff>
                  </to>
                </anchor>
              </controlPr>
            </control>
          </mc:Choice>
        </mc:AlternateContent>
        <mc:AlternateContent xmlns:mc="http://schemas.openxmlformats.org/markup-compatibility/2006">
          <mc:Choice Requires="x14">
            <control shapeId="41465" r:id="rId274" name="Check Box 505">
              <controlPr defaultSize="0" autoFill="0" autoLine="0" autoPict="0">
                <anchor moveWithCells="1" sizeWithCells="1">
                  <from>
                    <xdr:col>4</xdr:col>
                    <xdr:colOff>771525</xdr:colOff>
                    <xdr:row>28</xdr:row>
                    <xdr:rowOff>0</xdr:rowOff>
                  </from>
                  <to>
                    <xdr:col>4</xdr:col>
                    <xdr:colOff>1247775</xdr:colOff>
                    <xdr:row>29</xdr:row>
                    <xdr:rowOff>0</xdr:rowOff>
                  </to>
                </anchor>
              </controlPr>
            </control>
          </mc:Choice>
        </mc:AlternateContent>
        <mc:AlternateContent xmlns:mc="http://schemas.openxmlformats.org/markup-compatibility/2006">
          <mc:Choice Requires="x14">
            <control shapeId="41470" r:id="rId275" name="Check Box 510">
              <controlPr defaultSize="0" autoFill="0" autoLine="0" autoPict="0">
                <anchor moveWithCells="1">
                  <from>
                    <xdr:col>1</xdr:col>
                    <xdr:colOff>0</xdr:colOff>
                    <xdr:row>8</xdr:row>
                    <xdr:rowOff>0</xdr:rowOff>
                  </from>
                  <to>
                    <xdr:col>1</xdr:col>
                    <xdr:colOff>381000</xdr:colOff>
                    <xdr:row>9</xdr:row>
                    <xdr:rowOff>0</xdr:rowOff>
                  </to>
                </anchor>
              </controlPr>
            </control>
          </mc:Choice>
        </mc:AlternateContent>
        <mc:AlternateContent xmlns:mc="http://schemas.openxmlformats.org/markup-compatibility/2006">
          <mc:Choice Requires="x14">
            <control shapeId="41471" r:id="rId276" name="Check Box 511">
              <controlPr defaultSize="0" autoFill="0" autoLine="0" autoPict="0">
                <anchor moveWithCells="1">
                  <from>
                    <xdr:col>1</xdr:col>
                    <xdr:colOff>0</xdr:colOff>
                    <xdr:row>8</xdr:row>
                    <xdr:rowOff>190500</xdr:rowOff>
                  </from>
                  <to>
                    <xdr:col>1</xdr:col>
                    <xdr:colOff>381000</xdr:colOff>
                    <xdr:row>9</xdr:row>
                    <xdr:rowOff>190500</xdr:rowOff>
                  </to>
                </anchor>
              </controlPr>
            </control>
          </mc:Choice>
        </mc:AlternateContent>
        <mc:AlternateContent xmlns:mc="http://schemas.openxmlformats.org/markup-compatibility/2006">
          <mc:Choice Requires="x14">
            <control shapeId="41473" r:id="rId277" name="Check Box 513">
              <controlPr defaultSize="0" autoFill="0" autoLine="0" autoPict="0">
                <anchor moveWithCells="1">
                  <from>
                    <xdr:col>2</xdr:col>
                    <xdr:colOff>1066800</xdr:colOff>
                    <xdr:row>8</xdr:row>
                    <xdr:rowOff>0</xdr:rowOff>
                  </from>
                  <to>
                    <xdr:col>4</xdr:col>
                    <xdr:colOff>209550</xdr:colOff>
                    <xdr:row>9</xdr:row>
                    <xdr:rowOff>0</xdr:rowOff>
                  </to>
                </anchor>
              </controlPr>
            </control>
          </mc:Choice>
        </mc:AlternateContent>
        <mc:AlternateContent xmlns:mc="http://schemas.openxmlformats.org/markup-compatibility/2006">
          <mc:Choice Requires="x14">
            <control shapeId="41485" r:id="rId278" name="Check Box 525">
              <controlPr defaultSize="0" autoFill="0" autoLine="0" autoPict="0">
                <anchor moveWithCells="1">
                  <from>
                    <xdr:col>6</xdr:col>
                    <xdr:colOff>0</xdr:colOff>
                    <xdr:row>8</xdr:row>
                    <xdr:rowOff>0</xdr:rowOff>
                  </from>
                  <to>
                    <xdr:col>6</xdr:col>
                    <xdr:colOff>381000</xdr:colOff>
                    <xdr:row>9</xdr:row>
                    <xdr:rowOff>0</xdr:rowOff>
                  </to>
                </anchor>
              </controlPr>
            </control>
          </mc:Choice>
        </mc:AlternateContent>
        <mc:AlternateContent xmlns:mc="http://schemas.openxmlformats.org/markup-compatibility/2006">
          <mc:Choice Requires="x14">
            <control shapeId="41486" r:id="rId279" name="Check Box 526">
              <controlPr defaultSize="0" autoFill="0" autoLine="0" autoPict="0">
                <anchor moveWithCells="1">
                  <from>
                    <xdr:col>6</xdr:col>
                    <xdr:colOff>0</xdr:colOff>
                    <xdr:row>8</xdr:row>
                    <xdr:rowOff>190500</xdr:rowOff>
                  </from>
                  <to>
                    <xdr:col>6</xdr:col>
                    <xdr:colOff>381000</xdr:colOff>
                    <xdr:row>9</xdr:row>
                    <xdr:rowOff>190500</xdr:rowOff>
                  </to>
                </anchor>
              </controlPr>
            </control>
          </mc:Choice>
        </mc:AlternateContent>
        <mc:AlternateContent xmlns:mc="http://schemas.openxmlformats.org/markup-compatibility/2006">
          <mc:Choice Requires="x14">
            <control shapeId="41487" r:id="rId280" name="Check Box 527">
              <controlPr defaultSize="0" autoFill="0" autoLine="0" autoPict="0">
                <anchor moveWithCells="1">
                  <from>
                    <xdr:col>7</xdr:col>
                    <xdr:colOff>1066800</xdr:colOff>
                    <xdr:row>8</xdr:row>
                    <xdr:rowOff>0</xdr:rowOff>
                  </from>
                  <to>
                    <xdr:col>9</xdr:col>
                    <xdr:colOff>209550</xdr:colOff>
                    <xdr:row>9</xdr:row>
                    <xdr:rowOff>0</xdr:rowOff>
                  </to>
                </anchor>
              </controlPr>
            </control>
          </mc:Choice>
        </mc:AlternateContent>
        <mc:AlternateContent xmlns:mc="http://schemas.openxmlformats.org/markup-compatibility/2006">
          <mc:Choice Requires="x14">
            <control shapeId="41493" r:id="rId281" name="Check Box 533">
              <controlPr defaultSize="0" autoFill="0" autoLine="0" autoPict="0">
                <anchor moveWithCells="1">
                  <from>
                    <xdr:col>6</xdr:col>
                    <xdr:colOff>0</xdr:colOff>
                    <xdr:row>10</xdr:row>
                    <xdr:rowOff>9525</xdr:rowOff>
                  </from>
                  <to>
                    <xdr:col>7</xdr:col>
                    <xdr:colOff>171450</xdr:colOff>
                    <xdr:row>10</xdr:row>
                    <xdr:rowOff>180975</xdr:rowOff>
                  </to>
                </anchor>
              </controlPr>
            </control>
          </mc:Choice>
        </mc:AlternateContent>
        <mc:AlternateContent xmlns:mc="http://schemas.openxmlformats.org/markup-compatibility/2006">
          <mc:Choice Requires="x14">
            <control shapeId="41494" r:id="rId282" name="Check Box 534">
              <controlPr defaultSize="0" autoFill="0" autoLine="0" autoPict="0">
                <anchor moveWithCells="1">
                  <from>
                    <xdr:col>6</xdr:col>
                    <xdr:colOff>0</xdr:colOff>
                    <xdr:row>12</xdr:row>
                    <xdr:rowOff>9525</xdr:rowOff>
                  </from>
                  <to>
                    <xdr:col>7</xdr:col>
                    <xdr:colOff>428625</xdr:colOff>
                    <xdr:row>12</xdr:row>
                    <xdr:rowOff>171450</xdr:rowOff>
                  </to>
                </anchor>
              </controlPr>
            </control>
          </mc:Choice>
        </mc:AlternateContent>
        <mc:AlternateContent xmlns:mc="http://schemas.openxmlformats.org/markup-compatibility/2006">
          <mc:Choice Requires="x14">
            <control shapeId="41495" r:id="rId283" name="Check Box 535">
              <controlPr defaultSize="0" autoFill="0" autoLine="0" autoPict="0">
                <anchor moveWithCells="1">
                  <from>
                    <xdr:col>6</xdr:col>
                    <xdr:colOff>0</xdr:colOff>
                    <xdr:row>11</xdr:row>
                    <xdr:rowOff>0</xdr:rowOff>
                  </from>
                  <to>
                    <xdr:col>7</xdr:col>
                    <xdr:colOff>533400</xdr:colOff>
                    <xdr:row>12</xdr:row>
                    <xdr:rowOff>0</xdr:rowOff>
                  </to>
                </anchor>
              </controlPr>
            </control>
          </mc:Choice>
        </mc:AlternateContent>
        <mc:AlternateContent xmlns:mc="http://schemas.openxmlformats.org/markup-compatibility/2006">
          <mc:Choice Requires="x14">
            <control shapeId="41496" r:id="rId284" name="Check Box 536">
              <controlPr defaultSize="0" autoFill="0" autoLine="0" autoPict="0">
                <anchor moveWithCells="1">
                  <from>
                    <xdr:col>7</xdr:col>
                    <xdr:colOff>619125</xdr:colOff>
                    <xdr:row>11</xdr:row>
                    <xdr:rowOff>38100</xdr:rowOff>
                  </from>
                  <to>
                    <xdr:col>7</xdr:col>
                    <xdr:colOff>1009650</xdr:colOff>
                    <xdr:row>11</xdr:row>
                    <xdr:rowOff>171450</xdr:rowOff>
                  </to>
                </anchor>
              </controlPr>
            </control>
          </mc:Choice>
        </mc:AlternateContent>
        <mc:AlternateContent xmlns:mc="http://schemas.openxmlformats.org/markup-compatibility/2006">
          <mc:Choice Requires="x14">
            <control shapeId="41497" r:id="rId285" name="Check Box 537">
              <controlPr defaultSize="0" autoFill="0" autoLine="0" autoPict="0">
                <anchor moveWithCells="1">
                  <from>
                    <xdr:col>7</xdr:col>
                    <xdr:colOff>523875</xdr:colOff>
                    <xdr:row>10</xdr:row>
                    <xdr:rowOff>28575</xdr:rowOff>
                  </from>
                  <to>
                    <xdr:col>7</xdr:col>
                    <xdr:colOff>914400</xdr:colOff>
                    <xdr:row>10</xdr:row>
                    <xdr:rowOff>161925</xdr:rowOff>
                  </to>
                </anchor>
              </controlPr>
            </control>
          </mc:Choice>
        </mc:AlternateContent>
        <mc:AlternateContent xmlns:mc="http://schemas.openxmlformats.org/markup-compatibility/2006">
          <mc:Choice Requires="x14">
            <control shapeId="41512" r:id="rId286" name="Check Box 552">
              <controlPr defaultSize="0" autoFill="0" autoLine="0" autoPict="0">
                <anchor moveWithCells="1" sizeWithCells="1">
                  <from>
                    <xdr:col>8</xdr:col>
                    <xdr:colOff>190500</xdr:colOff>
                    <xdr:row>27</xdr:row>
                    <xdr:rowOff>0</xdr:rowOff>
                  </from>
                  <to>
                    <xdr:col>9</xdr:col>
                    <xdr:colOff>333375</xdr:colOff>
                    <xdr:row>27</xdr:row>
                    <xdr:rowOff>209550</xdr:rowOff>
                  </to>
                </anchor>
              </controlPr>
            </control>
          </mc:Choice>
        </mc:AlternateContent>
        <mc:AlternateContent xmlns:mc="http://schemas.openxmlformats.org/markup-compatibility/2006">
          <mc:Choice Requires="x14">
            <control shapeId="41513" r:id="rId287" name="Check Box 553">
              <controlPr defaultSize="0" autoFill="0" autoLine="0" autoPict="0">
                <anchor moveWithCells="1" sizeWithCells="1">
                  <from>
                    <xdr:col>9</xdr:col>
                    <xdr:colOff>276225</xdr:colOff>
                    <xdr:row>27</xdr:row>
                    <xdr:rowOff>0</xdr:rowOff>
                  </from>
                  <to>
                    <xdr:col>9</xdr:col>
                    <xdr:colOff>742950</xdr:colOff>
                    <xdr:row>27</xdr:row>
                    <xdr:rowOff>209550</xdr:rowOff>
                  </to>
                </anchor>
              </controlPr>
            </control>
          </mc:Choice>
        </mc:AlternateContent>
        <mc:AlternateContent xmlns:mc="http://schemas.openxmlformats.org/markup-compatibility/2006">
          <mc:Choice Requires="x14">
            <control shapeId="41514" r:id="rId288" name="Check Box 554">
              <controlPr defaultSize="0" autoFill="0" autoLine="0" autoPict="0">
                <anchor moveWithCells="1" sizeWithCells="1">
                  <from>
                    <xdr:col>7</xdr:col>
                    <xdr:colOff>542925</xdr:colOff>
                    <xdr:row>27</xdr:row>
                    <xdr:rowOff>9525</xdr:rowOff>
                  </from>
                  <to>
                    <xdr:col>8</xdr:col>
                    <xdr:colOff>190500</xdr:colOff>
                    <xdr:row>28</xdr:row>
                    <xdr:rowOff>0</xdr:rowOff>
                  </to>
                </anchor>
              </controlPr>
            </control>
          </mc:Choice>
        </mc:AlternateContent>
        <mc:AlternateContent xmlns:mc="http://schemas.openxmlformats.org/markup-compatibility/2006">
          <mc:Choice Requires="x14">
            <control shapeId="41515" r:id="rId289" name="Check Box 555">
              <controlPr defaultSize="0" autoFill="0" autoLine="0" autoPict="0">
                <anchor moveWithCells="1" sizeWithCells="1">
                  <from>
                    <xdr:col>9</xdr:col>
                    <xdr:colOff>771525</xdr:colOff>
                    <xdr:row>27</xdr:row>
                    <xdr:rowOff>0</xdr:rowOff>
                  </from>
                  <to>
                    <xdr:col>9</xdr:col>
                    <xdr:colOff>1247775</xdr:colOff>
                    <xdr:row>28</xdr:row>
                    <xdr:rowOff>0</xdr:rowOff>
                  </to>
                </anchor>
              </controlPr>
            </control>
          </mc:Choice>
        </mc:AlternateContent>
        <mc:AlternateContent xmlns:mc="http://schemas.openxmlformats.org/markup-compatibility/2006">
          <mc:Choice Requires="x14">
            <control shapeId="41516" r:id="rId290" name="Check Box 556">
              <controlPr defaultSize="0" autoFill="0" autoLine="0" autoPict="0">
                <anchor moveWithCells="1" sizeWithCells="1">
                  <from>
                    <xdr:col>7</xdr:col>
                    <xdr:colOff>971550</xdr:colOff>
                    <xdr:row>29</xdr:row>
                    <xdr:rowOff>28575</xdr:rowOff>
                  </from>
                  <to>
                    <xdr:col>8</xdr:col>
                    <xdr:colOff>295275</xdr:colOff>
                    <xdr:row>29</xdr:row>
                    <xdr:rowOff>190500</xdr:rowOff>
                  </to>
                </anchor>
              </controlPr>
            </control>
          </mc:Choice>
        </mc:AlternateContent>
        <mc:AlternateContent xmlns:mc="http://schemas.openxmlformats.org/markup-compatibility/2006">
          <mc:Choice Requires="x14">
            <control shapeId="41517" r:id="rId291" name="Check Box 557">
              <controlPr defaultSize="0" autoFill="0" autoLine="0" autoPict="0">
                <anchor moveWithCells="1" sizeWithCells="1">
                  <from>
                    <xdr:col>7</xdr:col>
                    <xdr:colOff>971550</xdr:colOff>
                    <xdr:row>30</xdr:row>
                    <xdr:rowOff>57150</xdr:rowOff>
                  </from>
                  <to>
                    <xdr:col>8</xdr:col>
                    <xdr:colOff>323850</xdr:colOff>
                    <xdr:row>31</xdr:row>
                    <xdr:rowOff>0</xdr:rowOff>
                  </to>
                </anchor>
              </controlPr>
            </control>
          </mc:Choice>
        </mc:AlternateContent>
        <mc:AlternateContent xmlns:mc="http://schemas.openxmlformats.org/markup-compatibility/2006">
          <mc:Choice Requires="x14">
            <control shapeId="41518" r:id="rId292" name="Check Box 558">
              <controlPr defaultSize="0" autoFill="0" autoLine="0" autoPict="0">
                <anchor moveWithCells="1" sizeWithCells="1">
                  <from>
                    <xdr:col>7</xdr:col>
                    <xdr:colOff>971550</xdr:colOff>
                    <xdr:row>32</xdr:row>
                    <xdr:rowOff>28575</xdr:rowOff>
                  </from>
                  <to>
                    <xdr:col>8</xdr:col>
                    <xdr:colOff>295275</xdr:colOff>
                    <xdr:row>32</xdr:row>
                    <xdr:rowOff>200025</xdr:rowOff>
                  </to>
                </anchor>
              </controlPr>
            </control>
          </mc:Choice>
        </mc:AlternateContent>
        <mc:AlternateContent xmlns:mc="http://schemas.openxmlformats.org/markup-compatibility/2006">
          <mc:Choice Requires="x14">
            <control shapeId="41519" r:id="rId293" name="Check Box 559">
              <controlPr defaultSize="0" autoFill="0" autoLine="0" autoPict="0">
                <anchor moveWithCells="1" sizeWithCells="1">
                  <from>
                    <xdr:col>7</xdr:col>
                    <xdr:colOff>971550</xdr:colOff>
                    <xdr:row>33</xdr:row>
                    <xdr:rowOff>47625</xdr:rowOff>
                  </from>
                  <to>
                    <xdr:col>8</xdr:col>
                    <xdr:colOff>323850</xdr:colOff>
                    <xdr:row>34</xdr:row>
                    <xdr:rowOff>0</xdr:rowOff>
                  </to>
                </anchor>
              </controlPr>
            </control>
          </mc:Choice>
        </mc:AlternateContent>
        <mc:AlternateContent xmlns:mc="http://schemas.openxmlformats.org/markup-compatibility/2006">
          <mc:Choice Requires="x14">
            <control shapeId="41522" r:id="rId294" name="Check Box 562">
              <controlPr defaultSize="0" autoFill="0" autoLine="0" autoPict="0">
                <anchor moveWithCells="1">
                  <from>
                    <xdr:col>3</xdr:col>
                    <xdr:colOff>28575</xdr:colOff>
                    <xdr:row>48</xdr:row>
                    <xdr:rowOff>9525</xdr:rowOff>
                  </from>
                  <to>
                    <xdr:col>4</xdr:col>
                    <xdr:colOff>428625</xdr:colOff>
                    <xdr:row>48</xdr:row>
                    <xdr:rowOff>171450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417C-6AAE-499C-AAA8-4960FEA486BC}">
  <sheetPr codeName="Sheet1">
    <tabColor rgb="FFFFC000"/>
  </sheetPr>
  <dimension ref="A1:R49"/>
  <sheetViews>
    <sheetView view="pageBreakPreview" topLeftCell="A20" zoomScaleNormal="100" zoomScaleSheetLayoutView="100" workbookViewId="0">
      <selection activeCell="K48" sqref="K48"/>
    </sheetView>
  </sheetViews>
  <sheetFormatPr defaultRowHeight="15" x14ac:dyDescent="0.25"/>
  <cols>
    <col min="1" max="1" width="2.42578125" style="12" customWidth="1"/>
    <col min="2" max="2" width="22.85546875" customWidth="1"/>
    <col min="3" max="3" width="5" customWidth="1"/>
    <col min="4" max="4" width="18.5703125" customWidth="1"/>
    <col min="5" max="5" width="2.28515625" style="57" customWidth="1"/>
    <col min="6" max="6" width="22.7109375" customWidth="1"/>
    <col min="7" max="7" width="5" customWidth="1"/>
    <col min="8" max="8" width="18.5703125" customWidth="1"/>
    <col min="9" max="9" width="18.5703125" style="162" customWidth="1"/>
    <col min="10" max="10" width="2.42578125" customWidth="1"/>
    <col min="11" max="11" width="20.140625" bestFit="1" customWidth="1"/>
    <col min="12" max="14" width="12.140625" customWidth="1"/>
    <col min="15" max="15" width="1.42578125" customWidth="1"/>
    <col min="16" max="18" width="12" customWidth="1"/>
  </cols>
  <sheetData>
    <row r="1" spans="1:18" x14ac:dyDescent="0.25">
      <c r="A1" s="1682" t="s">
        <v>310</v>
      </c>
      <c r="B1" s="1506"/>
      <c r="C1" s="1506"/>
      <c r="D1" s="1506"/>
      <c r="E1" s="1682" t="s">
        <v>310</v>
      </c>
      <c r="F1" s="1506"/>
      <c r="G1" s="1506"/>
      <c r="H1" s="1506"/>
      <c r="J1" s="142"/>
      <c r="K1" s="142"/>
      <c r="L1" s="143" t="s">
        <v>2</v>
      </c>
      <c r="M1" s="143" t="s">
        <v>60</v>
      </c>
      <c r="N1" s="19" t="s">
        <v>0</v>
      </c>
      <c r="O1" s="144"/>
      <c r="P1" s="143" t="s">
        <v>2</v>
      </c>
      <c r="Q1" s="143" t="s">
        <v>60</v>
      </c>
      <c r="R1" s="19" t="s">
        <v>0</v>
      </c>
    </row>
    <row r="2" spans="1:18" ht="16.5" customHeight="1" x14ac:dyDescent="0.25">
      <c r="A2" s="1683"/>
      <c r="B2" s="16"/>
      <c r="C2" s="16"/>
      <c r="D2" s="16"/>
      <c r="E2" s="1683"/>
      <c r="F2" s="52"/>
      <c r="G2" s="16"/>
      <c r="H2" s="16"/>
      <c r="I2" s="162">
        <v>7</v>
      </c>
      <c r="J2" s="1654" t="s">
        <v>818</v>
      </c>
      <c r="K2" s="177" t="s">
        <v>807</v>
      </c>
      <c r="L2" s="156" t="s">
        <v>608</v>
      </c>
      <c r="M2" s="156" t="s">
        <v>608</v>
      </c>
      <c r="N2" s="145" t="s">
        <v>608</v>
      </c>
      <c r="O2" s="142"/>
      <c r="P2" s="156" t="s">
        <v>608</v>
      </c>
      <c r="Q2" s="156" t="s">
        <v>608</v>
      </c>
      <c r="R2" s="145" t="s">
        <v>608</v>
      </c>
    </row>
    <row r="3" spans="1:18" ht="16.5" customHeight="1" x14ac:dyDescent="0.25">
      <c r="A3" s="100" t="s">
        <v>115</v>
      </c>
      <c r="B3" s="31" t="s">
        <v>525</v>
      </c>
      <c r="C3" s="13" t="s">
        <v>114</v>
      </c>
      <c r="D3" s="101" t="s">
        <v>526</v>
      </c>
      <c r="E3" s="109" t="s">
        <v>115</v>
      </c>
      <c r="F3" s="31" t="s">
        <v>524</v>
      </c>
      <c r="G3" s="13" t="s">
        <v>114</v>
      </c>
      <c r="H3" s="101" t="s">
        <v>526</v>
      </c>
      <c r="I3" s="163">
        <v>19</v>
      </c>
      <c r="J3" s="1655"/>
      <c r="K3" s="176" t="s">
        <v>815</v>
      </c>
      <c r="L3" s="148" t="s">
        <v>608</v>
      </c>
      <c r="M3" s="148" t="s">
        <v>608</v>
      </c>
      <c r="N3" s="146" t="s">
        <v>608</v>
      </c>
      <c r="O3" s="142"/>
      <c r="P3" s="148" t="s">
        <v>608</v>
      </c>
      <c r="Q3" s="148" t="s">
        <v>608</v>
      </c>
      <c r="R3" s="146" t="s">
        <v>608</v>
      </c>
    </row>
    <row r="4" spans="1:18" ht="16.5" customHeight="1" x14ac:dyDescent="0.25">
      <c r="A4" s="100" t="s">
        <v>339</v>
      </c>
      <c r="C4" s="13" t="s">
        <v>311</v>
      </c>
      <c r="D4" s="102" t="s">
        <v>527</v>
      </c>
      <c r="E4" s="109" t="s">
        <v>339</v>
      </c>
      <c r="G4" s="13" t="s">
        <v>311</v>
      </c>
      <c r="H4" s="102" t="s">
        <v>527</v>
      </c>
      <c r="I4" s="163">
        <v>21</v>
      </c>
      <c r="J4" s="1655"/>
      <c r="K4" s="167" t="s">
        <v>62</v>
      </c>
      <c r="L4" s="148" t="s">
        <v>608</v>
      </c>
      <c r="M4" s="148" t="s">
        <v>608</v>
      </c>
      <c r="N4" s="146" t="s">
        <v>608</v>
      </c>
      <c r="O4" s="142"/>
      <c r="P4" s="148" t="s">
        <v>608</v>
      </c>
      <c r="Q4" s="148" t="s">
        <v>608</v>
      </c>
      <c r="R4" s="146" t="s">
        <v>608</v>
      </c>
    </row>
    <row r="5" spans="1:18" ht="15" customHeight="1" x14ac:dyDescent="0.25">
      <c r="A5" s="1684" t="s">
        <v>315</v>
      </c>
      <c r="B5" s="8"/>
      <c r="D5" s="103" t="s">
        <v>498</v>
      </c>
      <c r="E5" s="1685" t="s">
        <v>315</v>
      </c>
      <c r="F5" s="14"/>
      <c r="H5" s="103" t="s">
        <v>498</v>
      </c>
      <c r="I5" s="162">
        <v>23</v>
      </c>
      <c r="J5" s="1655"/>
      <c r="K5" s="182" t="s">
        <v>817</v>
      </c>
      <c r="L5" s="149"/>
      <c r="M5" s="153" t="s">
        <v>608</v>
      </c>
      <c r="N5" s="154"/>
      <c r="O5" s="142"/>
      <c r="P5" s="149"/>
      <c r="Q5" s="153" t="s">
        <v>608</v>
      </c>
      <c r="R5" s="154"/>
    </row>
    <row r="6" spans="1:18" x14ac:dyDescent="0.25">
      <c r="A6" s="1684"/>
      <c r="B6" s="9"/>
      <c r="D6" s="66" t="s">
        <v>497</v>
      </c>
      <c r="E6" s="1686"/>
      <c r="H6" s="66" t="s">
        <v>497</v>
      </c>
      <c r="I6" s="162">
        <v>25</v>
      </c>
      <c r="J6" s="1656" t="s">
        <v>31</v>
      </c>
      <c r="K6" s="176" t="s">
        <v>824</v>
      </c>
      <c r="L6" s="149"/>
      <c r="M6" s="153" t="s">
        <v>608</v>
      </c>
      <c r="N6" s="154"/>
      <c r="O6" s="142"/>
      <c r="P6" s="149"/>
      <c r="Q6" s="153" t="s">
        <v>608</v>
      </c>
      <c r="R6" s="154"/>
    </row>
    <row r="7" spans="1:18" x14ac:dyDescent="0.25">
      <c r="A7" s="1684"/>
      <c r="B7" s="10"/>
      <c r="C7" s="16"/>
      <c r="D7" s="69"/>
      <c r="E7" s="1687"/>
      <c r="F7" s="16"/>
      <c r="G7" s="16"/>
      <c r="H7" s="69"/>
      <c r="I7" s="162">
        <v>26</v>
      </c>
      <c r="J7" s="1657"/>
      <c r="K7" s="182" t="s">
        <v>819</v>
      </c>
      <c r="L7" s="149"/>
      <c r="M7" s="153" t="s">
        <v>608</v>
      </c>
      <c r="N7" s="154"/>
      <c r="O7" s="142"/>
      <c r="P7" s="149"/>
      <c r="Q7" s="153" t="s">
        <v>608</v>
      </c>
      <c r="R7" s="154"/>
    </row>
    <row r="8" spans="1:18" ht="15" customHeight="1" x14ac:dyDescent="0.25">
      <c r="A8" s="100" t="s">
        <v>166</v>
      </c>
      <c r="B8" s="16" t="s">
        <v>321</v>
      </c>
      <c r="C8" s="16"/>
      <c r="D8" s="69"/>
      <c r="E8" s="109" t="s">
        <v>166</v>
      </c>
      <c r="F8" s="16" t="s">
        <v>321</v>
      </c>
      <c r="G8" s="16"/>
      <c r="H8" s="69"/>
      <c r="I8" s="162">
        <v>33</v>
      </c>
      <c r="J8" s="1657"/>
      <c r="K8" s="182" t="s">
        <v>821</v>
      </c>
      <c r="L8" s="149"/>
      <c r="M8" s="153" t="s">
        <v>608</v>
      </c>
      <c r="N8" s="154"/>
      <c r="O8" s="142"/>
      <c r="P8" s="149"/>
      <c r="Q8" s="153" t="s">
        <v>608</v>
      </c>
      <c r="R8" s="154"/>
    </row>
    <row r="9" spans="1:18" ht="16.5" customHeight="1" x14ac:dyDescent="0.25">
      <c r="A9" s="1689" t="s">
        <v>316</v>
      </c>
      <c r="B9" s="1677" t="s">
        <v>306</v>
      </c>
      <c r="C9" s="1677"/>
      <c r="D9" s="1678"/>
      <c r="E9" s="1688" t="s">
        <v>316</v>
      </c>
      <c r="F9" s="1677" t="s">
        <v>306</v>
      </c>
      <c r="G9" s="1677"/>
      <c r="H9" s="1678"/>
      <c r="I9" s="162">
        <v>34</v>
      </c>
      <c r="J9" s="1658"/>
      <c r="K9" s="183" t="s">
        <v>822</v>
      </c>
      <c r="L9" s="149"/>
      <c r="M9" s="153" t="s">
        <v>608</v>
      </c>
      <c r="N9" s="154"/>
      <c r="O9" s="142"/>
      <c r="P9" s="149"/>
      <c r="Q9" s="153" t="s">
        <v>608</v>
      </c>
      <c r="R9" s="154"/>
    </row>
    <row r="10" spans="1:18" ht="16.5" customHeight="1" x14ac:dyDescent="0.25">
      <c r="A10" s="1689"/>
      <c r="B10" s="97" t="s">
        <v>303</v>
      </c>
      <c r="C10" s="98" t="s">
        <v>305</v>
      </c>
      <c r="D10" s="104" t="s">
        <v>304</v>
      </c>
      <c r="E10" s="1688"/>
      <c r="F10" s="97" t="s">
        <v>303</v>
      </c>
      <c r="G10" s="98" t="s">
        <v>305</v>
      </c>
      <c r="H10" s="104" t="s">
        <v>304</v>
      </c>
      <c r="I10" s="164" t="s">
        <v>827</v>
      </c>
      <c r="J10" s="1649" t="s">
        <v>609</v>
      </c>
      <c r="K10" s="178" t="s">
        <v>809</v>
      </c>
      <c r="L10" s="148" t="s">
        <v>608</v>
      </c>
      <c r="M10" s="148" t="s">
        <v>608</v>
      </c>
      <c r="N10" s="146" t="s">
        <v>608</v>
      </c>
      <c r="O10" s="142"/>
      <c r="P10" s="148" t="s">
        <v>608</v>
      </c>
      <c r="Q10" s="148" t="s">
        <v>608</v>
      </c>
      <c r="R10" s="146" t="s">
        <v>608</v>
      </c>
    </row>
    <row r="11" spans="1:18" ht="16.5" customHeight="1" x14ac:dyDescent="0.25">
      <c r="A11" s="1689" t="s">
        <v>317</v>
      </c>
      <c r="B11" s="1677" t="s">
        <v>307</v>
      </c>
      <c r="C11" s="1677"/>
      <c r="D11" s="1678"/>
      <c r="E11" s="1688" t="str">
        <f>A11</f>
        <v>U.S.</v>
      </c>
      <c r="F11" s="1677" t="s">
        <v>307</v>
      </c>
      <c r="G11" s="1677"/>
      <c r="H11" s="1678"/>
      <c r="I11" s="164">
        <v>16</v>
      </c>
      <c r="J11" s="1650"/>
      <c r="K11" s="178" t="s">
        <v>808</v>
      </c>
      <c r="L11" s="148" t="s">
        <v>608</v>
      </c>
      <c r="M11" s="148" t="s">
        <v>608</v>
      </c>
      <c r="N11" s="146" t="s">
        <v>608</v>
      </c>
      <c r="O11" s="142"/>
      <c r="P11" s="148" t="s">
        <v>608</v>
      </c>
      <c r="Q11" s="148" t="s">
        <v>608</v>
      </c>
      <c r="R11" s="146" t="s">
        <v>608</v>
      </c>
    </row>
    <row r="12" spans="1:18" ht="16.5" customHeight="1" x14ac:dyDescent="0.25">
      <c r="A12" s="1689"/>
      <c r="B12" s="97" t="s">
        <v>303</v>
      </c>
      <c r="C12" s="98" t="s">
        <v>5</v>
      </c>
      <c r="D12" s="104" t="s">
        <v>312</v>
      </c>
      <c r="E12" s="1688"/>
      <c r="F12" s="97" t="s">
        <v>303</v>
      </c>
      <c r="G12" s="98" t="s">
        <v>5</v>
      </c>
      <c r="H12" s="104" t="s">
        <v>312</v>
      </c>
      <c r="I12" s="162">
        <v>20</v>
      </c>
      <c r="J12" s="1650"/>
      <c r="K12" s="178" t="s">
        <v>816</v>
      </c>
      <c r="L12" s="148" t="s">
        <v>608</v>
      </c>
      <c r="M12" s="148" t="s">
        <v>608</v>
      </c>
      <c r="N12" s="146" t="s">
        <v>608</v>
      </c>
      <c r="O12" s="142"/>
      <c r="P12" s="148" t="s">
        <v>608</v>
      </c>
      <c r="Q12" s="148" t="s">
        <v>608</v>
      </c>
      <c r="R12" s="146" t="s">
        <v>608</v>
      </c>
    </row>
    <row r="13" spans="1:18" ht="16.5" customHeight="1" x14ac:dyDescent="0.25">
      <c r="A13" s="1679" t="s">
        <v>528</v>
      </c>
      <c r="B13" s="53" t="s">
        <v>324</v>
      </c>
      <c r="C13" s="33" t="s">
        <v>328</v>
      </c>
      <c r="D13" s="105" t="s">
        <v>325</v>
      </c>
      <c r="E13" s="1679" t="s">
        <v>529</v>
      </c>
      <c r="F13" s="53" t="s">
        <v>324</v>
      </c>
      <c r="G13" s="33" t="s">
        <v>328</v>
      </c>
      <c r="H13" s="105" t="s">
        <v>325</v>
      </c>
      <c r="I13" s="162">
        <v>30</v>
      </c>
      <c r="J13" s="1650"/>
      <c r="K13" s="182" t="s">
        <v>829</v>
      </c>
      <c r="L13" s="149"/>
      <c r="M13" s="153" t="s">
        <v>608</v>
      </c>
      <c r="N13" s="154"/>
      <c r="O13" s="142"/>
      <c r="P13" s="149"/>
      <c r="Q13" s="153" t="s">
        <v>608</v>
      </c>
      <c r="R13" s="154"/>
    </row>
    <row r="14" spans="1:18" ht="16.5" customHeight="1" x14ac:dyDescent="0.25">
      <c r="A14" s="1680"/>
      <c r="B14" s="31" t="s">
        <v>524</v>
      </c>
      <c r="C14" s="12" t="s">
        <v>341</v>
      </c>
      <c r="D14" s="101" t="s">
        <v>524</v>
      </c>
      <c r="E14" s="1680"/>
      <c r="F14" s="31" t="s">
        <v>524</v>
      </c>
      <c r="G14" s="12" t="s">
        <v>341</v>
      </c>
      <c r="H14" s="101" t="s">
        <v>524</v>
      </c>
      <c r="I14" s="162">
        <v>21</v>
      </c>
      <c r="J14" s="1651"/>
      <c r="K14" s="168" t="s">
        <v>62</v>
      </c>
      <c r="L14" s="148" t="s">
        <v>608</v>
      </c>
      <c r="M14" s="148" t="s">
        <v>608</v>
      </c>
      <c r="N14" s="146" t="s">
        <v>608</v>
      </c>
      <c r="O14" s="142"/>
      <c r="P14" s="148" t="s">
        <v>608</v>
      </c>
      <c r="Q14" s="148" t="s">
        <v>608</v>
      </c>
      <c r="R14" s="146" t="s">
        <v>608</v>
      </c>
    </row>
    <row r="15" spans="1:18" ht="16.5" customHeight="1" x14ac:dyDescent="0.25">
      <c r="A15" s="1680"/>
      <c r="B15" s="31" t="s">
        <v>524</v>
      </c>
      <c r="C15" s="12" t="s">
        <v>341</v>
      </c>
      <c r="D15" s="101" t="s">
        <v>524</v>
      </c>
      <c r="E15" s="1680"/>
      <c r="F15" s="31" t="s">
        <v>524</v>
      </c>
      <c r="G15" s="12" t="s">
        <v>341</v>
      </c>
      <c r="H15" s="101" t="s">
        <v>524</v>
      </c>
      <c r="I15" s="162">
        <v>9</v>
      </c>
      <c r="J15" s="1649" t="s">
        <v>610</v>
      </c>
      <c r="K15" s="178" t="s">
        <v>536</v>
      </c>
      <c r="L15" s="148" t="s">
        <v>608</v>
      </c>
      <c r="M15" s="148" t="s">
        <v>608</v>
      </c>
      <c r="N15" s="147"/>
      <c r="O15" s="142"/>
      <c r="P15" s="148" t="s">
        <v>608</v>
      </c>
      <c r="Q15" s="148" t="s">
        <v>608</v>
      </c>
      <c r="R15" s="147"/>
    </row>
    <row r="16" spans="1:18" ht="16.5" customHeight="1" x14ac:dyDescent="0.25">
      <c r="A16" s="1680"/>
      <c r="B16" s="53" t="s">
        <v>326</v>
      </c>
      <c r="C16" s="33" t="s">
        <v>328</v>
      </c>
      <c r="D16" s="105" t="s">
        <v>327</v>
      </c>
      <c r="E16" s="1680"/>
      <c r="F16" s="53" t="s">
        <v>326</v>
      </c>
      <c r="G16" s="33" t="s">
        <v>328</v>
      </c>
      <c r="H16" s="105" t="s">
        <v>327</v>
      </c>
      <c r="I16" s="165">
        <v>9</v>
      </c>
      <c r="J16" s="1650"/>
      <c r="K16" s="178" t="s">
        <v>119</v>
      </c>
      <c r="L16" s="148" t="s">
        <v>608</v>
      </c>
      <c r="M16" s="148" t="s">
        <v>608</v>
      </c>
      <c r="N16" s="147"/>
      <c r="O16" s="142"/>
      <c r="P16" s="148" t="s">
        <v>608</v>
      </c>
      <c r="Q16" s="148" t="s">
        <v>608</v>
      </c>
      <c r="R16" s="147"/>
    </row>
    <row r="17" spans="1:18" ht="16.5" customHeight="1" x14ac:dyDescent="0.25">
      <c r="A17" s="1680"/>
      <c r="B17" s="31" t="s">
        <v>524</v>
      </c>
      <c r="C17" s="12" t="s">
        <v>341</v>
      </c>
      <c r="D17" s="101" t="s">
        <v>524</v>
      </c>
      <c r="E17" s="1680"/>
      <c r="F17" s="31" t="s">
        <v>524</v>
      </c>
      <c r="G17" s="12" t="s">
        <v>341</v>
      </c>
      <c r="H17" s="101" t="s">
        <v>524</v>
      </c>
      <c r="I17" s="162">
        <v>8</v>
      </c>
      <c r="J17" s="1650"/>
      <c r="K17" s="178" t="s">
        <v>20</v>
      </c>
      <c r="L17" s="148" t="s">
        <v>608</v>
      </c>
      <c r="M17" s="148" t="s">
        <v>608</v>
      </c>
      <c r="N17" s="147"/>
      <c r="O17" s="142"/>
      <c r="P17" s="148" t="s">
        <v>608</v>
      </c>
      <c r="Q17" s="148" t="s">
        <v>608</v>
      </c>
      <c r="R17" s="147"/>
    </row>
    <row r="18" spans="1:18" ht="16.5" customHeight="1" thickBot="1" x14ac:dyDescent="0.3">
      <c r="A18" s="1681"/>
      <c r="B18" s="106" t="s">
        <v>524</v>
      </c>
      <c r="C18" s="107" t="s">
        <v>341</v>
      </c>
      <c r="D18" s="108" t="s">
        <v>524</v>
      </c>
      <c r="E18" s="1681"/>
      <c r="F18" s="106" t="s">
        <v>524</v>
      </c>
      <c r="G18" s="107" t="s">
        <v>341</v>
      </c>
      <c r="H18" s="108" t="s">
        <v>524</v>
      </c>
      <c r="I18" s="165">
        <v>10</v>
      </c>
      <c r="J18" s="1650"/>
      <c r="K18" s="179" t="s">
        <v>813</v>
      </c>
      <c r="L18" s="148" t="s">
        <v>608</v>
      </c>
      <c r="M18" s="148" t="s">
        <v>608</v>
      </c>
      <c r="N18" s="147"/>
      <c r="O18" s="142"/>
      <c r="P18" s="148" t="s">
        <v>608</v>
      </c>
      <c r="Q18" s="148" t="s">
        <v>608</v>
      </c>
      <c r="R18" s="147"/>
    </row>
    <row r="19" spans="1:18" x14ac:dyDescent="0.25">
      <c r="A19" s="1661" t="s">
        <v>320</v>
      </c>
      <c r="B19" s="68"/>
      <c r="C19" s="68"/>
      <c r="D19" s="68"/>
      <c r="E19" s="1674" t="s">
        <v>344</v>
      </c>
      <c r="F19" s="68"/>
      <c r="G19" s="68"/>
      <c r="H19" s="110" t="s">
        <v>308</v>
      </c>
      <c r="I19" s="162" t="s">
        <v>828</v>
      </c>
      <c r="J19" s="1650"/>
      <c r="K19" s="179" t="s">
        <v>79</v>
      </c>
      <c r="L19" s="148" t="s">
        <v>608</v>
      </c>
      <c r="M19" s="148" t="s">
        <v>608</v>
      </c>
      <c r="N19" s="147"/>
      <c r="O19" s="142"/>
      <c r="P19" s="148" t="s">
        <v>608</v>
      </c>
      <c r="Q19" s="148" t="s">
        <v>608</v>
      </c>
      <c r="R19" s="147"/>
    </row>
    <row r="20" spans="1:18" ht="15" customHeight="1" x14ac:dyDescent="0.25">
      <c r="A20" s="1662"/>
      <c r="E20" s="1675"/>
      <c r="H20" s="111" t="s">
        <v>308</v>
      </c>
      <c r="I20" s="163">
        <v>13</v>
      </c>
      <c r="J20" s="1650"/>
      <c r="K20" s="179" t="s">
        <v>611</v>
      </c>
      <c r="L20" s="148" t="s">
        <v>608</v>
      </c>
      <c r="M20" s="148" t="s">
        <v>608</v>
      </c>
      <c r="N20" s="147"/>
      <c r="O20" s="142"/>
      <c r="P20" s="148" t="s">
        <v>608</v>
      </c>
      <c r="Q20" s="148" t="s">
        <v>608</v>
      </c>
      <c r="R20" s="147"/>
    </row>
    <row r="21" spans="1:18" ht="15" customHeight="1" x14ac:dyDescent="0.25">
      <c r="A21" s="1662"/>
      <c r="E21" s="1675"/>
      <c r="H21" s="111" t="s">
        <v>308</v>
      </c>
      <c r="I21" s="163">
        <v>14</v>
      </c>
      <c r="J21" s="1651"/>
      <c r="K21" s="167" t="s">
        <v>62</v>
      </c>
      <c r="L21" s="148" t="s">
        <v>608</v>
      </c>
      <c r="M21" s="148" t="s">
        <v>608</v>
      </c>
      <c r="N21" s="147"/>
      <c r="O21" s="142"/>
      <c r="P21" s="148" t="s">
        <v>608</v>
      </c>
      <c r="Q21" s="148" t="s">
        <v>608</v>
      </c>
      <c r="R21" s="147"/>
    </row>
    <row r="22" spans="1:18" ht="15" customHeight="1" x14ac:dyDescent="0.25">
      <c r="A22" s="1695" t="s">
        <v>2</v>
      </c>
      <c r="B22" s="8"/>
      <c r="C22" s="14"/>
      <c r="D22" s="15"/>
      <c r="E22" s="1675"/>
      <c r="F22" s="135" t="s">
        <v>543</v>
      </c>
      <c r="H22" s="111" t="s">
        <v>308</v>
      </c>
      <c r="I22" s="162">
        <v>13</v>
      </c>
      <c r="J22" s="1649" t="s">
        <v>831</v>
      </c>
      <c r="K22" s="179" t="s">
        <v>810</v>
      </c>
      <c r="L22" s="148" t="s">
        <v>608</v>
      </c>
      <c r="M22" s="148" t="s">
        <v>608</v>
      </c>
      <c r="N22" s="147"/>
      <c r="O22" s="142"/>
      <c r="P22" s="148" t="s">
        <v>608</v>
      </c>
      <c r="Q22" s="148" t="s">
        <v>608</v>
      </c>
      <c r="R22" s="147"/>
    </row>
    <row r="23" spans="1:18" ht="15.75" x14ac:dyDescent="0.25">
      <c r="A23" s="1672"/>
      <c r="B23" s="9"/>
      <c r="D23" s="18"/>
      <c r="E23" s="1675"/>
      <c r="F23" s="1663" t="s">
        <v>544</v>
      </c>
      <c r="G23" s="1664"/>
      <c r="H23" s="1665"/>
      <c r="I23" s="163">
        <v>17</v>
      </c>
      <c r="J23" s="1650"/>
      <c r="K23" s="179" t="s">
        <v>811</v>
      </c>
      <c r="L23" s="148" t="s">
        <v>608</v>
      </c>
      <c r="M23" s="148" t="s">
        <v>608</v>
      </c>
      <c r="N23" s="147"/>
      <c r="O23" s="142"/>
      <c r="P23" s="148" t="s">
        <v>608</v>
      </c>
      <c r="Q23" s="148" t="s">
        <v>608</v>
      </c>
      <c r="R23" s="147"/>
    </row>
    <row r="24" spans="1:18" ht="16.5" thickBot="1" x14ac:dyDescent="0.3">
      <c r="A24" s="1673"/>
      <c r="B24" s="72"/>
      <c r="C24" s="67"/>
      <c r="D24" s="112"/>
      <c r="E24" s="1676"/>
      <c r="F24" s="1690" t="s">
        <v>544</v>
      </c>
      <c r="G24" s="1691"/>
      <c r="H24" s="1692"/>
      <c r="I24" s="163">
        <v>17</v>
      </c>
      <c r="J24" s="1650"/>
      <c r="K24" s="179" t="s">
        <v>812</v>
      </c>
      <c r="L24" s="148" t="s">
        <v>608</v>
      </c>
      <c r="M24" s="148" t="s">
        <v>608</v>
      </c>
      <c r="N24" s="147"/>
      <c r="O24" s="142"/>
      <c r="P24" s="148" t="s">
        <v>608</v>
      </c>
      <c r="Q24" s="148" t="s">
        <v>608</v>
      </c>
      <c r="R24" s="147"/>
    </row>
    <row r="25" spans="1:18" ht="16.5" customHeight="1" x14ac:dyDescent="0.25">
      <c r="A25" s="1671" t="s">
        <v>192</v>
      </c>
      <c r="B25" s="114"/>
      <c r="C25" s="115" t="s">
        <v>114</v>
      </c>
      <c r="D25" s="118" t="s">
        <v>526</v>
      </c>
      <c r="E25" s="1671" t="s">
        <v>192</v>
      </c>
      <c r="F25" s="114"/>
      <c r="G25" s="115" t="s">
        <v>114</v>
      </c>
      <c r="H25" s="116" t="s">
        <v>526</v>
      </c>
      <c r="I25" s="162">
        <v>18</v>
      </c>
      <c r="J25" s="1650"/>
      <c r="K25" s="179" t="s">
        <v>814</v>
      </c>
      <c r="L25" s="148" t="s">
        <v>608</v>
      </c>
      <c r="M25" s="148" t="s">
        <v>608</v>
      </c>
      <c r="N25" s="147"/>
      <c r="O25" s="142"/>
      <c r="P25" s="148" t="s">
        <v>608</v>
      </c>
      <c r="Q25" s="148" t="s">
        <v>608</v>
      </c>
      <c r="R25" s="147"/>
    </row>
    <row r="26" spans="1:18" ht="16.5" customHeight="1" x14ac:dyDescent="0.25">
      <c r="A26" s="1672"/>
      <c r="B26" s="31" t="s">
        <v>524</v>
      </c>
      <c r="C26" s="13" t="s">
        <v>311</v>
      </c>
      <c r="D26" s="119" t="s">
        <v>527</v>
      </c>
      <c r="E26" s="1672"/>
      <c r="F26" s="31" t="s">
        <v>524</v>
      </c>
      <c r="G26" s="13" t="s">
        <v>311</v>
      </c>
      <c r="H26" s="102" t="s">
        <v>527</v>
      </c>
      <c r="I26" s="162">
        <v>24</v>
      </c>
      <c r="J26" s="1650"/>
      <c r="K26" s="182" t="s">
        <v>823</v>
      </c>
      <c r="L26" s="149"/>
      <c r="M26" s="153" t="s">
        <v>608</v>
      </c>
      <c r="N26" s="154"/>
      <c r="O26" s="142"/>
      <c r="P26" s="149"/>
      <c r="Q26" s="153" t="s">
        <v>608</v>
      </c>
      <c r="R26" s="154"/>
    </row>
    <row r="27" spans="1:18" ht="16.5" customHeight="1" thickBot="1" x14ac:dyDescent="0.3">
      <c r="A27" s="1673"/>
      <c r="B27" s="117" t="s">
        <v>87</v>
      </c>
      <c r="C27" s="1666" t="s">
        <v>329</v>
      </c>
      <c r="D27" s="1667"/>
      <c r="E27" s="1673"/>
      <c r="F27" s="117" t="s">
        <v>87</v>
      </c>
      <c r="G27" s="1666" t="s">
        <v>329</v>
      </c>
      <c r="H27" s="1670"/>
      <c r="I27" s="162">
        <v>27</v>
      </c>
      <c r="J27" s="1650"/>
      <c r="K27" s="182" t="s">
        <v>820</v>
      </c>
      <c r="L27" s="149"/>
      <c r="M27" s="153" t="s">
        <v>608</v>
      </c>
      <c r="N27" s="154"/>
      <c r="O27" s="142"/>
      <c r="P27" s="149"/>
      <c r="Q27" s="153" t="s">
        <v>608</v>
      </c>
      <c r="R27" s="154"/>
    </row>
    <row r="28" spans="1:18" ht="16.5" customHeight="1" x14ac:dyDescent="0.25">
      <c r="A28" s="1671" t="s">
        <v>192</v>
      </c>
      <c r="B28" s="132"/>
      <c r="C28" s="115" t="s">
        <v>114</v>
      </c>
      <c r="D28" s="118" t="s">
        <v>526</v>
      </c>
      <c r="E28" s="1671" t="s">
        <v>192</v>
      </c>
      <c r="F28" s="114"/>
      <c r="G28" s="115" t="s">
        <v>114</v>
      </c>
      <c r="H28" s="116" t="s">
        <v>526</v>
      </c>
      <c r="I28" s="162">
        <v>28</v>
      </c>
      <c r="J28" s="1650"/>
      <c r="K28" s="182" t="s">
        <v>826</v>
      </c>
      <c r="L28" s="149"/>
      <c r="M28" s="153" t="s">
        <v>608</v>
      </c>
      <c r="N28" s="154"/>
      <c r="O28" s="142"/>
      <c r="P28" s="149"/>
      <c r="Q28" s="153" t="s">
        <v>608</v>
      </c>
      <c r="R28" s="154"/>
    </row>
    <row r="29" spans="1:18" ht="16.5" customHeight="1" x14ac:dyDescent="0.25">
      <c r="A29" s="1672"/>
      <c r="B29" s="133" t="s">
        <v>524</v>
      </c>
      <c r="C29" s="13" t="s">
        <v>311</v>
      </c>
      <c r="D29" s="119" t="s">
        <v>527</v>
      </c>
      <c r="E29" s="1672"/>
      <c r="F29" s="31" t="s">
        <v>524</v>
      </c>
      <c r="G29" s="13" t="s">
        <v>311</v>
      </c>
      <c r="H29" s="102" t="s">
        <v>527</v>
      </c>
      <c r="I29" s="162">
        <v>29</v>
      </c>
      <c r="J29" s="1650"/>
      <c r="K29" s="182" t="s">
        <v>825</v>
      </c>
      <c r="L29" s="149"/>
      <c r="M29" s="153" t="s">
        <v>608</v>
      </c>
      <c r="N29" s="154"/>
      <c r="O29" s="142"/>
      <c r="P29" s="149"/>
      <c r="Q29" s="153" t="s">
        <v>608</v>
      </c>
      <c r="R29" s="154"/>
    </row>
    <row r="30" spans="1:18" ht="16.5" customHeight="1" thickBot="1" x14ac:dyDescent="0.3">
      <c r="A30" s="1673"/>
      <c r="B30" s="134" t="s">
        <v>87</v>
      </c>
      <c r="C30" s="1668" t="s">
        <v>329</v>
      </c>
      <c r="D30" s="1669"/>
      <c r="E30" s="1673"/>
      <c r="F30" s="117" t="s">
        <v>87</v>
      </c>
      <c r="G30" s="1666" t="s">
        <v>329</v>
      </c>
      <c r="H30" s="1670"/>
      <c r="I30" s="162">
        <v>35</v>
      </c>
      <c r="J30" s="1651"/>
      <c r="K30" s="183" t="s">
        <v>830</v>
      </c>
      <c r="L30" s="149"/>
      <c r="M30" s="153" t="s">
        <v>608</v>
      </c>
      <c r="N30" s="154"/>
      <c r="O30" s="142"/>
      <c r="P30" s="149"/>
      <c r="Q30" s="153" t="s">
        <v>608</v>
      </c>
      <c r="R30" s="154"/>
    </row>
    <row r="31" spans="1:18" x14ac:dyDescent="0.25">
      <c r="A31" s="130"/>
      <c r="B31" s="131" t="s">
        <v>345</v>
      </c>
      <c r="C31" s="68"/>
      <c r="D31" s="110" t="s">
        <v>521</v>
      </c>
      <c r="E31" s="1693" t="s">
        <v>504</v>
      </c>
      <c r="F31" s="68" t="s">
        <v>505</v>
      </c>
      <c r="G31" s="68"/>
      <c r="H31" s="110" t="s">
        <v>521</v>
      </c>
      <c r="I31" s="162">
        <v>21</v>
      </c>
      <c r="J31" s="1652" t="s">
        <v>62</v>
      </c>
      <c r="K31" s="168" t="s">
        <v>62</v>
      </c>
      <c r="L31" s="148" t="s">
        <v>608</v>
      </c>
      <c r="M31" s="148" t="s">
        <v>608</v>
      </c>
      <c r="N31" s="146" t="s">
        <v>608</v>
      </c>
      <c r="O31" s="142"/>
      <c r="P31" s="148" t="s">
        <v>608</v>
      </c>
      <c r="Q31" s="148" t="s">
        <v>608</v>
      </c>
      <c r="R31" s="146" t="s">
        <v>608</v>
      </c>
    </row>
    <row r="32" spans="1:18" ht="15.75" thickBot="1" x14ac:dyDescent="0.3">
      <c r="A32" s="122"/>
      <c r="B32" s="28" t="s">
        <v>332</v>
      </c>
      <c r="D32" s="111" t="s">
        <v>521</v>
      </c>
      <c r="E32" s="1694"/>
      <c r="F32" t="s">
        <v>509</v>
      </c>
      <c r="H32" s="111" t="s">
        <v>521</v>
      </c>
      <c r="I32" s="162">
        <v>21</v>
      </c>
      <c r="J32" s="1653"/>
      <c r="K32" s="169" t="s">
        <v>62</v>
      </c>
      <c r="L32" s="157" t="s">
        <v>608</v>
      </c>
      <c r="M32" s="157" t="s">
        <v>608</v>
      </c>
      <c r="N32" s="150" t="s">
        <v>608</v>
      </c>
      <c r="O32" s="142"/>
      <c r="P32" s="157" t="s">
        <v>608</v>
      </c>
      <c r="Q32" s="157" t="s">
        <v>608</v>
      </c>
      <c r="R32" s="150" t="s">
        <v>608</v>
      </c>
    </row>
    <row r="33" spans="1:18" ht="15.75" thickTop="1" x14ac:dyDescent="0.25">
      <c r="A33" s="122"/>
      <c r="D33" s="111" t="s">
        <v>521</v>
      </c>
      <c r="E33" s="1694"/>
      <c r="F33" t="s">
        <v>500</v>
      </c>
      <c r="H33" s="111" t="s">
        <v>521</v>
      </c>
      <c r="J33" s="151"/>
      <c r="K33" s="152" t="s">
        <v>3</v>
      </c>
      <c r="L33" s="151" t="s">
        <v>608</v>
      </c>
      <c r="M33" s="142" t="s">
        <v>608</v>
      </c>
      <c r="N33" s="152" t="s">
        <v>608</v>
      </c>
      <c r="O33" s="142"/>
      <c r="P33" s="151" t="s">
        <v>608</v>
      </c>
      <c r="Q33" s="142" t="s">
        <v>608</v>
      </c>
      <c r="R33" s="152" t="s">
        <v>608</v>
      </c>
    </row>
    <row r="34" spans="1:18" x14ac:dyDescent="0.25">
      <c r="A34" s="122"/>
      <c r="D34" s="111" t="s">
        <v>521</v>
      </c>
      <c r="E34" s="1694"/>
      <c r="F34" s="20" t="s">
        <v>499</v>
      </c>
      <c r="G34" s="20"/>
      <c r="H34" s="120" t="s">
        <v>521</v>
      </c>
      <c r="J34" s="1647" t="s">
        <v>9</v>
      </c>
      <c r="K34" s="185" t="s">
        <v>832</v>
      </c>
      <c r="L34" s="160"/>
      <c r="M34" s="160"/>
      <c r="N34" s="145" t="s">
        <v>608</v>
      </c>
      <c r="O34" s="142"/>
      <c r="P34" s="160"/>
      <c r="Q34" s="160"/>
      <c r="R34" s="145" t="s">
        <v>608</v>
      </c>
    </row>
    <row r="35" spans="1:18" ht="15" customHeight="1" x14ac:dyDescent="0.25">
      <c r="A35" s="122"/>
      <c r="D35" s="111" t="s">
        <v>521</v>
      </c>
      <c r="E35" s="1694"/>
      <c r="F35" s="20" t="s">
        <v>507</v>
      </c>
      <c r="G35" s="20"/>
      <c r="H35" s="120" t="s">
        <v>521</v>
      </c>
      <c r="I35" s="163"/>
      <c r="J35" s="1328"/>
      <c r="K35" s="186" t="s">
        <v>833</v>
      </c>
      <c r="L35" s="158"/>
      <c r="M35" s="158"/>
      <c r="N35" s="146" t="s">
        <v>608</v>
      </c>
      <c r="P35" s="158"/>
      <c r="Q35" s="158"/>
      <c r="R35" s="146" t="s">
        <v>608</v>
      </c>
    </row>
    <row r="36" spans="1:18" ht="15" customHeight="1" x14ac:dyDescent="0.25">
      <c r="A36" s="122"/>
      <c r="B36" t="s">
        <v>517</v>
      </c>
      <c r="D36" s="111" t="s">
        <v>521</v>
      </c>
      <c r="E36" s="1694"/>
      <c r="F36" t="s">
        <v>519</v>
      </c>
      <c r="H36" s="111" t="s">
        <v>521</v>
      </c>
      <c r="I36" s="163"/>
      <c r="J36" s="1328"/>
      <c r="K36" s="186" t="s">
        <v>93</v>
      </c>
      <c r="L36" s="158"/>
      <c r="M36" s="158"/>
      <c r="N36" s="146" t="s">
        <v>608</v>
      </c>
      <c r="P36" s="158"/>
      <c r="Q36" s="158"/>
      <c r="R36" s="146" t="s">
        <v>608</v>
      </c>
    </row>
    <row r="37" spans="1:18" ht="15.75" customHeight="1" thickBot="1" x14ac:dyDescent="0.3">
      <c r="A37" s="123"/>
      <c r="B37" s="67" t="s">
        <v>518</v>
      </c>
      <c r="C37" s="67"/>
      <c r="D37" s="113" t="s">
        <v>521</v>
      </c>
      <c r="E37" s="1694"/>
      <c r="F37" t="s">
        <v>519</v>
      </c>
      <c r="H37" s="111" t="s">
        <v>521</v>
      </c>
      <c r="I37" s="163"/>
      <c r="J37" s="1328"/>
      <c r="K37" s="186" t="s">
        <v>834</v>
      </c>
      <c r="L37" s="158"/>
      <c r="M37" s="158"/>
      <c r="N37" s="146" t="s">
        <v>608</v>
      </c>
      <c r="O37" s="142"/>
      <c r="P37" s="158"/>
      <c r="Q37" s="158"/>
      <c r="R37" s="146" t="s">
        <v>608</v>
      </c>
    </row>
    <row r="38" spans="1:18" ht="15" customHeight="1" x14ac:dyDescent="0.25">
      <c r="A38" s="1671" t="s">
        <v>503</v>
      </c>
      <c r="B38" s="125" t="s">
        <v>334</v>
      </c>
      <c r="C38" s="126"/>
      <c r="D38" s="127" t="s">
        <v>521</v>
      </c>
      <c r="E38" s="121"/>
      <c r="F38" s="63" t="s">
        <v>547</v>
      </c>
      <c r="G38" s="63"/>
      <c r="H38" s="64"/>
      <c r="I38" s="163"/>
      <c r="J38" s="1328"/>
      <c r="K38" s="180" t="s">
        <v>835</v>
      </c>
      <c r="L38" s="158"/>
      <c r="M38" s="158"/>
      <c r="N38" s="146" t="s">
        <v>608</v>
      </c>
      <c r="O38" s="142"/>
      <c r="P38" s="158"/>
      <c r="Q38" s="158"/>
      <c r="R38" s="146" t="s">
        <v>608</v>
      </c>
    </row>
    <row r="39" spans="1:18" x14ac:dyDescent="0.25">
      <c r="A39" s="1672"/>
      <c r="B39" s="91" t="s">
        <v>335</v>
      </c>
      <c r="C39" s="20"/>
      <c r="D39" s="120" t="s">
        <v>521</v>
      </c>
      <c r="E39" s="122"/>
      <c r="F39" t="s">
        <v>506</v>
      </c>
      <c r="H39" s="65"/>
      <c r="J39" s="1328"/>
      <c r="K39" s="186" t="s">
        <v>836</v>
      </c>
      <c r="L39" s="158"/>
      <c r="M39" s="158"/>
      <c r="N39" s="146" t="s">
        <v>608</v>
      </c>
      <c r="O39" s="142"/>
      <c r="P39" s="158"/>
      <c r="Q39" s="158"/>
      <c r="R39" s="146" t="s">
        <v>608</v>
      </c>
    </row>
    <row r="40" spans="1:18" ht="15.75" thickBot="1" x14ac:dyDescent="0.3">
      <c r="A40" s="1672"/>
      <c r="B40" s="91" t="s">
        <v>337</v>
      </c>
      <c r="C40" s="20"/>
      <c r="D40" s="120" t="s">
        <v>521</v>
      </c>
      <c r="E40" s="122"/>
      <c r="F40" t="s">
        <v>501</v>
      </c>
      <c r="H40" s="65"/>
      <c r="K40" s="187" t="s">
        <v>62</v>
      </c>
      <c r="L40" s="159"/>
      <c r="M40" s="159"/>
      <c r="N40" s="150" t="s">
        <v>608</v>
      </c>
      <c r="O40" s="142"/>
      <c r="P40" s="159"/>
      <c r="Q40" s="159"/>
      <c r="R40" s="150" t="s">
        <v>608</v>
      </c>
    </row>
    <row r="41" spans="1:18" ht="15.75" customHeight="1" thickTop="1" x14ac:dyDescent="0.25">
      <c r="A41" s="1672"/>
      <c r="B41" s="91" t="s">
        <v>333</v>
      </c>
      <c r="C41" s="20"/>
      <c r="D41" s="120" t="s">
        <v>521</v>
      </c>
      <c r="E41" s="122"/>
      <c r="F41" t="s">
        <v>508</v>
      </c>
      <c r="H41" s="65"/>
      <c r="J41" s="155"/>
      <c r="K41" t="s">
        <v>3</v>
      </c>
      <c r="N41" s="142" t="s">
        <v>608</v>
      </c>
      <c r="O41" s="142"/>
      <c r="R41" s="142" t="s">
        <v>608</v>
      </c>
    </row>
    <row r="42" spans="1:18" ht="15.75" customHeight="1" x14ac:dyDescent="0.25">
      <c r="A42" s="1672"/>
      <c r="B42" s="91" t="s">
        <v>336</v>
      </c>
      <c r="C42" s="20"/>
      <c r="D42" s="120" t="s">
        <v>521</v>
      </c>
      <c r="E42" s="122"/>
      <c r="F42" t="s">
        <v>512</v>
      </c>
      <c r="H42" s="65"/>
      <c r="J42" s="1648" t="s">
        <v>0</v>
      </c>
      <c r="K42" s="181" t="s">
        <v>4</v>
      </c>
      <c r="L42" s="160"/>
      <c r="M42" s="160"/>
      <c r="N42" s="170"/>
      <c r="O42" s="142"/>
      <c r="P42" s="174"/>
      <c r="Q42" s="174"/>
      <c r="R42" s="170"/>
    </row>
    <row r="43" spans="1:18" x14ac:dyDescent="0.25">
      <c r="A43" s="1672"/>
      <c r="B43" s="91" t="s">
        <v>520</v>
      </c>
      <c r="C43" s="20"/>
      <c r="D43" s="120" t="s">
        <v>521</v>
      </c>
      <c r="E43" s="122"/>
      <c r="F43" t="s">
        <v>510</v>
      </c>
      <c r="H43" s="65"/>
      <c r="J43" s="1648"/>
      <c r="K43" s="171" t="s">
        <v>5</v>
      </c>
      <c r="L43" s="158"/>
      <c r="M43" s="158"/>
      <c r="N43" s="172"/>
      <c r="O43" s="142"/>
      <c r="P43" s="175"/>
      <c r="Q43" s="175"/>
      <c r="R43" s="172"/>
    </row>
    <row r="44" spans="1:18" ht="15.75" thickBot="1" x14ac:dyDescent="0.3">
      <c r="A44" s="1673"/>
      <c r="B44" s="128" t="s">
        <v>340</v>
      </c>
      <c r="C44" s="71"/>
      <c r="D44" s="129" t="s">
        <v>521</v>
      </c>
      <c r="E44" s="123"/>
      <c r="F44" s="124" t="s">
        <v>502</v>
      </c>
      <c r="G44" s="67"/>
      <c r="H44" s="70"/>
      <c r="J44" s="1648"/>
      <c r="K44" s="188" t="s">
        <v>612</v>
      </c>
      <c r="L44" s="158"/>
      <c r="M44" s="158"/>
      <c r="N44" s="146" t="s">
        <v>608</v>
      </c>
      <c r="O44" s="142"/>
      <c r="P44" s="158"/>
      <c r="Q44" s="158"/>
      <c r="R44" s="146" t="s">
        <v>608</v>
      </c>
    </row>
    <row r="45" spans="1:18" ht="15" customHeight="1" x14ac:dyDescent="0.25">
      <c r="A45" s="59"/>
      <c r="B45" s="1234" t="s">
        <v>806</v>
      </c>
      <c r="C45" s="1234"/>
      <c r="D45" s="1234"/>
      <c r="E45" s="1234"/>
      <c r="F45" s="1234"/>
      <c r="G45" s="1234"/>
      <c r="H45" s="1234"/>
      <c r="I45" s="166"/>
      <c r="J45" s="1648"/>
      <c r="K45" s="188" t="s">
        <v>837</v>
      </c>
      <c r="L45" s="158"/>
      <c r="M45" s="158"/>
      <c r="N45" s="146" t="s">
        <v>608</v>
      </c>
      <c r="O45" s="142"/>
      <c r="P45" s="158"/>
      <c r="Q45" s="158"/>
      <c r="R45" s="146" t="s">
        <v>608</v>
      </c>
    </row>
    <row r="46" spans="1:18" ht="15" customHeight="1" x14ac:dyDescent="0.25">
      <c r="A46" s="59"/>
      <c r="B46" s="1234"/>
      <c r="C46" s="1234"/>
      <c r="D46" s="1234"/>
      <c r="E46" s="1234"/>
      <c r="F46" s="1234"/>
      <c r="G46" s="1234"/>
      <c r="H46" s="1234"/>
      <c r="I46" s="166"/>
      <c r="J46" s="1648"/>
      <c r="K46" s="188" t="s">
        <v>838</v>
      </c>
      <c r="L46" s="158"/>
      <c r="M46" s="158"/>
      <c r="N46" s="146" t="s">
        <v>608</v>
      </c>
      <c r="O46" s="142"/>
      <c r="P46" s="158"/>
      <c r="Q46" s="158"/>
      <c r="R46" s="146" t="s">
        <v>608</v>
      </c>
    </row>
    <row r="47" spans="1:18" ht="15" customHeight="1" x14ac:dyDescent="0.25">
      <c r="A47" s="59"/>
      <c r="B47" s="1234"/>
      <c r="C47" s="1234"/>
      <c r="D47" s="1234"/>
      <c r="E47" s="1234"/>
      <c r="F47" s="1234"/>
      <c r="G47" s="1234"/>
      <c r="H47" s="1234"/>
      <c r="I47" s="166"/>
      <c r="J47" s="1648"/>
      <c r="K47" s="188" t="s">
        <v>839</v>
      </c>
      <c r="L47" s="158"/>
      <c r="M47" s="158"/>
      <c r="N47" s="146" t="s">
        <v>608</v>
      </c>
      <c r="O47" s="142"/>
      <c r="P47" s="158"/>
      <c r="Q47" s="158"/>
      <c r="R47" s="146" t="s">
        <v>608</v>
      </c>
    </row>
    <row r="48" spans="1:18" ht="13.5" customHeight="1" thickBot="1" x14ac:dyDescent="0.3">
      <c r="B48" t="s">
        <v>522</v>
      </c>
      <c r="D48" s="99" t="s">
        <v>524</v>
      </c>
      <c r="F48" t="s">
        <v>523</v>
      </c>
      <c r="H48" s="99" t="s">
        <v>524</v>
      </c>
      <c r="I48" s="163"/>
      <c r="J48" s="1648"/>
      <c r="K48" s="184" t="s">
        <v>566</v>
      </c>
      <c r="L48" s="159"/>
      <c r="M48" s="159"/>
      <c r="N48" s="150" t="s">
        <v>608</v>
      </c>
      <c r="P48" s="159"/>
      <c r="Q48" s="159"/>
      <c r="R48" s="150" t="s">
        <v>608</v>
      </c>
    </row>
    <row r="49" spans="10:10" ht="15.75" thickTop="1" x14ac:dyDescent="0.25">
      <c r="J49" s="173"/>
    </row>
  </sheetData>
  <mergeCells count="40">
    <mergeCell ref="J2:J5"/>
    <mergeCell ref="J10:J14"/>
    <mergeCell ref="J15:J21"/>
    <mergeCell ref="J22:J30"/>
    <mergeCell ref="J31:J32"/>
    <mergeCell ref="J6:J9"/>
    <mergeCell ref="J34:J39"/>
    <mergeCell ref="J42:J48"/>
    <mergeCell ref="A38:A44"/>
    <mergeCell ref="F24:H24"/>
    <mergeCell ref="A28:A30"/>
    <mergeCell ref="B45:H47"/>
    <mergeCell ref="E31:E37"/>
    <mergeCell ref="A25:A27"/>
    <mergeCell ref="A22:A24"/>
    <mergeCell ref="F9:H9"/>
    <mergeCell ref="F11:H11"/>
    <mergeCell ref="A13:A18"/>
    <mergeCell ref="E13:E18"/>
    <mergeCell ref="A1:A2"/>
    <mergeCell ref="E1:E2"/>
    <mergeCell ref="F1:H1"/>
    <mergeCell ref="B1:D1"/>
    <mergeCell ref="A5:A7"/>
    <mergeCell ref="E5:E7"/>
    <mergeCell ref="E9:E10"/>
    <mergeCell ref="A9:A10"/>
    <mergeCell ref="E11:E12"/>
    <mergeCell ref="A11:A12"/>
    <mergeCell ref="B9:D9"/>
    <mergeCell ref="B11:D11"/>
    <mergeCell ref="A19:A21"/>
    <mergeCell ref="F23:H23"/>
    <mergeCell ref="C27:D27"/>
    <mergeCell ref="C30:D30"/>
    <mergeCell ref="G30:H30"/>
    <mergeCell ref="G27:H27"/>
    <mergeCell ref="E25:E27"/>
    <mergeCell ref="E28:E30"/>
    <mergeCell ref="E19:E24"/>
  </mergeCells>
  <printOptions horizontalCentered="1" verticalCentered="1"/>
  <pageMargins left="0.19685039370078741" right="0.19685039370078741" top="0" bottom="0"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1504950</xdr:colOff>
                    <xdr:row>18</xdr:row>
                    <xdr:rowOff>9525</xdr:rowOff>
                  </from>
                  <to>
                    <xdr:col>7</xdr:col>
                    <xdr:colOff>38100</xdr:colOff>
                    <xdr:row>19</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1504950</xdr:colOff>
                    <xdr:row>19</xdr:row>
                    <xdr:rowOff>0</xdr:rowOff>
                  </from>
                  <to>
                    <xdr:col>7</xdr:col>
                    <xdr:colOff>209550</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1504950</xdr:colOff>
                    <xdr:row>19</xdr:row>
                    <xdr:rowOff>180975</xdr:rowOff>
                  </from>
                  <to>
                    <xdr:col>7</xdr:col>
                    <xdr:colOff>38100</xdr:colOff>
                    <xdr:row>21</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1504950</xdr:colOff>
                    <xdr:row>20</xdr:row>
                    <xdr:rowOff>171450</xdr:rowOff>
                  </from>
                  <to>
                    <xdr:col>7</xdr:col>
                    <xdr:colOff>38100</xdr:colOff>
                    <xdr:row>21</xdr:row>
                    <xdr:rowOff>180975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142875</xdr:colOff>
                    <xdr:row>21</xdr:row>
                    <xdr:rowOff>180975</xdr:rowOff>
                  </from>
                  <to>
                    <xdr:col>5</xdr:col>
                    <xdr:colOff>371475</xdr:colOff>
                    <xdr:row>22</xdr:row>
                    <xdr:rowOff>190500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5</xdr:col>
                    <xdr:colOff>0</xdr:colOff>
                    <xdr:row>18</xdr:row>
                    <xdr:rowOff>9525</xdr:rowOff>
                  </from>
                  <to>
                    <xdr:col>5</xdr:col>
                    <xdr:colOff>619125</xdr:colOff>
                    <xdr:row>18</xdr:row>
                    <xdr:rowOff>180975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0</xdr:colOff>
                    <xdr:row>18</xdr:row>
                    <xdr:rowOff>180975</xdr:rowOff>
                  </from>
                  <to>
                    <xdr:col>5</xdr:col>
                    <xdr:colOff>619125</xdr:colOff>
                    <xdr:row>19</xdr:row>
                    <xdr:rowOff>161925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0</xdr:colOff>
                    <xdr:row>19</xdr:row>
                    <xdr:rowOff>171450</xdr:rowOff>
                  </from>
                  <to>
                    <xdr:col>5</xdr:col>
                    <xdr:colOff>619125</xdr:colOff>
                    <xdr:row>20</xdr:row>
                    <xdr:rowOff>152400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0</xdr:colOff>
                    <xdr:row>21</xdr:row>
                    <xdr:rowOff>0</xdr:rowOff>
                  </from>
                  <to>
                    <xdr:col>5</xdr:col>
                    <xdr:colOff>619125</xdr:colOff>
                    <xdr:row>21</xdr:row>
                    <xdr:rowOff>152400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xdr:col>
                    <xdr:colOff>771525</xdr:colOff>
                    <xdr:row>19</xdr:row>
                    <xdr:rowOff>0</xdr:rowOff>
                  </from>
                  <to>
                    <xdr:col>5</xdr:col>
                    <xdr:colOff>1390650</xdr:colOff>
                    <xdr:row>19</xdr:row>
                    <xdr:rowOff>171450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771525</xdr:colOff>
                    <xdr:row>20</xdr:row>
                    <xdr:rowOff>0</xdr:rowOff>
                  </from>
                  <to>
                    <xdr:col>5</xdr:col>
                    <xdr:colOff>1390650</xdr:colOff>
                    <xdr:row>20</xdr:row>
                    <xdr:rowOff>171450</xdr:rowOff>
                  </to>
                </anchor>
              </controlPr>
            </control>
          </mc:Choice>
        </mc:AlternateContent>
        <mc:AlternateContent xmlns:mc="http://schemas.openxmlformats.org/markup-compatibility/2006">
          <mc:Choice Requires="x14">
            <control shapeId="12307" r:id="rId15" name="Check Box 19">
              <controlPr defaultSize="0" autoFill="0" autoLine="0" autoPict="0">
                <anchor moveWithCells="1">
                  <from>
                    <xdr:col>5</xdr:col>
                    <xdr:colOff>771525</xdr:colOff>
                    <xdr:row>18</xdr:row>
                    <xdr:rowOff>9525</xdr:rowOff>
                  </from>
                  <to>
                    <xdr:col>5</xdr:col>
                    <xdr:colOff>1390650</xdr:colOff>
                    <xdr:row>18</xdr:row>
                    <xdr:rowOff>180975</xdr:rowOff>
                  </to>
                </anchor>
              </controlPr>
            </control>
          </mc:Choice>
        </mc:AlternateContent>
        <mc:AlternateContent xmlns:mc="http://schemas.openxmlformats.org/markup-compatibility/2006">
          <mc:Choice Requires="x14">
            <control shapeId="12308" r:id="rId16" name="Check Box 20">
              <controlPr defaultSize="0" autoFill="0" autoLine="0" autoPict="0">
                <anchor moveWithCells="1">
                  <from>
                    <xdr:col>1</xdr:col>
                    <xdr:colOff>0</xdr:colOff>
                    <xdr:row>4</xdr:row>
                    <xdr:rowOff>9525</xdr:rowOff>
                  </from>
                  <to>
                    <xdr:col>1</xdr:col>
                    <xdr:colOff>619125</xdr:colOff>
                    <xdr:row>4</xdr:row>
                    <xdr:rowOff>180975</xdr:rowOff>
                  </to>
                </anchor>
              </controlPr>
            </control>
          </mc:Choice>
        </mc:AlternateContent>
        <mc:AlternateContent xmlns:mc="http://schemas.openxmlformats.org/markup-compatibility/2006">
          <mc:Choice Requires="x14">
            <control shapeId="12310" r:id="rId17" name="Check Box 22">
              <controlPr defaultSize="0" autoFill="0" autoLine="0" autoPict="0">
                <anchor moveWithCells="1">
                  <from>
                    <xdr:col>1</xdr:col>
                    <xdr:colOff>9525</xdr:colOff>
                    <xdr:row>6</xdr:row>
                    <xdr:rowOff>9525</xdr:rowOff>
                  </from>
                  <to>
                    <xdr:col>1</xdr:col>
                    <xdr:colOff>885825</xdr:colOff>
                    <xdr:row>6</xdr:row>
                    <xdr:rowOff>171450</xdr:rowOff>
                  </to>
                </anchor>
              </controlPr>
            </control>
          </mc:Choice>
        </mc:AlternateContent>
        <mc:AlternateContent xmlns:mc="http://schemas.openxmlformats.org/markup-compatibility/2006">
          <mc:Choice Requires="x14">
            <control shapeId="12311" r:id="rId18" name="Check Box 23">
              <controlPr defaultSize="0" autoFill="0" autoLine="0" autoPict="0">
                <anchor moveWithCells="1">
                  <from>
                    <xdr:col>1</xdr:col>
                    <xdr:colOff>9525</xdr:colOff>
                    <xdr:row>5</xdr:row>
                    <xdr:rowOff>0</xdr:rowOff>
                  </from>
                  <to>
                    <xdr:col>1</xdr:col>
                    <xdr:colOff>990600</xdr:colOff>
                    <xdr:row>6</xdr:row>
                    <xdr:rowOff>9525</xdr:rowOff>
                  </to>
                </anchor>
              </controlPr>
            </control>
          </mc:Choice>
        </mc:AlternateContent>
        <mc:AlternateContent xmlns:mc="http://schemas.openxmlformats.org/markup-compatibility/2006">
          <mc:Choice Requires="x14">
            <control shapeId="12313" r:id="rId19" name="Check Box 25">
              <controlPr defaultSize="0" autoFill="0" autoLine="0" autoPict="0">
                <anchor moveWithCells="1">
                  <from>
                    <xdr:col>1</xdr:col>
                    <xdr:colOff>28575</xdr:colOff>
                    <xdr:row>19</xdr:row>
                    <xdr:rowOff>9525</xdr:rowOff>
                  </from>
                  <to>
                    <xdr:col>1</xdr:col>
                    <xdr:colOff>1209675</xdr:colOff>
                    <xdr:row>19</xdr:row>
                    <xdr:rowOff>180975</xdr:rowOff>
                  </to>
                </anchor>
              </controlPr>
            </control>
          </mc:Choice>
        </mc:AlternateContent>
        <mc:AlternateContent xmlns:mc="http://schemas.openxmlformats.org/markup-compatibility/2006">
          <mc:Choice Requires="x14">
            <control shapeId="12314" r:id="rId20" name="Check Box 26">
              <controlPr defaultSize="0" autoFill="0" autoLine="0" autoPict="0">
                <anchor moveWithCells="1">
                  <from>
                    <xdr:col>1</xdr:col>
                    <xdr:colOff>28575</xdr:colOff>
                    <xdr:row>20</xdr:row>
                    <xdr:rowOff>28575</xdr:rowOff>
                  </from>
                  <to>
                    <xdr:col>1</xdr:col>
                    <xdr:colOff>1209675</xdr:colOff>
                    <xdr:row>20</xdr:row>
                    <xdr:rowOff>161925</xdr:rowOff>
                  </to>
                </anchor>
              </controlPr>
            </control>
          </mc:Choice>
        </mc:AlternateContent>
        <mc:AlternateContent xmlns:mc="http://schemas.openxmlformats.org/markup-compatibility/2006">
          <mc:Choice Requires="x14">
            <control shapeId="12315" r:id="rId21" name="Check Box 27">
              <controlPr defaultSize="0" autoFill="0" autoLine="0" autoPict="0">
                <anchor moveWithCells="1">
                  <from>
                    <xdr:col>3</xdr:col>
                    <xdr:colOff>28575</xdr:colOff>
                    <xdr:row>18</xdr:row>
                    <xdr:rowOff>9525</xdr:rowOff>
                  </from>
                  <to>
                    <xdr:col>4</xdr:col>
                    <xdr:colOff>9525</xdr:colOff>
                    <xdr:row>19</xdr:row>
                    <xdr:rowOff>0</xdr:rowOff>
                  </to>
                </anchor>
              </controlPr>
            </control>
          </mc:Choice>
        </mc:AlternateContent>
        <mc:AlternateContent xmlns:mc="http://schemas.openxmlformats.org/markup-compatibility/2006">
          <mc:Choice Requires="x14">
            <control shapeId="12316" r:id="rId22" name="Check Box 28">
              <controlPr defaultSize="0" autoFill="0" autoLine="0" autoPict="0">
                <anchor moveWithCells="1">
                  <from>
                    <xdr:col>3</xdr:col>
                    <xdr:colOff>28575</xdr:colOff>
                    <xdr:row>19</xdr:row>
                    <xdr:rowOff>28575</xdr:rowOff>
                  </from>
                  <to>
                    <xdr:col>3</xdr:col>
                    <xdr:colOff>1228725</xdr:colOff>
                    <xdr:row>20</xdr:row>
                    <xdr:rowOff>0</xdr:rowOff>
                  </to>
                </anchor>
              </controlPr>
            </control>
          </mc:Choice>
        </mc:AlternateContent>
        <mc:AlternateContent xmlns:mc="http://schemas.openxmlformats.org/markup-compatibility/2006">
          <mc:Choice Requires="x14">
            <control shapeId="12318" r:id="rId23" name="Check Box 30">
              <controlPr defaultSize="0" autoFill="0" autoLine="0" autoPict="0">
                <anchor moveWithCells="1">
                  <from>
                    <xdr:col>1</xdr:col>
                    <xdr:colOff>28575</xdr:colOff>
                    <xdr:row>18</xdr:row>
                    <xdr:rowOff>9525</xdr:rowOff>
                  </from>
                  <to>
                    <xdr:col>1</xdr:col>
                    <xdr:colOff>1162050</xdr:colOff>
                    <xdr:row>19</xdr:row>
                    <xdr:rowOff>0</xdr:rowOff>
                  </to>
                </anchor>
              </controlPr>
            </control>
          </mc:Choice>
        </mc:AlternateContent>
        <mc:AlternateContent xmlns:mc="http://schemas.openxmlformats.org/markup-compatibility/2006">
          <mc:Choice Requires="x14">
            <control shapeId="12321" r:id="rId24" name="Check Box 33">
              <controlPr defaultSize="0" autoFill="0" autoLine="0" autoPict="0">
                <anchor moveWithCells="1">
                  <from>
                    <xdr:col>5</xdr:col>
                    <xdr:colOff>0</xdr:colOff>
                    <xdr:row>4</xdr:row>
                    <xdr:rowOff>9525</xdr:rowOff>
                  </from>
                  <to>
                    <xdr:col>5</xdr:col>
                    <xdr:colOff>619125</xdr:colOff>
                    <xdr:row>4</xdr:row>
                    <xdr:rowOff>180975</xdr:rowOff>
                  </to>
                </anchor>
              </controlPr>
            </control>
          </mc:Choice>
        </mc:AlternateContent>
        <mc:AlternateContent xmlns:mc="http://schemas.openxmlformats.org/markup-compatibility/2006">
          <mc:Choice Requires="x14">
            <control shapeId="12322" r:id="rId25" name="Check Box 34">
              <controlPr defaultSize="0" autoFill="0" autoLine="0" autoPict="0">
                <anchor moveWithCells="1">
                  <from>
                    <xdr:col>5</xdr:col>
                    <xdr:colOff>0</xdr:colOff>
                    <xdr:row>6</xdr:row>
                    <xdr:rowOff>19050</xdr:rowOff>
                  </from>
                  <to>
                    <xdr:col>5</xdr:col>
                    <xdr:colOff>876300</xdr:colOff>
                    <xdr:row>6</xdr:row>
                    <xdr:rowOff>180975</xdr:rowOff>
                  </to>
                </anchor>
              </controlPr>
            </control>
          </mc:Choice>
        </mc:AlternateContent>
        <mc:AlternateContent xmlns:mc="http://schemas.openxmlformats.org/markup-compatibility/2006">
          <mc:Choice Requires="x14">
            <control shapeId="12323" r:id="rId26" name="Check Box 35">
              <controlPr defaultSize="0" autoFill="0" autoLine="0" autoPict="0">
                <anchor moveWithCells="1">
                  <from>
                    <xdr:col>5</xdr:col>
                    <xdr:colOff>0</xdr:colOff>
                    <xdr:row>4</xdr:row>
                    <xdr:rowOff>180975</xdr:rowOff>
                  </from>
                  <to>
                    <xdr:col>5</xdr:col>
                    <xdr:colOff>981075</xdr:colOff>
                    <xdr:row>6</xdr:row>
                    <xdr:rowOff>0</xdr:rowOff>
                  </to>
                </anchor>
              </controlPr>
            </control>
          </mc:Choice>
        </mc:AlternateContent>
        <mc:AlternateContent xmlns:mc="http://schemas.openxmlformats.org/markup-compatibility/2006">
          <mc:Choice Requires="x14">
            <control shapeId="12326" r:id="rId27" name="Check Box 38">
              <controlPr defaultSize="0" autoFill="0" autoLine="0" autoPict="0">
                <anchor moveWithCells="1">
                  <from>
                    <xdr:col>7</xdr:col>
                    <xdr:colOff>266700</xdr:colOff>
                    <xdr:row>8</xdr:row>
                    <xdr:rowOff>28575</xdr:rowOff>
                  </from>
                  <to>
                    <xdr:col>7</xdr:col>
                    <xdr:colOff>1190625</xdr:colOff>
                    <xdr:row>8</xdr:row>
                    <xdr:rowOff>161925</xdr:rowOff>
                  </to>
                </anchor>
              </controlPr>
            </control>
          </mc:Choice>
        </mc:AlternateContent>
        <mc:AlternateContent xmlns:mc="http://schemas.openxmlformats.org/markup-compatibility/2006">
          <mc:Choice Requires="x14">
            <control shapeId="12327" r:id="rId28" name="Check Box 39">
              <controlPr defaultSize="0" autoFill="0" autoLine="0" autoPict="0">
                <anchor moveWithCells="1">
                  <from>
                    <xdr:col>3</xdr:col>
                    <xdr:colOff>0</xdr:colOff>
                    <xdr:row>7</xdr:row>
                    <xdr:rowOff>9525</xdr:rowOff>
                  </from>
                  <to>
                    <xdr:col>3</xdr:col>
                    <xdr:colOff>466725</xdr:colOff>
                    <xdr:row>7</xdr:row>
                    <xdr:rowOff>180975</xdr:rowOff>
                  </to>
                </anchor>
              </controlPr>
            </control>
          </mc:Choice>
        </mc:AlternateContent>
        <mc:AlternateContent xmlns:mc="http://schemas.openxmlformats.org/markup-compatibility/2006">
          <mc:Choice Requires="x14">
            <control shapeId="12328" r:id="rId29" name="Check Box 40">
              <controlPr defaultSize="0" autoFill="0" autoLine="0" autoPict="0">
                <anchor moveWithCells="1">
                  <from>
                    <xdr:col>1</xdr:col>
                    <xdr:colOff>400050</xdr:colOff>
                    <xdr:row>7</xdr:row>
                    <xdr:rowOff>19050</xdr:rowOff>
                  </from>
                  <to>
                    <xdr:col>1</xdr:col>
                    <xdr:colOff>866775</xdr:colOff>
                    <xdr:row>8</xdr:row>
                    <xdr:rowOff>0</xdr:rowOff>
                  </to>
                </anchor>
              </controlPr>
            </control>
          </mc:Choice>
        </mc:AlternateContent>
        <mc:AlternateContent xmlns:mc="http://schemas.openxmlformats.org/markup-compatibility/2006">
          <mc:Choice Requires="x14">
            <control shapeId="12329" r:id="rId30" name="Check Box 41">
              <controlPr defaultSize="0" autoFill="0" autoLine="0" autoPict="0">
                <anchor moveWithCells="1">
                  <from>
                    <xdr:col>1</xdr:col>
                    <xdr:colOff>866775</xdr:colOff>
                    <xdr:row>7</xdr:row>
                    <xdr:rowOff>9525</xdr:rowOff>
                  </from>
                  <to>
                    <xdr:col>1</xdr:col>
                    <xdr:colOff>1333500</xdr:colOff>
                    <xdr:row>7</xdr:row>
                    <xdr:rowOff>180975</xdr:rowOff>
                  </to>
                </anchor>
              </controlPr>
            </control>
          </mc:Choice>
        </mc:AlternateContent>
        <mc:AlternateContent xmlns:mc="http://schemas.openxmlformats.org/markup-compatibility/2006">
          <mc:Choice Requires="x14">
            <control shapeId="12330" r:id="rId31" name="Check Box 42">
              <controlPr defaultSize="0" autoFill="0" autoLine="0" autoPict="0">
                <anchor moveWithCells="1">
                  <from>
                    <xdr:col>1</xdr:col>
                    <xdr:colOff>1447800</xdr:colOff>
                    <xdr:row>7</xdr:row>
                    <xdr:rowOff>9525</xdr:rowOff>
                  </from>
                  <to>
                    <xdr:col>3</xdr:col>
                    <xdr:colOff>57150</xdr:colOff>
                    <xdr:row>7</xdr:row>
                    <xdr:rowOff>180975</xdr:rowOff>
                  </to>
                </anchor>
              </controlPr>
            </control>
          </mc:Choice>
        </mc:AlternateContent>
        <mc:AlternateContent xmlns:mc="http://schemas.openxmlformats.org/markup-compatibility/2006">
          <mc:Choice Requires="x14">
            <control shapeId="12335" r:id="rId32" name="Check Box 47">
              <controlPr defaultSize="0" autoFill="0" autoLine="0" autoPict="0">
                <anchor moveWithCells="1">
                  <from>
                    <xdr:col>6</xdr:col>
                    <xdr:colOff>323850</xdr:colOff>
                    <xdr:row>7</xdr:row>
                    <xdr:rowOff>9525</xdr:rowOff>
                  </from>
                  <to>
                    <xdr:col>7</xdr:col>
                    <xdr:colOff>457200</xdr:colOff>
                    <xdr:row>7</xdr:row>
                    <xdr:rowOff>180975</xdr:rowOff>
                  </to>
                </anchor>
              </controlPr>
            </control>
          </mc:Choice>
        </mc:AlternateContent>
        <mc:AlternateContent xmlns:mc="http://schemas.openxmlformats.org/markup-compatibility/2006">
          <mc:Choice Requires="x14">
            <control shapeId="12336" r:id="rId33" name="Check Box 48">
              <controlPr defaultSize="0" autoFill="0" autoLine="0" autoPict="0">
                <anchor moveWithCells="1">
                  <from>
                    <xdr:col>5</xdr:col>
                    <xdr:colOff>400050</xdr:colOff>
                    <xdr:row>7</xdr:row>
                    <xdr:rowOff>19050</xdr:rowOff>
                  </from>
                  <to>
                    <xdr:col>5</xdr:col>
                    <xdr:colOff>866775</xdr:colOff>
                    <xdr:row>8</xdr:row>
                    <xdr:rowOff>0</xdr:rowOff>
                  </to>
                </anchor>
              </controlPr>
            </control>
          </mc:Choice>
        </mc:AlternateContent>
        <mc:AlternateContent xmlns:mc="http://schemas.openxmlformats.org/markup-compatibility/2006">
          <mc:Choice Requires="x14">
            <control shapeId="12337" r:id="rId34" name="Check Box 49">
              <controlPr defaultSize="0" autoFill="0" autoLine="0" autoPict="0">
                <anchor moveWithCells="1">
                  <from>
                    <xdr:col>5</xdr:col>
                    <xdr:colOff>857250</xdr:colOff>
                    <xdr:row>7</xdr:row>
                    <xdr:rowOff>9525</xdr:rowOff>
                  </from>
                  <to>
                    <xdr:col>5</xdr:col>
                    <xdr:colOff>1323975</xdr:colOff>
                    <xdr:row>7</xdr:row>
                    <xdr:rowOff>180975</xdr:rowOff>
                  </to>
                </anchor>
              </controlPr>
            </control>
          </mc:Choice>
        </mc:AlternateContent>
        <mc:AlternateContent xmlns:mc="http://schemas.openxmlformats.org/markup-compatibility/2006">
          <mc:Choice Requires="x14">
            <control shapeId="12338" r:id="rId35" name="Check Box 50">
              <controlPr defaultSize="0" autoFill="0" autoLine="0" autoPict="0">
                <anchor moveWithCells="1">
                  <from>
                    <xdr:col>5</xdr:col>
                    <xdr:colOff>1419225</xdr:colOff>
                    <xdr:row>7</xdr:row>
                    <xdr:rowOff>9525</xdr:rowOff>
                  </from>
                  <to>
                    <xdr:col>7</xdr:col>
                    <xdr:colOff>38100</xdr:colOff>
                    <xdr:row>7</xdr:row>
                    <xdr:rowOff>180975</xdr:rowOff>
                  </to>
                </anchor>
              </controlPr>
            </control>
          </mc:Choice>
        </mc:AlternateContent>
        <mc:AlternateContent xmlns:mc="http://schemas.openxmlformats.org/markup-compatibility/2006">
          <mc:Choice Requires="x14">
            <control shapeId="12339" r:id="rId36" name="Check Box 51">
              <controlPr defaultSize="0" autoFill="0" autoLine="0" autoPict="0">
                <anchor moveWithCells="1">
                  <from>
                    <xdr:col>1</xdr:col>
                    <xdr:colOff>28575</xdr:colOff>
                    <xdr:row>21</xdr:row>
                    <xdr:rowOff>28575</xdr:rowOff>
                  </from>
                  <to>
                    <xdr:col>1</xdr:col>
                    <xdr:colOff>485775</xdr:colOff>
                    <xdr:row>21</xdr:row>
                    <xdr:rowOff>180975</xdr:rowOff>
                  </to>
                </anchor>
              </controlPr>
            </control>
          </mc:Choice>
        </mc:AlternateContent>
        <mc:AlternateContent xmlns:mc="http://schemas.openxmlformats.org/markup-compatibility/2006">
          <mc:Choice Requires="x14">
            <control shapeId="12340" r:id="rId37" name="Check Box 52">
              <controlPr defaultSize="0" autoFill="0" autoLine="0" autoPict="0">
                <anchor moveWithCells="1">
                  <from>
                    <xdr:col>1</xdr:col>
                    <xdr:colOff>742950</xdr:colOff>
                    <xdr:row>21</xdr:row>
                    <xdr:rowOff>19050</xdr:rowOff>
                  </from>
                  <to>
                    <xdr:col>1</xdr:col>
                    <xdr:colOff>1343025</xdr:colOff>
                    <xdr:row>21</xdr:row>
                    <xdr:rowOff>180975</xdr:rowOff>
                  </to>
                </anchor>
              </controlPr>
            </control>
          </mc:Choice>
        </mc:AlternateContent>
        <mc:AlternateContent xmlns:mc="http://schemas.openxmlformats.org/markup-compatibility/2006">
          <mc:Choice Requires="x14">
            <control shapeId="12341" r:id="rId38" name="Check Box 53">
              <controlPr defaultSize="0" autoFill="0" autoLine="0" autoPict="0">
                <anchor moveWithCells="1">
                  <from>
                    <xdr:col>1</xdr:col>
                    <xdr:colOff>28575</xdr:colOff>
                    <xdr:row>22</xdr:row>
                    <xdr:rowOff>19050</xdr:rowOff>
                  </from>
                  <to>
                    <xdr:col>1</xdr:col>
                    <xdr:colOff>600075</xdr:colOff>
                    <xdr:row>22</xdr:row>
                    <xdr:rowOff>171450</xdr:rowOff>
                  </to>
                </anchor>
              </controlPr>
            </control>
          </mc:Choice>
        </mc:AlternateContent>
        <mc:AlternateContent xmlns:mc="http://schemas.openxmlformats.org/markup-compatibility/2006">
          <mc:Choice Requires="x14">
            <control shapeId="12342" r:id="rId39" name="Check Box 54">
              <controlPr defaultSize="0" autoFill="0" autoLine="0" autoPict="0">
                <anchor moveWithCells="1">
                  <from>
                    <xdr:col>1</xdr:col>
                    <xdr:colOff>742950</xdr:colOff>
                    <xdr:row>22</xdr:row>
                    <xdr:rowOff>0</xdr:rowOff>
                  </from>
                  <to>
                    <xdr:col>1</xdr:col>
                    <xdr:colOff>1371600</xdr:colOff>
                    <xdr:row>22</xdr:row>
                    <xdr:rowOff>161925</xdr:rowOff>
                  </to>
                </anchor>
              </controlPr>
            </control>
          </mc:Choice>
        </mc:AlternateContent>
        <mc:AlternateContent xmlns:mc="http://schemas.openxmlformats.org/markup-compatibility/2006">
          <mc:Choice Requires="x14">
            <control shapeId="12343" r:id="rId40" name="Check Box 55">
              <controlPr defaultSize="0" autoFill="0" autoLine="0" autoPict="0">
                <anchor moveWithCells="1">
                  <from>
                    <xdr:col>3</xdr:col>
                    <xdr:colOff>590550</xdr:colOff>
                    <xdr:row>22</xdr:row>
                    <xdr:rowOff>180975</xdr:rowOff>
                  </from>
                  <to>
                    <xdr:col>3</xdr:col>
                    <xdr:colOff>1104900</xdr:colOff>
                    <xdr:row>23</xdr:row>
                    <xdr:rowOff>161925</xdr:rowOff>
                  </to>
                </anchor>
              </controlPr>
            </control>
          </mc:Choice>
        </mc:AlternateContent>
        <mc:AlternateContent xmlns:mc="http://schemas.openxmlformats.org/markup-compatibility/2006">
          <mc:Choice Requires="x14">
            <control shapeId="12344" r:id="rId41" name="Check Box 56">
              <controlPr defaultSize="0" autoFill="0" autoLine="0" autoPict="0">
                <anchor moveWithCells="1">
                  <from>
                    <xdr:col>2</xdr:col>
                    <xdr:colOff>9525</xdr:colOff>
                    <xdr:row>21</xdr:row>
                    <xdr:rowOff>9525</xdr:rowOff>
                  </from>
                  <to>
                    <xdr:col>3</xdr:col>
                    <xdr:colOff>200025</xdr:colOff>
                    <xdr:row>22</xdr:row>
                    <xdr:rowOff>0</xdr:rowOff>
                  </to>
                </anchor>
              </controlPr>
            </control>
          </mc:Choice>
        </mc:AlternateContent>
        <mc:AlternateContent xmlns:mc="http://schemas.openxmlformats.org/markup-compatibility/2006">
          <mc:Choice Requires="x14">
            <control shapeId="12345" r:id="rId42" name="Check Box 57">
              <controlPr defaultSize="0" autoFill="0" autoLine="0" autoPict="0">
                <anchor moveWithCells="1">
                  <from>
                    <xdr:col>2</xdr:col>
                    <xdr:colOff>9525</xdr:colOff>
                    <xdr:row>22</xdr:row>
                    <xdr:rowOff>0</xdr:rowOff>
                  </from>
                  <to>
                    <xdr:col>3</xdr:col>
                    <xdr:colOff>238125</xdr:colOff>
                    <xdr:row>22</xdr:row>
                    <xdr:rowOff>190500</xdr:rowOff>
                  </to>
                </anchor>
              </controlPr>
            </control>
          </mc:Choice>
        </mc:AlternateContent>
        <mc:AlternateContent xmlns:mc="http://schemas.openxmlformats.org/markup-compatibility/2006">
          <mc:Choice Requires="x14">
            <control shapeId="12346" r:id="rId43" name="Check Box 58">
              <controlPr defaultSize="0" autoFill="0" autoLine="0" autoPict="0">
                <anchor moveWithCells="1">
                  <from>
                    <xdr:col>3</xdr:col>
                    <xdr:colOff>581025</xdr:colOff>
                    <xdr:row>22</xdr:row>
                    <xdr:rowOff>0</xdr:rowOff>
                  </from>
                  <to>
                    <xdr:col>3</xdr:col>
                    <xdr:colOff>1143000</xdr:colOff>
                    <xdr:row>22</xdr:row>
                    <xdr:rowOff>190500</xdr:rowOff>
                  </to>
                </anchor>
              </controlPr>
            </control>
          </mc:Choice>
        </mc:AlternateContent>
        <mc:AlternateContent xmlns:mc="http://schemas.openxmlformats.org/markup-compatibility/2006">
          <mc:Choice Requires="x14">
            <control shapeId="12347" r:id="rId44" name="Check Box 59">
              <controlPr defaultSize="0" autoFill="0" autoLine="0" autoPict="0">
                <anchor moveWithCells="1">
                  <from>
                    <xdr:col>1</xdr:col>
                    <xdr:colOff>28575</xdr:colOff>
                    <xdr:row>23</xdr:row>
                    <xdr:rowOff>19050</xdr:rowOff>
                  </from>
                  <to>
                    <xdr:col>1</xdr:col>
                    <xdr:colOff>942975</xdr:colOff>
                    <xdr:row>23</xdr:row>
                    <xdr:rowOff>190500</xdr:rowOff>
                  </to>
                </anchor>
              </controlPr>
            </control>
          </mc:Choice>
        </mc:AlternateContent>
        <mc:AlternateContent xmlns:mc="http://schemas.openxmlformats.org/markup-compatibility/2006">
          <mc:Choice Requires="x14">
            <control shapeId="12348" r:id="rId45" name="Check Box 60">
              <controlPr defaultSize="0" autoFill="0" autoLine="0" autoPict="0">
                <anchor moveWithCells="1">
                  <from>
                    <xdr:col>3</xdr:col>
                    <xdr:colOff>581025</xdr:colOff>
                    <xdr:row>21</xdr:row>
                    <xdr:rowOff>0</xdr:rowOff>
                  </from>
                  <to>
                    <xdr:col>3</xdr:col>
                    <xdr:colOff>1143000</xdr:colOff>
                    <xdr:row>22</xdr:row>
                    <xdr:rowOff>0</xdr:rowOff>
                  </to>
                </anchor>
              </controlPr>
            </control>
          </mc:Choice>
        </mc:AlternateContent>
        <mc:AlternateContent xmlns:mc="http://schemas.openxmlformats.org/markup-compatibility/2006">
          <mc:Choice Requires="x14">
            <control shapeId="12366" r:id="rId46" name="Check Box 78">
              <controlPr defaultSize="0" autoFill="0" autoLine="0" autoPict="0">
                <anchor moveWithCells="1">
                  <from>
                    <xdr:col>0</xdr:col>
                    <xdr:colOff>0</xdr:colOff>
                    <xdr:row>30</xdr:row>
                    <xdr:rowOff>19050</xdr:rowOff>
                  </from>
                  <to>
                    <xdr:col>1</xdr:col>
                    <xdr:colOff>19050</xdr:colOff>
                    <xdr:row>30</xdr:row>
                    <xdr:rowOff>161925</xdr:rowOff>
                  </to>
                </anchor>
              </controlPr>
            </control>
          </mc:Choice>
        </mc:AlternateContent>
        <mc:AlternateContent xmlns:mc="http://schemas.openxmlformats.org/markup-compatibility/2006">
          <mc:Choice Requires="x14">
            <control shapeId="12367" r:id="rId47" name="Check Box 79">
              <controlPr defaultSize="0" autoFill="0" autoLine="0" autoPict="0">
                <anchor moveWithCells="1">
                  <from>
                    <xdr:col>0</xdr:col>
                    <xdr:colOff>0</xdr:colOff>
                    <xdr:row>31</xdr:row>
                    <xdr:rowOff>19050</xdr:rowOff>
                  </from>
                  <to>
                    <xdr:col>1</xdr:col>
                    <xdr:colOff>19050</xdr:colOff>
                    <xdr:row>31</xdr:row>
                    <xdr:rowOff>161925</xdr:rowOff>
                  </to>
                </anchor>
              </controlPr>
            </control>
          </mc:Choice>
        </mc:AlternateContent>
        <mc:AlternateContent xmlns:mc="http://schemas.openxmlformats.org/markup-compatibility/2006">
          <mc:Choice Requires="x14">
            <control shapeId="12371" r:id="rId48" name="Check Box 83">
              <controlPr defaultSize="0" autoFill="0" autoLine="0" autoPict="0">
                <anchor moveWithCells="1">
                  <from>
                    <xdr:col>2</xdr:col>
                    <xdr:colOff>9525</xdr:colOff>
                    <xdr:row>23</xdr:row>
                    <xdr:rowOff>9525</xdr:rowOff>
                  </from>
                  <to>
                    <xdr:col>3</xdr:col>
                    <xdr:colOff>371475</xdr:colOff>
                    <xdr:row>23</xdr:row>
                    <xdr:rowOff>171450</xdr:rowOff>
                  </to>
                </anchor>
              </controlPr>
            </control>
          </mc:Choice>
        </mc:AlternateContent>
        <mc:AlternateContent xmlns:mc="http://schemas.openxmlformats.org/markup-compatibility/2006">
          <mc:Choice Requires="x14">
            <control shapeId="12379" r:id="rId49" name="Check Box 91">
              <controlPr defaultSize="0" autoFill="0" autoLine="0" autoPict="0">
                <anchor moveWithCells="1">
                  <from>
                    <xdr:col>3</xdr:col>
                    <xdr:colOff>28575</xdr:colOff>
                    <xdr:row>20</xdr:row>
                    <xdr:rowOff>28575</xdr:rowOff>
                  </from>
                  <to>
                    <xdr:col>4</xdr:col>
                    <xdr:colOff>0</xdr:colOff>
                    <xdr:row>20</xdr:row>
                    <xdr:rowOff>180975</xdr:rowOff>
                  </to>
                </anchor>
              </controlPr>
            </control>
          </mc:Choice>
        </mc:AlternateContent>
        <mc:AlternateContent xmlns:mc="http://schemas.openxmlformats.org/markup-compatibility/2006">
          <mc:Choice Requires="x14">
            <control shapeId="12381" r:id="rId50" name="Check Box 93">
              <controlPr defaultSize="0" autoFill="0" autoLine="0" autoPict="0">
                <anchor moveWithCells="1">
                  <from>
                    <xdr:col>7</xdr:col>
                    <xdr:colOff>257175</xdr:colOff>
                    <xdr:row>10</xdr:row>
                    <xdr:rowOff>28575</xdr:rowOff>
                  </from>
                  <to>
                    <xdr:col>7</xdr:col>
                    <xdr:colOff>1152525</xdr:colOff>
                    <xdr:row>10</xdr:row>
                    <xdr:rowOff>180975</xdr:rowOff>
                  </to>
                </anchor>
              </controlPr>
            </control>
          </mc:Choice>
        </mc:AlternateContent>
        <mc:AlternateContent xmlns:mc="http://schemas.openxmlformats.org/markup-compatibility/2006">
          <mc:Choice Requires="x14">
            <control shapeId="12387" r:id="rId51" name="Check Box 99">
              <controlPr defaultSize="0" autoFill="0" autoLine="0" autoPict="0">
                <anchor moveWithCells="1">
                  <from>
                    <xdr:col>5</xdr:col>
                    <xdr:colOff>552450</xdr:colOff>
                    <xdr:row>43</xdr:row>
                    <xdr:rowOff>9525</xdr:rowOff>
                  </from>
                  <to>
                    <xdr:col>5</xdr:col>
                    <xdr:colOff>1247775</xdr:colOff>
                    <xdr:row>43</xdr:row>
                    <xdr:rowOff>171450</xdr:rowOff>
                  </to>
                </anchor>
              </controlPr>
            </control>
          </mc:Choice>
        </mc:AlternateContent>
        <mc:AlternateContent xmlns:mc="http://schemas.openxmlformats.org/markup-compatibility/2006">
          <mc:Choice Requires="x14">
            <control shapeId="12388" r:id="rId52" name="Check Box 100">
              <controlPr defaultSize="0" autoFill="0" autoLine="0" autoPict="0">
                <anchor moveWithCells="1">
                  <from>
                    <xdr:col>5</xdr:col>
                    <xdr:colOff>1085850</xdr:colOff>
                    <xdr:row>31</xdr:row>
                    <xdr:rowOff>19050</xdr:rowOff>
                  </from>
                  <to>
                    <xdr:col>6</xdr:col>
                    <xdr:colOff>228600</xdr:colOff>
                    <xdr:row>31</xdr:row>
                    <xdr:rowOff>161925</xdr:rowOff>
                  </to>
                </anchor>
              </controlPr>
            </control>
          </mc:Choice>
        </mc:AlternateContent>
        <mc:AlternateContent xmlns:mc="http://schemas.openxmlformats.org/markup-compatibility/2006">
          <mc:Choice Requires="x14">
            <control shapeId="12395" r:id="rId53" name="Check Box 107">
              <controlPr defaultSize="0" autoFill="0" autoLine="0" autoPict="0">
                <anchor moveWithCells="1">
                  <from>
                    <xdr:col>5</xdr:col>
                    <xdr:colOff>523875</xdr:colOff>
                    <xdr:row>39</xdr:row>
                    <xdr:rowOff>9525</xdr:rowOff>
                  </from>
                  <to>
                    <xdr:col>5</xdr:col>
                    <xdr:colOff>1066800</xdr:colOff>
                    <xdr:row>39</xdr:row>
                    <xdr:rowOff>152400</xdr:rowOff>
                  </to>
                </anchor>
              </controlPr>
            </control>
          </mc:Choice>
        </mc:AlternateContent>
        <mc:AlternateContent xmlns:mc="http://schemas.openxmlformats.org/markup-compatibility/2006">
          <mc:Choice Requires="x14">
            <control shapeId="12396" r:id="rId54" name="Check Box 108">
              <controlPr defaultSize="0" autoFill="0" autoLine="0" autoPict="0">
                <anchor moveWithCells="1">
                  <from>
                    <xdr:col>5</xdr:col>
                    <xdr:colOff>1152525</xdr:colOff>
                    <xdr:row>39</xdr:row>
                    <xdr:rowOff>9525</xdr:rowOff>
                  </from>
                  <to>
                    <xdr:col>7</xdr:col>
                    <xdr:colOff>28575</xdr:colOff>
                    <xdr:row>39</xdr:row>
                    <xdr:rowOff>152400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5</xdr:col>
                    <xdr:colOff>828675</xdr:colOff>
                    <xdr:row>34</xdr:row>
                    <xdr:rowOff>19050</xdr:rowOff>
                  </from>
                  <to>
                    <xdr:col>6</xdr:col>
                    <xdr:colOff>95250</xdr:colOff>
                    <xdr:row>34</xdr:row>
                    <xdr:rowOff>161925</xdr:rowOff>
                  </to>
                </anchor>
              </controlPr>
            </control>
          </mc:Choice>
        </mc:AlternateContent>
        <mc:AlternateContent xmlns:mc="http://schemas.openxmlformats.org/markup-compatibility/2006">
          <mc:Choice Requires="x14">
            <control shapeId="12402" r:id="rId56" name="Check Box 114">
              <controlPr defaultSize="0" autoFill="0" autoLine="0" autoPict="0">
                <anchor moveWithCells="1">
                  <from>
                    <xdr:col>7</xdr:col>
                    <xdr:colOff>104775</xdr:colOff>
                    <xdr:row>43</xdr:row>
                    <xdr:rowOff>9525</xdr:rowOff>
                  </from>
                  <to>
                    <xdr:col>7</xdr:col>
                    <xdr:colOff>838200</xdr:colOff>
                    <xdr:row>43</xdr:row>
                    <xdr:rowOff>171450</xdr:rowOff>
                  </to>
                </anchor>
              </controlPr>
            </control>
          </mc:Choice>
        </mc:AlternateContent>
        <mc:AlternateContent xmlns:mc="http://schemas.openxmlformats.org/markup-compatibility/2006">
          <mc:Choice Requires="x14">
            <control shapeId="12405" r:id="rId57" name="Check Box 117">
              <controlPr defaultSize="0" autoFill="0" autoLine="0" autoPict="0">
                <anchor moveWithCells="1">
                  <from>
                    <xdr:col>5</xdr:col>
                    <xdr:colOff>1238250</xdr:colOff>
                    <xdr:row>43</xdr:row>
                    <xdr:rowOff>19050</xdr:rowOff>
                  </from>
                  <to>
                    <xdr:col>6</xdr:col>
                    <xdr:colOff>247650</xdr:colOff>
                    <xdr:row>43</xdr:row>
                    <xdr:rowOff>171450</xdr:rowOff>
                  </to>
                </anchor>
              </controlPr>
            </control>
          </mc:Choice>
        </mc:AlternateContent>
        <mc:AlternateContent xmlns:mc="http://schemas.openxmlformats.org/markup-compatibility/2006">
          <mc:Choice Requires="x14">
            <control shapeId="12408" r:id="rId58" name="Check Box 120">
              <controlPr defaultSize="0" autoFill="0" autoLine="0" autoPict="0">
                <anchor moveWithCells="1">
                  <from>
                    <xdr:col>0</xdr:col>
                    <xdr:colOff>0</xdr:colOff>
                    <xdr:row>35</xdr:row>
                    <xdr:rowOff>19050</xdr:rowOff>
                  </from>
                  <to>
                    <xdr:col>1</xdr:col>
                    <xdr:colOff>19050</xdr:colOff>
                    <xdr:row>35</xdr:row>
                    <xdr:rowOff>161925</xdr:rowOff>
                  </to>
                </anchor>
              </controlPr>
            </control>
          </mc:Choice>
        </mc:AlternateContent>
        <mc:AlternateContent xmlns:mc="http://schemas.openxmlformats.org/markup-compatibility/2006">
          <mc:Choice Requires="x14">
            <control shapeId="12409" r:id="rId59" name="Check Box 121">
              <controlPr defaultSize="0" autoFill="0" autoLine="0" autoPict="0">
                <anchor moveWithCells="1">
                  <from>
                    <xdr:col>0</xdr:col>
                    <xdr:colOff>0</xdr:colOff>
                    <xdr:row>36</xdr:row>
                    <xdr:rowOff>19050</xdr:rowOff>
                  </from>
                  <to>
                    <xdr:col>1</xdr:col>
                    <xdr:colOff>19050</xdr:colOff>
                    <xdr:row>36</xdr:row>
                    <xdr:rowOff>161925</xdr:rowOff>
                  </to>
                </anchor>
              </controlPr>
            </control>
          </mc:Choice>
        </mc:AlternateContent>
        <mc:AlternateContent xmlns:mc="http://schemas.openxmlformats.org/markup-compatibility/2006">
          <mc:Choice Requires="x14">
            <control shapeId="12411" r:id="rId60" name="Check Box 123">
              <controlPr defaultSize="0" autoFill="0" autoLine="0" autoPict="0">
                <anchor moveWithCells="1">
                  <from>
                    <xdr:col>7</xdr:col>
                    <xdr:colOff>171450</xdr:colOff>
                    <xdr:row>38</xdr:row>
                    <xdr:rowOff>19050</xdr:rowOff>
                  </from>
                  <to>
                    <xdr:col>7</xdr:col>
                    <xdr:colOff>933450</xdr:colOff>
                    <xdr:row>39</xdr:row>
                    <xdr:rowOff>0</xdr:rowOff>
                  </to>
                </anchor>
              </controlPr>
            </control>
          </mc:Choice>
        </mc:AlternateContent>
        <mc:AlternateContent xmlns:mc="http://schemas.openxmlformats.org/markup-compatibility/2006">
          <mc:Choice Requires="x14">
            <control shapeId="12412" r:id="rId61" name="Check Box 124">
              <controlPr defaultSize="0" autoFill="0" autoLine="0" autoPict="0">
                <anchor moveWithCells="1">
                  <from>
                    <xdr:col>5</xdr:col>
                    <xdr:colOff>828675</xdr:colOff>
                    <xdr:row>33</xdr:row>
                    <xdr:rowOff>19050</xdr:rowOff>
                  </from>
                  <to>
                    <xdr:col>6</xdr:col>
                    <xdr:colOff>104775</xdr:colOff>
                    <xdr:row>33</xdr:row>
                    <xdr:rowOff>171450</xdr:rowOff>
                  </to>
                </anchor>
              </controlPr>
            </control>
          </mc:Choice>
        </mc:AlternateContent>
        <mc:AlternateContent xmlns:mc="http://schemas.openxmlformats.org/markup-compatibility/2006">
          <mc:Choice Requires="x14">
            <control shapeId="12413" r:id="rId62" name="Check Box 125">
              <controlPr defaultSize="0" autoFill="0" autoLine="0" autoPict="0">
                <anchor moveWithCells="1">
                  <from>
                    <xdr:col>5</xdr:col>
                    <xdr:colOff>838200</xdr:colOff>
                    <xdr:row>32</xdr:row>
                    <xdr:rowOff>19050</xdr:rowOff>
                  </from>
                  <to>
                    <xdr:col>6</xdr:col>
                    <xdr:colOff>104775</xdr:colOff>
                    <xdr:row>32</xdr:row>
                    <xdr:rowOff>161925</xdr:rowOff>
                  </to>
                </anchor>
              </controlPr>
            </control>
          </mc:Choice>
        </mc:AlternateContent>
        <mc:AlternateContent xmlns:mc="http://schemas.openxmlformats.org/markup-compatibility/2006">
          <mc:Choice Requires="x14">
            <control shapeId="12414" r:id="rId63" name="Check Box 126">
              <controlPr defaultSize="0" autoFill="0" autoLine="0" autoPict="0">
                <anchor moveWithCells="1">
                  <from>
                    <xdr:col>3</xdr:col>
                    <xdr:colOff>1314450</xdr:colOff>
                    <xdr:row>43</xdr:row>
                    <xdr:rowOff>9525</xdr:rowOff>
                  </from>
                  <to>
                    <xdr:col>5</xdr:col>
                    <xdr:colOff>28575</xdr:colOff>
                    <xdr:row>43</xdr:row>
                    <xdr:rowOff>152400</xdr:rowOff>
                  </to>
                </anchor>
              </controlPr>
            </control>
          </mc:Choice>
        </mc:AlternateContent>
        <mc:AlternateContent xmlns:mc="http://schemas.openxmlformats.org/markup-compatibility/2006">
          <mc:Choice Requires="x14">
            <control shapeId="12416" r:id="rId64" name="Check Box 128">
              <controlPr defaultSize="0" autoFill="0" autoLine="0" autoPict="0">
                <anchor moveWithCells="1">
                  <from>
                    <xdr:col>3</xdr:col>
                    <xdr:colOff>1314450</xdr:colOff>
                    <xdr:row>42</xdr:row>
                    <xdr:rowOff>9525</xdr:rowOff>
                  </from>
                  <to>
                    <xdr:col>5</xdr:col>
                    <xdr:colOff>28575</xdr:colOff>
                    <xdr:row>42</xdr:row>
                    <xdr:rowOff>152400</xdr:rowOff>
                  </to>
                </anchor>
              </controlPr>
            </control>
          </mc:Choice>
        </mc:AlternateContent>
        <mc:AlternateContent xmlns:mc="http://schemas.openxmlformats.org/markup-compatibility/2006">
          <mc:Choice Requires="x14">
            <control shapeId="12417" r:id="rId65" name="Check Box 129">
              <controlPr defaultSize="0" autoFill="0" autoLine="0" autoPict="0">
                <anchor moveWithCells="1">
                  <from>
                    <xdr:col>7</xdr:col>
                    <xdr:colOff>171450</xdr:colOff>
                    <xdr:row>39</xdr:row>
                    <xdr:rowOff>9525</xdr:rowOff>
                  </from>
                  <to>
                    <xdr:col>7</xdr:col>
                    <xdr:colOff>904875</xdr:colOff>
                    <xdr:row>39</xdr:row>
                    <xdr:rowOff>171450</xdr:rowOff>
                  </to>
                </anchor>
              </controlPr>
            </control>
          </mc:Choice>
        </mc:AlternateContent>
        <mc:AlternateContent xmlns:mc="http://schemas.openxmlformats.org/markup-compatibility/2006">
          <mc:Choice Requires="x14">
            <control shapeId="12418" r:id="rId66" name="Check Box 130">
              <controlPr defaultSize="0" autoFill="0" autoLine="0" autoPict="0">
                <anchor moveWithCells="1">
                  <from>
                    <xdr:col>3</xdr:col>
                    <xdr:colOff>1314450</xdr:colOff>
                    <xdr:row>37</xdr:row>
                    <xdr:rowOff>9525</xdr:rowOff>
                  </from>
                  <to>
                    <xdr:col>5</xdr:col>
                    <xdr:colOff>28575</xdr:colOff>
                    <xdr:row>37</xdr:row>
                    <xdr:rowOff>152400</xdr:rowOff>
                  </to>
                </anchor>
              </controlPr>
            </control>
          </mc:Choice>
        </mc:AlternateContent>
        <mc:AlternateContent xmlns:mc="http://schemas.openxmlformats.org/markup-compatibility/2006">
          <mc:Choice Requires="x14">
            <control shapeId="12419" r:id="rId67" name="Check Box 131">
              <controlPr defaultSize="0" autoFill="0" autoLine="0" autoPict="0">
                <anchor moveWithCells="1">
                  <from>
                    <xdr:col>3</xdr:col>
                    <xdr:colOff>1314450</xdr:colOff>
                    <xdr:row>40</xdr:row>
                    <xdr:rowOff>9525</xdr:rowOff>
                  </from>
                  <to>
                    <xdr:col>5</xdr:col>
                    <xdr:colOff>28575</xdr:colOff>
                    <xdr:row>40</xdr:row>
                    <xdr:rowOff>152400</xdr:rowOff>
                  </to>
                </anchor>
              </controlPr>
            </control>
          </mc:Choice>
        </mc:AlternateContent>
        <mc:AlternateContent xmlns:mc="http://schemas.openxmlformats.org/markup-compatibility/2006">
          <mc:Choice Requires="x14">
            <control shapeId="12420" r:id="rId68" name="Check Box 132">
              <controlPr defaultSize="0" autoFill="0" autoLine="0" autoPict="0">
                <anchor moveWithCells="1">
                  <from>
                    <xdr:col>3</xdr:col>
                    <xdr:colOff>1314450</xdr:colOff>
                    <xdr:row>38</xdr:row>
                    <xdr:rowOff>9525</xdr:rowOff>
                  </from>
                  <to>
                    <xdr:col>5</xdr:col>
                    <xdr:colOff>28575</xdr:colOff>
                    <xdr:row>38</xdr:row>
                    <xdr:rowOff>152400</xdr:rowOff>
                  </to>
                </anchor>
              </controlPr>
            </control>
          </mc:Choice>
        </mc:AlternateContent>
        <mc:AlternateContent xmlns:mc="http://schemas.openxmlformats.org/markup-compatibility/2006">
          <mc:Choice Requires="x14">
            <control shapeId="12421" r:id="rId69" name="Check Box 133">
              <controlPr defaultSize="0" autoFill="0" autoLine="0" autoPict="0">
                <anchor moveWithCells="1">
                  <from>
                    <xdr:col>3</xdr:col>
                    <xdr:colOff>1314450</xdr:colOff>
                    <xdr:row>39</xdr:row>
                    <xdr:rowOff>9525</xdr:rowOff>
                  </from>
                  <to>
                    <xdr:col>5</xdr:col>
                    <xdr:colOff>28575</xdr:colOff>
                    <xdr:row>39</xdr:row>
                    <xdr:rowOff>152400</xdr:rowOff>
                  </to>
                </anchor>
              </controlPr>
            </control>
          </mc:Choice>
        </mc:AlternateContent>
        <mc:AlternateContent xmlns:mc="http://schemas.openxmlformats.org/markup-compatibility/2006">
          <mc:Choice Requires="x14">
            <control shapeId="12422" r:id="rId70" name="Check Box 134">
              <controlPr defaultSize="0" autoFill="0" autoLine="0" autoPict="0">
                <anchor moveWithCells="1">
                  <from>
                    <xdr:col>3</xdr:col>
                    <xdr:colOff>1314450</xdr:colOff>
                    <xdr:row>41</xdr:row>
                    <xdr:rowOff>9525</xdr:rowOff>
                  </from>
                  <to>
                    <xdr:col>5</xdr:col>
                    <xdr:colOff>28575</xdr:colOff>
                    <xdr:row>41</xdr:row>
                    <xdr:rowOff>152400</xdr:rowOff>
                  </to>
                </anchor>
              </controlPr>
            </control>
          </mc:Choice>
        </mc:AlternateContent>
        <mc:AlternateContent xmlns:mc="http://schemas.openxmlformats.org/markup-compatibility/2006">
          <mc:Choice Requires="x14">
            <control shapeId="12423" r:id="rId71" name="Check Box 135">
              <controlPr defaultSize="0" autoFill="0" autoLine="0" autoPict="0">
                <anchor moveWithCells="1">
                  <from>
                    <xdr:col>0</xdr:col>
                    <xdr:colOff>0</xdr:colOff>
                    <xdr:row>32</xdr:row>
                    <xdr:rowOff>19050</xdr:rowOff>
                  </from>
                  <to>
                    <xdr:col>3</xdr:col>
                    <xdr:colOff>85725</xdr:colOff>
                    <xdr:row>32</xdr:row>
                    <xdr:rowOff>171450</xdr:rowOff>
                  </to>
                </anchor>
              </controlPr>
            </control>
          </mc:Choice>
        </mc:AlternateContent>
        <mc:AlternateContent xmlns:mc="http://schemas.openxmlformats.org/markup-compatibility/2006">
          <mc:Choice Requires="x14">
            <control shapeId="12424" r:id="rId72" name="Check Box 136">
              <controlPr defaultSize="0" autoFill="0" autoLine="0" autoPict="0">
                <anchor moveWithCells="1">
                  <from>
                    <xdr:col>0</xdr:col>
                    <xdr:colOff>0</xdr:colOff>
                    <xdr:row>33</xdr:row>
                    <xdr:rowOff>19050</xdr:rowOff>
                  </from>
                  <to>
                    <xdr:col>1</xdr:col>
                    <xdr:colOff>19050</xdr:colOff>
                    <xdr:row>33</xdr:row>
                    <xdr:rowOff>161925</xdr:rowOff>
                  </to>
                </anchor>
              </controlPr>
            </control>
          </mc:Choice>
        </mc:AlternateContent>
        <mc:AlternateContent xmlns:mc="http://schemas.openxmlformats.org/markup-compatibility/2006">
          <mc:Choice Requires="x14">
            <control shapeId="12425" r:id="rId73" name="Check Box 137">
              <controlPr defaultSize="0" autoFill="0" autoLine="0" autoPict="0">
                <anchor moveWithCells="1">
                  <from>
                    <xdr:col>7</xdr:col>
                    <xdr:colOff>161925</xdr:colOff>
                    <xdr:row>0</xdr:row>
                    <xdr:rowOff>47625</xdr:rowOff>
                  </from>
                  <to>
                    <xdr:col>7</xdr:col>
                    <xdr:colOff>495300</xdr:colOff>
                    <xdr:row>1</xdr:row>
                    <xdr:rowOff>0</xdr:rowOff>
                  </to>
                </anchor>
              </controlPr>
            </control>
          </mc:Choice>
        </mc:AlternateContent>
        <mc:AlternateContent xmlns:mc="http://schemas.openxmlformats.org/markup-compatibility/2006">
          <mc:Choice Requires="x14">
            <control shapeId="12427" r:id="rId74" name="Check Box 139">
              <controlPr defaultSize="0" autoFill="0" autoLine="0" autoPict="0">
                <anchor moveWithCells="1">
                  <from>
                    <xdr:col>7</xdr:col>
                    <xdr:colOff>161925</xdr:colOff>
                    <xdr:row>1</xdr:row>
                    <xdr:rowOff>28575</xdr:rowOff>
                  </from>
                  <to>
                    <xdr:col>7</xdr:col>
                    <xdr:colOff>495300</xdr:colOff>
                    <xdr:row>1</xdr:row>
                    <xdr:rowOff>171450</xdr:rowOff>
                  </to>
                </anchor>
              </controlPr>
            </control>
          </mc:Choice>
        </mc:AlternateContent>
        <mc:AlternateContent xmlns:mc="http://schemas.openxmlformats.org/markup-compatibility/2006">
          <mc:Choice Requires="x14">
            <control shapeId="12428" r:id="rId75" name="Check Box 140">
              <controlPr defaultSize="0" autoFill="0" autoLine="0" autoPict="0">
                <anchor moveWithCells="1">
                  <from>
                    <xdr:col>5</xdr:col>
                    <xdr:colOff>666750</xdr:colOff>
                    <xdr:row>31</xdr:row>
                    <xdr:rowOff>28575</xdr:rowOff>
                  </from>
                  <to>
                    <xdr:col>5</xdr:col>
                    <xdr:colOff>1104900</xdr:colOff>
                    <xdr:row>31</xdr:row>
                    <xdr:rowOff>152400</xdr:rowOff>
                  </to>
                </anchor>
              </controlPr>
            </control>
          </mc:Choice>
        </mc:AlternateContent>
        <mc:AlternateContent xmlns:mc="http://schemas.openxmlformats.org/markup-compatibility/2006">
          <mc:Choice Requires="x14">
            <control shapeId="12429" r:id="rId76" name="Check Box 141">
              <controlPr defaultSize="0" autoFill="0" autoLine="0" autoPict="0">
                <anchor moveWithCells="1">
                  <from>
                    <xdr:col>0</xdr:col>
                    <xdr:colOff>0</xdr:colOff>
                    <xdr:row>34</xdr:row>
                    <xdr:rowOff>19050</xdr:rowOff>
                  </from>
                  <to>
                    <xdr:col>1</xdr:col>
                    <xdr:colOff>19050</xdr:colOff>
                    <xdr:row>34</xdr:row>
                    <xdr:rowOff>161925</xdr:rowOff>
                  </to>
                </anchor>
              </controlPr>
            </control>
          </mc:Choice>
        </mc:AlternateContent>
        <mc:AlternateContent xmlns:mc="http://schemas.openxmlformats.org/markup-compatibility/2006">
          <mc:Choice Requires="x14">
            <control shapeId="12432" r:id="rId77" name="Check Box 144">
              <controlPr defaultSize="0" autoFill="0" autoLine="0" autoPict="0">
                <anchor moveWithCells="1">
                  <from>
                    <xdr:col>3</xdr:col>
                    <xdr:colOff>762000</xdr:colOff>
                    <xdr:row>8</xdr:row>
                    <xdr:rowOff>9525</xdr:rowOff>
                  </from>
                  <to>
                    <xdr:col>3</xdr:col>
                    <xdr:colOff>1228725</xdr:colOff>
                    <xdr:row>8</xdr:row>
                    <xdr:rowOff>180975</xdr:rowOff>
                  </to>
                </anchor>
              </controlPr>
            </control>
          </mc:Choice>
        </mc:AlternateContent>
        <mc:AlternateContent xmlns:mc="http://schemas.openxmlformats.org/markup-compatibility/2006">
          <mc:Choice Requires="x14">
            <control shapeId="12433" r:id="rId78" name="Check Box 145">
              <controlPr defaultSize="0" autoFill="0" autoLine="0" autoPict="0">
                <anchor moveWithCells="1">
                  <from>
                    <xdr:col>3</xdr:col>
                    <xdr:colOff>752475</xdr:colOff>
                    <xdr:row>10</xdr:row>
                    <xdr:rowOff>19050</xdr:rowOff>
                  </from>
                  <to>
                    <xdr:col>3</xdr:col>
                    <xdr:colOff>1219200</xdr:colOff>
                    <xdr:row>10</xdr:row>
                    <xdr:rowOff>190500</xdr:rowOff>
                  </to>
                </anchor>
              </controlPr>
            </control>
          </mc:Choice>
        </mc:AlternateContent>
        <mc:AlternateContent xmlns:mc="http://schemas.openxmlformats.org/markup-compatibility/2006">
          <mc:Choice Requires="x14">
            <control shapeId="12434" r:id="rId79" name="Check Box 146">
              <controlPr defaultSize="0" autoFill="0" autoLine="0" autoPict="0">
                <anchor moveWithCells="1">
                  <from>
                    <xdr:col>4</xdr:col>
                    <xdr:colOff>142875</xdr:colOff>
                    <xdr:row>22</xdr:row>
                    <xdr:rowOff>171450</xdr:rowOff>
                  </from>
                  <to>
                    <xdr:col>5</xdr:col>
                    <xdr:colOff>371475</xdr:colOff>
                    <xdr:row>23</xdr:row>
                    <xdr:rowOff>171450</xdr:rowOff>
                  </to>
                </anchor>
              </controlPr>
            </control>
          </mc:Choice>
        </mc:AlternateContent>
        <mc:AlternateContent xmlns:mc="http://schemas.openxmlformats.org/markup-compatibility/2006">
          <mc:Choice Requires="x14">
            <control shapeId="12438" r:id="rId80" name="Check Box 150">
              <controlPr defaultSize="0" autoFill="0" autoLine="0" autoPict="0">
                <anchor moveWithCells="1">
                  <from>
                    <xdr:col>3</xdr:col>
                    <xdr:colOff>762000</xdr:colOff>
                    <xdr:row>7</xdr:row>
                    <xdr:rowOff>9525</xdr:rowOff>
                  </from>
                  <to>
                    <xdr:col>3</xdr:col>
                    <xdr:colOff>1228725</xdr:colOff>
                    <xdr:row>7</xdr:row>
                    <xdr:rowOff>180975</xdr:rowOff>
                  </to>
                </anchor>
              </controlPr>
            </control>
          </mc:Choice>
        </mc:AlternateContent>
        <mc:AlternateContent xmlns:mc="http://schemas.openxmlformats.org/markup-compatibility/2006">
          <mc:Choice Requires="x14">
            <control shapeId="12440" r:id="rId81" name="Check Box 152">
              <controlPr defaultSize="0" autoFill="0" autoLine="0" autoPict="0">
                <anchor moveWithCells="1">
                  <from>
                    <xdr:col>7</xdr:col>
                    <xdr:colOff>762000</xdr:colOff>
                    <xdr:row>7</xdr:row>
                    <xdr:rowOff>9525</xdr:rowOff>
                  </from>
                  <to>
                    <xdr:col>7</xdr:col>
                    <xdr:colOff>1228725</xdr:colOff>
                    <xdr:row>7</xdr:row>
                    <xdr:rowOff>180975</xdr:rowOff>
                  </to>
                </anchor>
              </controlPr>
            </control>
          </mc:Choice>
        </mc:AlternateContent>
        <mc:AlternateContent xmlns:mc="http://schemas.openxmlformats.org/markup-compatibility/2006">
          <mc:Choice Requires="x14">
            <control shapeId="12444" r:id="rId82" name="Check Box 156">
              <controlPr defaultSize="0" autoFill="0" autoLine="0" autoPict="0">
                <anchor moveWithCells="1">
                  <from>
                    <xdr:col>7</xdr:col>
                    <xdr:colOff>438150</xdr:colOff>
                    <xdr:row>37</xdr:row>
                    <xdr:rowOff>28575</xdr:rowOff>
                  </from>
                  <to>
                    <xdr:col>7</xdr:col>
                    <xdr:colOff>1085850</xdr:colOff>
                    <xdr:row>37</xdr:row>
                    <xdr:rowOff>152400</xdr:rowOff>
                  </to>
                </anchor>
              </controlPr>
            </control>
          </mc:Choice>
        </mc:AlternateContent>
        <mc:AlternateContent xmlns:mc="http://schemas.openxmlformats.org/markup-compatibility/2006">
          <mc:Choice Requires="x14">
            <control shapeId="12446" r:id="rId83" name="Check Box 158">
              <controlPr defaultSize="0" autoFill="0" autoLine="0" autoPict="0">
                <anchor moveWithCells="1">
                  <from>
                    <xdr:col>6</xdr:col>
                    <xdr:colOff>314325</xdr:colOff>
                    <xdr:row>30</xdr:row>
                    <xdr:rowOff>28575</xdr:rowOff>
                  </from>
                  <to>
                    <xdr:col>7</xdr:col>
                    <xdr:colOff>161925</xdr:colOff>
                    <xdr:row>30</xdr:row>
                    <xdr:rowOff>171450</xdr:rowOff>
                  </to>
                </anchor>
              </controlPr>
            </control>
          </mc:Choice>
        </mc:AlternateContent>
        <mc:AlternateContent xmlns:mc="http://schemas.openxmlformats.org/markup-compatibility/2006">
          <mc:Choice Requires="x14">
            <control shapeId="12447" r:id="rId84" name="Check Box 159">
              <controlPr defaultSize="0" autoFill="0" autoLine="0" autoPict="0">
                <anchor moveWithCells="1">
                  <from>
                    <xdr:col>6</xdr:col>
                    <xdr:colOff>314325</xdr:colOff>
                    <xdr:row>31</xdr:row>
                    <xdr:rowOff>28575</xdr:rowOff>
                  </from>
                  <to>
                    <xdr:col>7</xdr:col>
                    <xdr:colOff>161925</xdr:colOff>
                    <xdr:row>31</xdr:row>
                    <xdr:rowOff>171450</xdr:rowOff>
                  </to>
                </anchor>
              </controlPr>
            </control>
          </mc:Choice>
        </mc:AlternateContent>
        <mc:AlternateContent xmlns:mc="http://schemas.openxmlformats.org/markup-compatibility/2006">
          <mc:Choice Requires="x14">
            <control shapeId="12448" r:id="rId85" name="Check Box 160">
              <controlPr defaultSize="0" autoFill="0" autoLine="0" autoPict="0">
                <anchor moveWithCells="1">
                  <from>
                    <xdr:col>6</xdr:col>
                    <xdr:colOff>314325</xdr:colOff>
                    <xdr:row>32</xdr:row>
                    <xdr:rowOff>28575</xdr:rowOff>
                  </from>
                  <to>
                    <xdr:col>7</xdr:col>
                    <xdr:colOff>161925</xdr:colOff>
                    <xdr:row>32</xdr:row>
                    <xdr:rowOff>171450</xdr:rowOff>
                  </to>
                </anchor>
              </controlPr>
            </control>
          </mc:Choice>
        </mc:AlternateContent>
        <mc:AlternateContent xmlns:mc="http://schemas.openxmlformats.org/markup-compatibility/2006">
          <mc:Choice Requires="x14">
            <control shapeId="12449" r:id="rId86" name="Check Box 161">
              <controlPr defaultSize="0" autoFill="0" autoLine="0" autoPict="0">
                <anchor moveWithCells="1">
                  <from>
                    <xdr:col>6</xdr:col>
                    <xdr:colOff>314325</xdr:colOff>
                    <xdr:row>33</xdr:row>
                    <xdr:rowOff>28575</xdr:rowOff>
                  </from>
                  <to>
                    <xdr:col>7</xdr:col>
                    <xdr:colOff>161925</xdr:colOff>
                    <xdr:row>33</xdr:row>
                    <xdr:rowOff>171450</xdr:rowOff>
                  </to>
                </anchor>
              </controlPr>
            </control>
          </mc:Choice>
        </mc:AlternateContent>
        <mc:AlternateContent xmlns:mc="http://schemas.openxmlformats.org/markup-compatibility/2006">
          <mc:Choice Requires="x14">
            <control shapeId="12450" r:id="rId87" name="Check Box 162">
              <controlPr defaultSize="0" autoFill="0" autoLine="0" autoPict="0">
                <anchor moveWithCells="1">
                  <from>
                    <xdr:col>6</xdr:col>
                    <xdr:colOff>314325</xdr:colOff>
                    <xdr:row>34</xdr:row>
                    <xdr:rowOff>28575</xdr:rowOff>
                  </from>
                  <to>
                    <xdr:col>7</xdr:col>
                    <xdr:colOff>161925</xdr:colOff>
                    <xdr:row>34</xdr:row>
                    <xdr:rowOff>171450</xdr:rowOff>
                  </to>
                </anchor>
              </controlPr>
            </control>
          </mc:Choice>
        </mc:AlternateContent>
        <mc:AlternateContent xmlns:mc="http://schemas.openxmlformats.org/markup-compatibility/2006">
          <mc:Choice Requires="x14">
            <control shapeId="12451" r:id="rId88" name="Check Box 163">
              <controlPr defaultSize="0" autoFill="0" autoLine="0" autoPict="0">
                <anchor moveWithCells="1">
                  <from>
                    <xdr:col>6</xdr:col>
                    <xdr:colOff>314325</xdr:colOff>
                    <xdr:row>35</xdr:row>
                    <xdr:rowOff>28575</xdr:rowOff>
                  </from>
                  <to>
                    <xdr:col>7</xdr:col>
                    <xdr:colOff>161925</xdr:colOff>
                    <xdr:row>35</xdr:row>
                    <xdr:rowOff>171450</xdr:rowOff>
                  </to>
                </anchor>
              </controlPr>
            </control>
          </mc:Choice>
        </mc:AlternateContent>
        <mc:AlternateContent xmlns:mc="http://schemas.openxmlformats.org/markup-compatibility/2006">
          <mc:Choice Requires="x14">
            <control shapeId="12452" r:id="rId89" name="Check Box 164">
              <controlPr defaultSize="0" autoFill="0" autoLine="0" autoPict="0">
                <anchor moveWithCells="1">
                  <from>
                    <xdr:col>6</xdr:col>
                    <xdr:colOff>314325</xdr:colOff>
                    <xdr:row>36</xdr:row>
                    <xdr:rowOff>28575</xdr:rowOff>
                  </from>
                  <to>
                    <xdr:col>7</xdr:col>
                    <xdr:colOff>161925</xdr:colOff>
                    <xdr:row>36</xdr:row>
                    <xdr:rowOff>171450</xdr:rowOff>
                  </to>
                </anchor>
              </controlPr>
            </control>
          </mc:Choice>
        </mc:AlternateContent>
        <mc:AlternateContent xmlns:mc="http://schemas.openxmlformats.org/markup-compatibility/2006">
          <mc:Choice Requires="x14">
            <control shapeId="12465" r:id="rId90" name="Check Box 177">
              <controlPr defaultSize="0" autoFill="0" autoLine="0" autoPict="0">
                <anchor moveWithCells="1">
                  <from>
                    <xdr:col>3</xdr:col>
                    <xdr:colOff>781050</xdr:colOff>
                    <xdr:row>0</xdr:row>
                    <xdr:rowOff>28575</xdr:rowOff>
                  </from>
                  <to>
                    <xdr:col>4</xdr:col>
                    <xdr:colOff>76200</xdr:colOff>
                    <xdr:row>0</xdr:row>
                    <xdr:rowOff>161925</xdr:rowOff>
                  </to>
                </anchor>
              </controlPr>
            </control>
          </mc:Choice>
        </mc:AlternateContent>
        <mc:AlternateContent xmlns:mc="http://schemas.openxmlformats.org/markup-compatibility/2006">
          <mc:Choice Requires="x14">
            <control shapeId="12466" r:id="rId91" name="Check Box 178">
              <controlPr defaultSize="0" autoFill="0" autoLine="0" autoPict="0">
                <anchor moveWithCells="1">
                  <from>
                    <xdr:col>3</xdr:col>
                    <xdr:colOff>361950</xdr:colOff>
                    <xdr:row>1</xdr:row>
                    <xdr:rowOff>28575</xdr:rowOff>
                  </from>
                  <to>
                    <xdr:col>3</xdr:col>
                    <xdr:colOff>1057275</xdr:colOff>
                    <xdr:row>1</xdr:row>
                    <xdr:rowOff>161925</xdr:rowOff>
                  </to>
                </anchor>
              </controlPr>
            </control>
          </mc:Choice>
        </mc:AlternateContent>
        <mc:AlternateContent xmlns:mc="http://schemas.openxmlformats.org/markup-compatibility/2006">
          <mc:Choice Requires="x14">
            <control shapeId="12467" r:id="rId92" name="Check Box 179">
              <controlPr defaultSize="0" autoFill="0" autoLine="0" autoPict="0">
                <anchor moveWithCells="1">
                  <from>
                    <xdr:col>3</xdr:col>
                    <xdr:colOff>361950</xdr:colOff>
                    <xdr:row>0</xdr:row>
                    <xdr:rowOff>38100</xdr:rowOff>
                  </from>
                  <to>
                    <xdr:col>3</xdr:col>
                    <xdr:colOff>771525</xdr:colOff>
                    <xdr:row>0</xdr:row>
                    <xdr:rowOff>161925</xdr:rowOff>
                  </to>
                </anchor>
              </controlPr>
            </control>
          </mc:Choice>
        </mc:AlternateContent>
        <mc:AlternateContent xmlns:mc="http://schemas.openxmlformats.org/markup-compatibility/2006">
          <mc:Choice Requires="x14">
            <control shapeId="12468" r:id="rId93" name="Check Box 180">
              <controlPr defaultSize="0" autoFill="0" autoLine="0" autoPict="0">
                <anchor moveWithCells="1">
                  <from>
                    <xdr:col>7</xdr:col>
                    <xdr:colOff>542925</xdr:colOff>
                    <xdr:row>0</xdr:row>
                    <xdr:rowOff>57150</xdr:rowOff>
                  </from>
                  <to>
                    <xdr:col>7</xdr:col>
                    <xdr:colOff>1076325</xdr:colOff>
                    <xdr:row>1</xdr:row>
                    <xdr:rowOff>0</xdr:rowOff>
                  </to>
                </anchor>
              </controlPr>
            </control>
          </mc:Choice>
        </mc:AlternateContent>
        <mc:AlternateContent xmlns:mc="http://schemas.openxmlformats.org/markup-compatibility/2006">
          <mc:Choice Requires="x14">
            <control shapeId="12469" r:id="rId94" name="Check Box 181">
              <controlPr defaultSize="0" autoFill="0" autoLine="0" autoPict="0">
                <anchor moveWithCells="1">
                  <from>
                    <xdr:col>7</xdr:col>
                    <xdr:colOff>542925</xdr:colOff>
                    <xdr:row>1</xdr:row>
                    <xdr:rowOff>38100</xdr:rowOff>
                  </from>
                  <to>
                    <xdr:col>8</xdr:col>
                    <xdr:colOff>0</xdr:colOff>
                    <xdr:row>1</xdr:row>
                    <xdr:rowOff>171450</xdr:rowOff>
                  </to>
                </anchor>
              </controlPr>
            </control>
          </mc:Choice>
        </mc:AlternateContent>
        <mc:AlternateContent xmlns:mc="http://schemas.openxmlformats.org/markup-compatibility/2006">
          <mc:Choice Requires="x14">
            <control shapeId="12470" r:id="rId95" name="Check Box 182">
              <controlPr defaultSize="0" autoFill="0" autoLine="0" autoPict="0">
                <anchor moveWithCells="1">
                  <from>
                    <xdr:col>10</xdr:col>
                    <xdr:colOff>1323975</xdr:colOff>
                    <xdr:row>39</xdr:row>
                    <xdr:rowOff>19050</xdr:rowOff>
                  </from>
                  <to>
                    <xdr:col>12</xdr:col>
                    <xdr:colOff>762000</xdr:colOff>
                    <xdr:row>39</xdr:row>
                    <xdr:rowOff>171450</xdr:rowOff>
                  </to>
                </anchor>
              </controlPr>
            </control>
          </mc:Choice>
        </mc:AlternateContent>
        <mc:AlternateContent xmlns:mc="http://schemas.openxmlformats.org/markup-compatibility/2006">
          <mc:Choice Requires="x14">
            <control shapeId="12471" r:id="rId96" name="Check Box 183">
              <controlPr defaultSize="0" autoFill="0" autoLine="0" autoPict="0">
                <anchor moveWithCells="1">
                  <from>
                    <xdr:col>10</xdr:col>
                    <xdr:colOff>1323975</xdr:colOff>
                    <xdr:row>38</xdr:row>
                    <xdr:rowOff>38100</xdr:rowOff>
                  </from>
                  <to>
                    <xdr:col>13</xdr:col>
                    <xdr:colOff>28575</xdr:colOff>
                    <xdr:row>39</xdr:row>
                    <xdr:rowOff>0</xdr:rowOff>
                  </to>
                </anchor>
              </controlPr>
            </control>
          </mc:Choice>
        </mc:AlternateContent>
        <mc:AlternateContent xmlns:mc="http://schemas.openxmlformats.org/markup-compatibility/2006">
          <mc:Choice Requires="x14">
            <control shapeId="12472" r:id="rId97" name="Check Box 184">
              <controlPr defaultSize="0" autoFill="0" autoLine="0" autoPict="0">
                <anchor moveWithCells="1">
                  <from>
                    <xdr:col>10</xdr:col>
                    <xdr:colOff>1304925</xdr:colOff>
                    <xdr:row>36</xdr:row>
                    <xdr:rowOff>9525</xdr:rowOff>
                  </from>
                  <to>
                    <xdr:col>12</xdr:col>
                    <xdr:colOff>714375</xdr:colOff>
                    <xdr:row>36</xdr:row>
                    <xdr:rowOff>171450</xdr:rowOff>
                  </to>
                </anchor>
              </controlPr>
            </control>
          </mc:Choice>
        </mc:AlternateContent>
        <mc:AlternateContent xmlns:mc="http://schemas.openxmlformats.org/markup-compatibility/2006">
          <mc:Choice Requires="x14">
            <control shapeId="12473" r:id="rId98" name="Check Box 185">
              <controlPr defaultSize="0" autoFill="0" autoLine="0" autoPict="0">
                <anchor moveWithCells="1">
                  <from>
                    <xdr:col>10</xdr:col>
                    <xdr:colOff>1323975</xdr:colOff>
                    <xdr:row>41</xdr:row>
                    <xdr:rowOff>19050</xdr:rowOff>
                  </from>
                  <to>
                    <xdr:col>12</xdr:col>
                    <xdr:colOff>609600</xdr:colOff>
                    <xdr:row>41</xdr:row>
                    <xdr:rowOff>180975</xdr:rowOff>
                  </to>
                </anchor>
              </controlPr>
            </control>
          </mc:Choice>
        </mc:AlternateContent>
        <mc:AlternateContent xmlns:mc="http://schemas.openxmlformats.org/markup-compatibility/2006">
          <mc:Choice Requires="x14">
            <control shapeId="12474" r:id="rId99" name="Check Box 186">
              <controlPr defaultSize="0" autoFill="0" autoLine="0" autoPict="0">
                <anchor moveWithCells="1">
                  <from>
                    <xdr:col>10</xdr:col>
                    <xdr:colOff>1333500</xdr:colOff>
                    <xdr:row>44</xdr:row>
                    <xdr:rowOff>9525</xdr:rowOff>
                  </from>
                  <to>
                    <xdr:col>12</xdr:col>
                    <xdr:colOff>695325</xdr:colOff>
                    <xdr:row>44</xdr:row>
                    <xdr:rowOff>161925</xdr:rowOff>
                  </to>
                </anchor>
              </controlPr>
            </control>
          </mc:Choice>
        </mc:AlternateContent>
        <mc:AlternateContent xmlns:mc="http://schemas.openxmlformats.org/markup-compatibility/2006">
          <mc:Choice Requires="x14">
            <control shapeId="12475" r:id="rId100" name="Check Box 187">
              <controlPr defaultSize="0" autoFill="0" autoLine="0" autoPict="0">
                <anchor moveWithCells="1">
                  <from>
                    <xdr:col>10</xdr:col>
                    <xdr:colOff>1323975</xdr:colOff>
                    <xdr:row>33</xdr:row>
                    <xdr:rowOff>180975</xdr:rowOff>
                  </from>
                  <to>
                    <xdr:col>13</xdr:col>
                    <xdr:colOff>0</xdr:colOff>
                    <xdr:row>34</xdr:row>
                    <xdr:rowOff>171450</xdr:rowOff>
                  </to>
                </anchor>
              </controlPr>
            </control>
          </mc:Choice>
        </mc:AlternateContent>
        <mc:AlternateContent xmlns:mc="http://schemas.openxmlformats.org/markup-compatibility/2006">
          <mc:Choice Requires="x14">
            <control shapeId="12476" r:id="rId101" name="Check Box 188">
              <controlPr defaultSize="0" autoFill="0" autoLine="0" autoPict="0">
                <anchor moveWithCells="1">
                  <from>
                    <xdr:col>10</xdr:col>
                    <xdr:colOff>1323975</xdr:colOff>
                    <xdr:row>33</xdr:row>
                    <xdr:rowOff>9525</xdr:rowOff>
                  </from>
                  <to>
                    <xdr:col>12</xdr:col>
                    <xdr:colOff>733425</xdr:colOff>
                    <xdr:row>33</xdr:row>
                    <xdr:rowOff>171450</xdr:rowOff>
                  </to>
                </anchor>
              </controlPr>
            </control>
          </mc:Choice>
        </mc:AlternateContent>
        <mc:AlternateContent xmlns:mc="http://schemas.openxmlformats.org/markup-compatibility/2006">
          <mc:Choice Requires="x14">
            <control shapeId="12477" r:id="rId102" name="Check Box 189">
              <controlPr defaultSize="0" autoFill="0" autoLine="0" autoPict="0">
                <anchor moveWithCells="1">
                  <from>
                    <xdr:col>10</xdr:col>
                    <xdr:colOff>1314450</xdr:colOff>
                    <xdr:row>42</xdr:row>
                    <xdr:rowOff>0</xdr:rowOff>
                  </from>
                  <to>
                    <xdr:col>12</xdr:col>
                    <xdr:colOff>552450</xdr:colOff>
                    <xdr:row>42</xdr:row>
                    <xdr:rowOff>161925</xdr:rowOff>
                  </to>
                </anchor>
              </controlPr>
            </control>
          </mc:Choice>
        </mc:AlternateContent>
        <mc:AlternateContent xmlns:mc="http://schemas.openxmlformats.org/markup-compatibility/2006">
          <mc:Choice Requires="x14">
            <control shapeId="12478" r:id="rId103" name="Check Box 190">
              <controlPr defaultSize="0" autoFill="0" autoLine="0" autoPict="0">
                <anchor moveWithCells="1">
                  <from>
                    <xdr:col>14</xdr:col>
                    <xdr:colOff>76200</xdr:colOff>
                    <xdr:row>39</xdr:row>
                    <xdr:rowOff>9525</xdr:rowOff>
                  </from>
                  <to>
                    <xdr:col>16</xdr:col>
                    <xdr:colOff>771525</xdr:colOff>
                    <xdr:row>39</xdr:row>
                    <xdr:rowOff>161925</xdr:rowOff>
                  </to>
                </anchor>
              </controlPr>
            </control>
          </mc:Choice>
        </mc:AlternateContent>
        <mc:AlternateContent xmlns:mc="http://schemas.openxmlformats.org/markup-compatibility/2006">
          <mc:Choice Requires="x14">
            <control shapeId="12479" r:id="rId104" name="Check Box 191">
              <controlPr defaultSize="0" autoFill="0" autoLine="0" autoPict="0">
                <anchor moveWithCells="1">
                  <from>
                    <xdr:col>14</xdr:col>
                    <xdr:colOff>76200</xdr:colOff>
                    <xdr:row>38</xdr:row>
                    <xdr:rowOff>28575</xdr:rowOff>
                  </from>
                  <to>
                    <xdr:col>17</xdr:col>
                    <xdr:colOff>47625</xdr:colOff>
                    <xdr:row>38</xdr:row>
                    <xdr:rowOff>180975</xdr:rowOff>
                  </to>
                </anchor>
              </controlPr>
            </control>
          </mc:Choice>
        </mc:AlternateContent>
        <mc:AlternateContent xmlns:mc="http://schemas.openxmlformats.org/markup-compatibility/2006">
          <mc:Choice Requires="x14">
            <control shapeId="12480" r:id="rId105" name="Check Box 192">
              <controlPr defaultSize="0" autoFill="0" autoLine="0" autoPict="0">
                <anchor moveWithCells="1">
                  <from>
                    <xdr:col>14</xdr:col>
                    <xdr:colOff>57150</xdr:colOff>
                    <xdr:row>36</xdr:row>
                    <xdr:rowOff>0</xdr:rowOff>
                  </from>
                  <to>
                    <xdr:col>16</xdr:col>
                    <xdr:colOff>723900</xdr:colOff>
                    <xdr:row>36</xdr:row>
                    <xdr:rowOff>161925</xdr:rowOff>
                  </to>
                </anchor>
              </controlPr>
            </control>
          </mc:Choice>
        </mc:AlternateContent>
        <mc:AlternateContent xmlns:mc="http://schemas.openxmlformats.org/markup-compatibility/2006">
          <mc:Choice Requires="x14">
            <control shapeId="12481" r:id="rId106" name="Check Box 193">
              <controlPr defaultSize="0" autoFill="0" autoLine="0" autoPict="0">
                <anchor moveWithCells="1">
                  <from>
                    <xdr:col>14</xdr:col>
                    <xdr:colOff>76200</xdr:colOff>
                    <xdr:row>41</xdr:row>
                    <xdr:rowOff>9525</xdr:rowOff>
                  </from>
                  <to>
                    <xdr:col>16</xdr:col>
                    <xdr:colOff>619125</xdr:colOff>
                    <xdr:row>41</xdr:row>
                    <xdr:rowOff>171450</xdr:rowOff>
                  </to>
                </anchor>
              </controlPr>
            </control>
          </mc:Choice>
        </mc:AlternateContent>
        <mc:AlternateContent xmlns:mc="http://schemas.openxmlformats.org/markup-compatibility/2006">
          <mc:Choice Requires="x14">
            <control shapeId="12482" r:id="rId107" name="Check Box 194">
              <controlPr defaultSize="0" autoFill="0" autoLine="0" autoPict="0">
                <anchor moveWithCells="1">
                  <from>
                    <xdr:col>14</xdr:col>
                    <xdr:colOff>85725</xdr:colOff>
                    <xdr:row>44</xdr:row>
                    <xdr:rowOff>9525</xdr:rowOff>
                  </from>
                  <to>
                    <xdr:col>16</xdr:col>
                    <xdr:colOff>647700</xdr:colOff>
                    <xdr:row>44</xdr:row>
                    <xdr:rowOff>180975</xdr:rowOff>
                  </to>
                </anchor>
              </controlPr>
            </control>
          </mc:Choice>
        </mc:AlternateContent>
        <mc:AlternateContent xmlns:mc="http://schemas.openxmlformats.org/markup-compatibility/2006">
          <mc:Choice Requires="x14">
            <control shapeId="12483" r:id="rId108" name="Check Box 195">
              <controlPr defaultSize="0" autoFill="0" autoLine="0" autoPict="0">
                <anchor moveWithCells="1">
                  <from>
                    <xdr:col>14</xdr:col>
                    <xdr:colOff>76200</xdr:colOff>
                    <xdr:row>33</xdr:row>
                    <xdr:rowOff>171450</xdr:rowOff>
                  </from>
                  <to>
                    <xdr:col>17</xdr:col>
                    <xdr:colOff>19050</xdr:colOff>
                    <xdr:row>34</xdr:row>
                    <xdr:rowOff>161925</xdr:rowOff>
                  </to>
                </anchor>
              </controlPr>
            </control>
          </mc:Choice>
        </mc:AlternateContent>
        <mc:AlternateContent xmlns:mc="http://schemas.openxmlformats.org/markup-compatibility/2006">
          <mc:Choice Requires="x14">
            <control shapeId="12484" r:id="rId109" name="Check Box 196">
              <controlPr defaultSize="0" autoFill="0" autoLine="0" autoPict="0">
                <anchor moveWithCells="1">
                  <from>
                    <xdr:col>14</xdr:col>
                    <xdr:colOff>76200</xdr:colOff>
                    <xdr:row>33</xdr:row>
                    <xdr:rowOff>0</xdr:rowOff>
                  </from>
                  <to>
                    <xdr:col>16</xdr:col>
                    <xdr:colOff>742950</xdr:colOff>
                    <xdr:row>33</xdr:row>
                    <xdr:rowOff>161925</xdr:rowOff>
                  </to>
                </anchor>
              </controlPr>
            </control>
          </mc:Choice>
        </mc:AlternateContent>
        <mc:AlternateContent xmlns:mc="http://schemas.openxmlformats.org/markup-compatibility/2006">
          <mc:Choice Requires="x14">
            <control shapeId="12485" r:id="rId110" name="Check Box 197">
              <controlPr defaultSize="0" autoFill="0" autoLine="0" autoPict="0">
                <anchor moveWithCells="1">
                  <from>
                    <xdr:col>14</xdr:col>
                    <xdr:colOff>66675</xdr:colOff>
                    <xdr:row>41</xdr:row>
                    <xdr:rowOff>190500</xdr:rowOff>
                  </from>
                  <to>
                    <xdr:col>16</xdr:col>
                    <xdr:colOff>561975</xdr:colOff>
                    <xdr:row>42</xdr:row>
                    <xdr:rowOff>152400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D102-AF27-41A7-AE97-22FF02C59D20}">
  <sheetPr codeName="Sheet7">
    <tabColor rgb="FFFFC000"/>
  </sheetPr>
  <dimension ref="A1:J46"/>
  <sheetViews>
    <sheetView zoomScaleNormal="100" workbookViewId="0">
      <selection activeCell="M37" sqref="M37"/>
    </sheetView>
  </sheetViews>
  <sheetFormatPr defaultRowHeight="15" x14ac:dyDescent="0.25"/>
  <cols>
    <col min="1" max="1" width="2.42578125" style="12" customWidth="1"/>
    <col min="2" max="2" width="19.42578125" customWidth="1"/>
    <col min="3" max="3" width="5" customWidth="1"/>
    <col min="4" max="4" width="13.85546875" bestFit="1" customWidth="1"/>
    <col min="5" max="5" width="2.28515625" style="57" customWidth="1"/>
    <col min="6" max="6" width="20.28515625" customWidth="1"/>
    <col min="7" max="7" width="5" customWidth="1"/>
    <col min="8" max="8" width="13.85546875" bestFit="1" customWidth="1"/>
    <col min="9" max="9" width="4.7109375" customWidth="1"/>
    <col min="10" max="10" width="3.7109375" bestFit="1" customWidth="1"/>
  </cols>
  <sheetData>
    <row r="1" spans="1:10" x14ac:dyDescent="0.25">
      <c r="B1" s="1309" t="s">
        <v>319</v>
      </c>
      <c r="C1" s="1309"/>
      <c r="D1" s="1309"/>
      <c r="E1" s="12"/>
      <c r="F1" s="1309" t="s">
        <v>314</v>
      </c>
      <c r="G1" s="1309"/>
      <c r="H1" s="1309"/>
    </row>
    <row r="2" spans="1:10" ht="21" customHeight="1" x14ac:dyDescent="0.25">
      <c r="A2" s="58" t="s">
        <v>310</v>
      </c>
      <c r="B2" s="16"/>
      <c r="C2" s="16"/>
      <c r="D2" s="16"/>
      <c r="E2" s="56" t="s">
        <v>310</v>
      </c>
      <c r="F2" s="52"/>
      <c r="G2" s="16"/>
      <c r="H2" s="16"/>
    </row>
    <row r="3" spans="1:10" ht="16.5" customHeight="1" x14ac:dyDescent="0.25">
      <c r="A3" s="58" t="s">
        <v>339</v>
      </c>
      <c r="B3" s="33"/>
      <c r="C3" s="29" t="s">
        <v>114</v>
      </c>
      <c r="D3" s="60" t="s">
        <v>343</v>
      </c>
      <c r="E3" s="56" t="s">
        <v>339</v>
      </c>
      <c r="F3" s="29"/>
      <c r="G3" s="29" t="s">
        <v>114</v>
      </c>
      <c r="H3" s="60" t="s">
        <v>343</v>
      </c>
    </row>
    <row r="4" spans="1:10" ht="16.5" customHeight="1" x14ac:dyDescent="0.25">
      <c r="A4" s="78" t="s">
        <v>115</v>
      </c>
      <c r="B4" s="29" t="s">
        <v>313</v>
      </c>
      <c r="C4" s="29" t="s">
        <v>311</v>
      </c>
      <c r="D4" s="60" t="s">
        <v>343</v>
      </c>
      <c r="E4" s="77" t="s">
        <v>115</v>
      </c>
      <c r="F4" s="51" t="s">
        <v>313</v>
      </c>
      <c r="G4" s="51" t="s">
        <v>311</v>
      </c>
      <c r="H4" s="61" t="s">
        <v>343</v>
      </c>
    </row>
    <row r="5" spans="1:10" x14ac:dyDescent="0.25">
      <c r="A5" s="1696" t="s">
        <v>315</v>
      </c>
      <c r="B5" s="8"/>
      <c r="C5" s="14" t="s">
        <v>498</v>
      </c>
      <c r="D5" s="14"/>
      <c r="E5" s="1697" t="s">
        <v>315</v>
      </c>
      <c r="F5" s="14"/>
      <c r="G5" s="14" t="s">
        <v>498</v>
      </c>
      <c r="H5" s="15"/>
    </row>
    <row r="6" spans="1:10" x14ac:dyDescent="0.25">
      <c r="A6" s="1696"/>
      <c r="B6" s="9"/>
      <c r="C6" t="s">
        <v>497</v>
      </c>
      <c r="E6" s="1698"/>
      <c r="G6" t="s">
        <v>497</v>
      </c>
      <c r="H6" s="18"/>
    </row>
    <row r="7" spans="1:10" x14ac:dyDescent="0.25">
      <c r="A7" s="1696"/>
      <c r="B7" s="10"/>
      <c r="C7" s="16"/>
      <c r="D7" s="16"/>
      <c r="E7" s="1699"/>
      <c r="F7" s="16"/>
      <c r="G7" s="16"/>
      <c r="H7" s="17"/>
    </row>
    <row r="8" spans="1:10" ht="15" customHeight="1" x14ac:dyDescent="0.25">
      <c r="A8" s="58" t="s">
        <v>166</v>
      </c>
      <c r="B8" s="16" t="s">
        <v>321</v>
      </c>
      <c r="C8" s="16"/>
      <c r="D8" s="17"/>
      <c r="E8" s="56" t="s">
        <v>166</v>
      </c>
      <c r="F8" s="16" t="s">
        <v>321</v>
      </c>
      <c r="G8" s="16"/>
      <c r="H8" s="17"/>
    </row>
    <row r="9" spans="1:10" ht="16.5" customHeight="1" x14ac:dyDescent="0.25">
      <c r="A9" s="1700" t="s">
        <v>316</v>
      </c>
      <c r="B9" s="1701" t="s">
        <v>306</v>
      </c>
      <c r="C9" s="1701"/>
      <c r="D9" s="1701"/>
      <c r="E9" s="1702" t="s">
        <v>316</v>
      </c>
      <c r="F9" s="1701" t="s">
        <v>306</v>
      </c>
      <c r="G9" s="1701"/>
      <c r="H9" s="1701"/>
    </row>
    <row r="10" spans="1:10" ht="16.5" customHeight="1" x14ac:dyDescent="0.25">
      <c r="A10" s="1700"/>
      <c r="B10" s="75" t="s">
        <v>303</v>
      </c>
      <c r="C10" s="76" t="s">
        <v>305</v>
      </c>
      <c r="D10" s="50" t="s">
        <v>304</v>
      </c>
      <c r="E10" s="1702"/>
      <c r="F10" s="75" t="s">
        <v>303</v>
      </c>
      <c r="G10" s="76" t="s">
        <v>305</v>
      </c>
      <c r="H10" s="50" t="s">
        <v>304</v>
      </c>
    </row>
    <row r="11" spans="1:10" ht="16.5" customHeight="1" x14ac:dyDescent="0.25">
      <c r="A11" s="1700" t="s">
        <v>317</v>
      </c>
      <c r="B11" s="1701" t="s">
        <v>307</v>
      </c>
      <c r="C11" s="1701"/>
      <c r="D11" s="1701"/>
      <c r="E11" s="1702" t="str">
        <f>A11</f>
        <v>U.S.</v>
      </c>
      <c r="F11" s="1701" t="s">
        <v>307</v>
      </c>
      <c r="G11" s="1701"/>
      <c r="H11" s="1701"/>
    </row>
    <row r="12" spans="1:10" ht="16.5" customHeight="1" x14ac:dyDescent="0.25">
      <c r="A12" s="1700"/>
      <c r="B12" s="75" t="s">
        <v>303</v>
      </c>
      <c r="C12" s="76" t="s">
        <v>5</v>
      </c>
      <c r="D12" s="50" t="s">
        <v>312</v>
      </c>
      <c r="E12" s="1702"/>
      <c r="F12" s="75" t="s">
        <v>303</v>
      </c>
      <c r="G12" s="76" t="s">
        <v>5</v>
      </c>
      <c r="H12" s="50" t="s">
        <v>312</v>
      </c>
      <c r="J12" s="81"/>
    </row>
    <row r="13" spans="1:10" x14ac:dyDescent="0.25">
      <c r="A13" s="1675" t="s">
        <v>320</v>
      </c>
      <c r="E13" s="1675" t="s">
        <v>344</v>
      </c>
      <c r="G13" t="s">
        <v>308</v>
      </c>
      <c r="J13" s="81"/>
    </row>
    <row r="14" spans="1:10" x14ac:dyDescent="0.25">
      <c r="A14" s="1675"/>
      <c r="E14" s="1675"/>
      <c r="G14" t="s">
        <v>308</v>
      </c>
      <c r="J14" s="81"/>
    </row>
    <row r="15" spans="1:10" x14ac:dyDescent="0.25">
      <c r="A15" s="1675"/>
      <c r="E15" s="1675"/>
      <c r="G15" t="s">
        <v>308</v>
      </c>
      <c r="J15" s="81"/>
    </row>
    <row r="16" spans="1:10" ht="15" customHeight="1" x14ac:dyDescent="0.25">
      <c r="A16" s="1231" t="s">
        <v>2</v>
      </c>
      <c r="B16" s="8"/>
      <c r="C16" s="14"/>
      <c r="D16" s="15"/>
      <c r="E16" s="1675"/>
      <c r="G16" t="s">
        <v>308</v>
      </c>
      <c r="J16" s="81"/>
    </row>
    <row r="17" spans="1:10" x14ac:dyDescent="0.25">
      <c r="A17" s="1191"/>
      <c r="B17" s="9"/>
      <c r="D17" s="18"/>
      <c r="E17" s="1675"/>
      <c r="G17" t="s">
        <v>309</v>
      </c>
      <c r="J17" s="81"/>
    </row>
    <row r="18" spans="1:10" x14ac:dyDescent="0.25">
      <c r="A18" s="1233"/>
      <c r="B18" s="10"/>
      <c r="C18" s="16"/>
      <c r="D18" s="17"/>
      <c r="E18" s="1705"/>
      <c r="G18" t="s">
        <v>318</v>
      </c>
      <c r="J18" s="81"/>
    </row>
    <row r="19" spans="1:10" ht="16.5" customHeight="1" x14ac:dyDescent="0.25">
      <c r="A19" s="1231" t="s">
        <v>192</v>
      </c>
      <c r="B19" s="79"/>
      <c r="C19" s="13" t="s">
        <v>114</v>
      </c>
      <c r="D19" s="60" t="s">
        <v>343</v>
      </c>
      <c r="E19" s="1231" t="s">
        <v>192</v>
      </c>
      <c r="F19" s="79"/>
      <c r="G19" s="13" t="s">
        <v>114</v>
      </c>
      <c r="H19" s="60" t="s">
        <v>343</v>
      </c>
      <c r="J19" s="81"/>
    </row>
    <row r="20" spans="1:10" ht="16.5" customHeight="1" x14ac:dyDescent="0.25">
      <c r="A20" s="1191"/>
      <c r="B20" s="13" t="s">
        <v>313</v>
      </c>
      <c r="C20" s="13" t="s">
        <v>311</v>
      </c>
      <c r="D20" s="60" t="s">
        <v>343</v>
      </c>
      <c r="E20" s="1191"/>
      <c r="F20" s="13" t="s">
        <v>313</v>
      </c>
      <c r="G20" s="13" t="s">
        <v>311</v>
      </c>
      <c r="H20" s="60" t="s">
        <v>343</v>
      </c>
      <c r="J20" s="81"/>
    </row>
    <row r="21" spans="1:10" ht="16.5" customHeight="1" x14ac:dyDescent="0.25">
      <c r="A21" s="1233"/>
      <c r="B21" s="80" t="s">
        <v>87</v>
      </c>
      <c r="C21" s="1703" t="s">
        <v>329</v>
      </c>
      <c r="D21" s="1704"/>
      <c r="E21" s="1233"/>
      <c r="F21" s="80" t="s">
        <v>87</v>
      </c>
      <c r="G21" s="1703" t="s">
        <v>329</v>
      </c>
      <c r="H21" s="1704"/>
      <c r="J21" s="81"/>
    </row>
    <row r="22" spans="1:10" ht="16.5" customHeight="1" x14ac:dyDescent="0.25">
      <c r="A22" s="1231" t="s">
        <v>192</v>
      </c>
      <c r="B22" s="79"/>
      <c r="C22" s="13" t="s">
        <v>114</v>
      </c>
      <c r="D22" s="60" t="s">
        <v>343</v>
      </c>
      <c r="E22" s="1231" t="s">
        <v>192</v>
      </c>
      <c r="F22" s="79"/>
      <c r="G22" s="13" t="s">
        <v>114</v>
      </c>
      <c r="H22" s="60" t="s">
        <v>343</v>
      </c>
      <c r="J22" s="81"/>
    </row>
    <row r="23" spans="1:10" ht="16.5" customHeight="1" x14ac:dyDescent="0.25">
      <c r="A23" s="1191"/>
      <c r="B23" s="13" t="s">
        <v>313</v>
      </c>
      <c r="C23" s="13" t="s">
        <v>311</v>
      </c>
      <c r="D23" s="60" t="s">
        <v>343</v>
      </c>
      <c r="E23" s="1191"/>
      <c r="F23" s="13" t="s">
        <v>313</v>
      </c>
      <c r="G23" s="13" t="s">
        <v>311</v>
      </c>
      <c r="H23" s="60" t="s">
        <v>343</v>
      </c>
      <c r="J23" s="81"/>
    </row>
    <row r="24" spans="1:10" ht="16.5" customHeight="1" x14ac:dyDescent="0.25">
      <c r="A24" s="1233"/>
      <c r="B24" s="80" t="s">
        <v>87</v>
      </c>
      <c r="C24" s="1703" t="s">
        <v>329</v>
      </c>
      <c r="D24" s="1704"/>
      <c r="E24" s="1233"/>
      <c r="F24" s="80" t="s">
        <v>87</v>
      </c>
      <c r="G24" s="1703" t="s">
        <v>329</v>
      </c>
      <c r="H24" s="1704"/>
      <c r="J24" s="81"/>
    </row>
    <row r="25" spans="1:10" ht="16.5" customHeight="1" x14ac:dyDescent="0.25">
      <c r="A25" s="1706" t="s">
        <v>322</v>
      </c>
      <c r="B25" s="53" t="s">
        <v>324</v>
      </c>
      <c r="C25" s="33" t="s">
        <v>328</v>
      </c>
      <c r="D25" s="54" t="s">
        <v>325</v>
      </c>
      <c r="E25" s="1706" t="s">
        <v>323</v>
      </c>
      <c r="F25" s="53" t="s">
        <v>326</v>
      </c>
      <c r="G25" s="33" t="s">
        <v>328</v>
      </c>
      <c r="H25" s="54" t="s">
        <v>327</v>
      </c>
      <c r="J25" s="81"/>
    </row>
    <row r="26" spans="1:10" ht="16.5" customHeight="1" x14ac:dyDescent="0.25">
      <c r="A26" s="1707"/>
      <c r="B26" s="29" t="s">
        <v>313</v>
      </c>
      <c r="C26" s="12" t="s">
        <v>341</v>
      </c>
      <c r="D26" s="55" t="s">
        <v>342</v>
      </c>
      <c r="E26" s="1707"/>
      <c r="F26" s="29" t="s">
        <v>313</v>
      </c>
      <c r="G26" s="12" t="s">
        <v>341</v>
      </c>
      <c r="H26" s="55" t="s">
        <v>342</v>
      </c>
    </row>
    <row r="27" spans="1:10" ht="16.5" customHeight="1" x14ac:dyDescent="0.25">
      <c r="A27" s="1707"/>
      <c r="B27" s="29" t="s">
        <v>313</v>
      </c>
      <c r="C27" s="12" t="s">
        <v>341</v>
      </c>
      <c r="D27" s="55" t="s">
        <v>342</v>
      </c>
      <c r="E27" s="1707"/>
      <c r="F27" s="29" t="s">
        <v>313</v>
      </c>
      <c r="G27" s="12" t="s">
        <v>341</v>
      </c>
      <c r="H27" s="55" t="s">
        <v>342</v>
      </c>
    </row>
    <row r="28" spans="1:10" ht="16.5" customHeight="1" x14ac:dyDescent="0.25">
      <c r="A28" s="1707"/>
      <c r="B28" s="29" t="s">
        <v>313</v>
      </c>
      <c r="C28" s="12" t="s">
        <v>341</v>
      </c>
      <c r="D28" s="55" t="s">
        <v>342</v>
      </c>
      <c r="E28" s="1707"/>
      <c r="F28" s="29" t="s">
        <v>313</v>
      </c>
      <c r="G28" s="12" t="s">
        <v>341</v>
      </c>
      <c r="H28" s="55" t="s">
        <v>342</v>
      </c>
    </row>
    <row r="29" spans="1:10" ht="16.5" customHeight="1" x14ac:dyDescent="0.25">
      <c r="A29" s="1708"/>
      <c r="B29" s="29" t="s">
        <v>313</v>
      </c>
      <c r="C29" s="12" t="s">
        <v>341</v>
      </c>
      <c r="D29" s="55" t="s">
        <v>342</v>
      </c>
      <c r="E29" s="1708"/>
      <c r="F29" s="29" t="s">
        <v>313</v>
      </c>
      <c r="G29" s="12" t="s">
        <v>341</v>
      </c>
      <c r="H29" s="55" t="s">
        <v>342</v>
      </c>
    </row>
    <row r="30" spans="1:10" x14ac:dyDescent="0.25">
      <c r="A30" s="86"/>
      <c r="B30" s="87" t="s">
        <v>345</v>
      </c>
      <c r="C30" s="14"/>
      <c r="D30" s="82" t="s">
        <v>338</v>
      </c>
      <c r="E30" s="1709" t="s">
        <v>504</v>
      </c>
      <c r="F30" t="s">
        <v>505</v>
      </c>
      <c r="H30" s="19" t="s">
        <v>338</v>
      </c>
    </row>
    <row r="31" spans="1:10" x14ac:dyDescent="0.25">
      <c r="A31" s="57"/>
      <c r="B31" s="28" t="s">
        <v>332</v>
      </c>
      <c r="D31" s="83" t="s">
        <v>338</v>
      </c>
      <c r="E31" s="1709"/>
      <c r="F31" t="s">
        <v>509</v>
      </c>
      <c r="H31" s="19" t="s">
        <v>338</v>
      </c>
    </row>
    <row r="32" spans="1:10" x14ac:dyDescent="0.25">
      <c r="A32" s="57"/>
      <c r="B32" s="28" t="s">
        <v>71</v>
      </c>
      <c r="D32" s="83" t="s">
        <v>338</v>
      </c>
      <c r="E32" s="1709"/>
      <c r="F32" t="s">
        <v>500</v>
      </c>
      <c r="H32" s="19" t="s">
        <v>338</v>
      </c>
    </row>
    <row r="33" spans="1:8" x14ac:dyDescent="0.25">
      <c r="A33" s="88"/>
      <c r="B33" s="89" t="s">
        <v>513</v>
      </c>
      <c r="C33" s="16"/>
      <c r="D33" s="84" t="s">
        <v>338</v>
      </c>
      <c r="E33" s="1709"/>
      <c r="F33" s="20" t="s">
        <v>499</v>
      </c>
      <c r="G33" s="20"/>
      <c r="H33" s="90" t="s">
        <v>338</v>
      </c>
    </row>
    <row r="34" spans="1:8" x14ac:dyDescent="0.25">
      <c r="A34" s="1709" t="s">
        <v>503</v>
      </c>
      <c r="B34" s="73" t="s">
        <v>334</v>
      </c>
      <c r="C34" s="32"/>
      <c r="D34" s="85" t="s">
        <v>338</v>
      </c>
      <c r="E34" s="1709"/>
      <c r="F34" s="20" t="s">
        <v>507</v>
      </c>
      <c r="G34" s="20"/>
      <c r="H34" s="90" t="s">
        <v>338</v>
      </c>
    </row>
    <row r="35" spans="1:8" x14ac:dyDescent="0.25">
      <c r="A35" s="1709"/>
      <c r="B35" s="91" t="s">
        <v>335</v>
      </c>
      <c r="C35" s="20"/>
      <c r="D35" s="24" t="s">
        <v>338</v>
      </c>
      <c r="E35" s="1709"/>
      <c r="F35" t="s">
        <v>519</v>
      </c>
      <c r="H35" s="19" t="s">
        <v>338</v>
      </c>
    </row>
    <row r="36" spans="1:8" ht="15" customHeight="1" x14ac:dyDescent="0.25">
      <c r="A36" s="1709"/>
      <c r="B36" s="91" t="s">
        <v>337</v>
      </c>
      <c r="C36" s="20"/>
      <c r="D36" s="24" t="s">
        <v>338</v>
      </c>
      <c r="F36" t="s">
        <v>511</v>
      </c>
    </row>
    <row r="37" spans="1:8" x14ac:dyDescent="0.25">
      <c r="A37" s="1709"/>
      <c r="B37" s="91" t="s">
        <v>333</v>
      </c>
      <c r="C37" s="20"/>
      <c r="D37" s="24" t="s">
        <v>338</v>
      </c>
      <c r="F37" t="s">
        <v>506</v>
      </c>
    </row>
    <row r="38" spans="1:8" x14ac:dyDescent="0.25">
      <c r="A38" s="1709"/>
      <c r="B38" s="93" t="s">
        <v>336</v>
      </c>
      <c r="C38" s="20"/>
      <c r="D38" s="24" t="s">
        <v>338</v>
      </c>
      <c r="F38" t="s">
        <v>501</v>
      </c>
    </row>
    <row r="39" spans="1:8" x14ac:dyDescent="0.25">
      <c r="A39" s="1709"/>
      <c r="B39" s="93" t="s">
        <v>514</v>
      </c>
      <c r="C39" s="20"/>
      <c r="D39" s="24" t="s">
        <v>338</v>
      </c>
      <c r="F39" t="s">
        <v>508</v>
      </c>
    </row>
    <row r="40" spans="1:8" x14ac:dyDescent="0.25">
      <c r="A40" s="1709"/>
      <c r="B40" s="92" t="s">
        <v>515</v>
      </c>
      <c r="C40" s="20"/>
      <c r="D40" s="24" t="s">
        <v>338</v>
      </c>
      <c r="F40" t="s">
        <v>512</v>
      </c>
    </row>
    <row r="41" spans="1:8" x14ac:dyDescent="0.25">
      <c r="A41" s="1709"/>
      <c r="B41" s="92" t="s">
        <v>516</v>
      </c>
      <c r="C41" s="20"/>
      <c r="D41" s="24" t="s">
        <v>338</v>
      </c>
      <c r="F41" t="s">
        <v>510</v>
      </c>
    </row>
    <row r="42" spans="1:8" x14ac:dyDescent="0.25">
      <c r="A42" s="1709"/>
      <c r="B42" s="74" t="s">
        <v>340</v>
      </c>
      <c r="C42" s="22"/>
      <c r="D42" s="25" t="s">
        <v>338</v>
      </c>
      <c r="F42" s="28" t="s">
        <v>502</v>
      </c>
    </row>
    <row r="43" spans="1:8" ht="15" customHeight="1" x14ac:dyDescent="0.25">
      <c r="A43" s="59"/>
      <c r="B43" s="1710" t="s">
        <v>331</v>
      </c>
      <c r="C43" s="1710"/>
      <c r="D43" s="1710"/>
      <c r="E43" s="1710"/>
      <c r="F43" s="1710"/>
      <c r="G43" s="1710"/>
      <c r="H43" s="1710"/>
    </row>
    <row r="44" spans="1:8" ht="15" customHeight="1" x14ac:dyDescent="0.25">
      <c r="A44" s="59"/>
      <c r="B44" s="1710"/>
      <c r="C44" s="1710"/>
      <c r="D44" s="1710"/>
      <c r="E44" s="1710"/>
      <c r="F44" s="1710"/>
      <c r="G44" s="1710"/>
      <c r="H44" s="1710"/>
    </row>
    <row r="45" spans="1:8" x14ac:dyDescent="0.25">
      <c r="A45" s="59"/>
      <c r="B45" s="1710"/>
      <c r="C45" s="1710"/>
      <c r="D45" s="1710"/>
      <c r="E45" s="1710"/>
      <c r="F45" s="1710"/>
      <c r="G45" s="1710"/>
      <c r="H45" s="1710"/>
    </row>
    <row r="46" spans="1:8" ht="24" customHeight="1" x14ac:dyDescent="0.25">
      <c r="B46" t="s">
        <v>330</v>
      </c>
      <c r="D46" s="19" t="s">
        <v>313</v>
      </c>
      <c r="F46" t="s">
        <v>330</v>
      </c>
      <c r="H46" s="19" t="s">
        <v>313</v>
      </c>
    </row>
  </sheetData>
  <mergeCells count="28">
    <mergeCell ref="A25:A29"/>
    <mergeCell ref="E25:E29"/>
    <mergeCell ref="E30:E35"/>
    <mergeCell ref="A34:A42"/>
    <mergeCell ref="B43:H45"/>
    <mergeCell ref="E22:E24"/>
    <mergeCell ref="C24:D24"/>
    <mergeCell ref="G24:H24"/>
    <mergeCell ref="A11:A12"/>
    <mergeCell ref="B11:D11"/>
    <mergeCell ref="E11:E12"/>
    <mergeCell ref="F11:H11"/>
    <mergeCell ref="A13:A15"/>
    <mergeCell ref="E13:E18"/>
    <mergeCell ref="A16:A18"/>
    <mergeCell ref="A19:A21"/>
    <mergeCell ref="E19:E21"/>
    <mergeCell ref="C21:D21"/>
    <mergeCell ref="G21:H21"/>
    <mergeCell ref="A22:A24"/>
    <mergeCell ref="B1:D1"/>
    <mergeCell ref="F1:H1"/>
    <mergeCell ref="A5:A7"/>
    <mergeCell ref="E5:E7"/>
    <mergeCell ref="A9:A10"/>
    <mergeCell ref="B9:D9"/>
    <mergeCell ref="E9:E10"/>
    <mergeCell ref="F9:H9"/>
  </mergeCells>
  <printOptions horizontalCentered="1" verticalCentered="1"/>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800100</xdr:colOff>
                    <xdr:row>12</xdr:row>
                    <xdr:rowOff>9525</xdr:rowOff>
                  </from>
                  <to>
                    <xdr:col>5</xdr:col>
                    <xdr:colOff>1181100</xdr:colOff>
                    <xdr:row>13</xdr:row>
                    <xdr:rowOff>9525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800100</xdr:colOff>
                    <xdr:row>13</xdr:row>
                    <xdr:rowOff>0</xdr:rowOff>
                  </from>
                  <to>
                    <xdr:col>6</xdr:col>
                    <xdr:colOff>0</xdr:colOff>
                    <xdr:row>14</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5</xdr:col>
                    <xdr:colOff>800100</xdr:colOff>
                    <xdr:row>13</xdr:row>
                    <xdr:rowOff>180975</xdr:rowOff>
                  </from>
                  <to>
                    <xdr:col>5</xdr:col>
                    <xdr:colOff>1181100</xdr:colOff>
                    <xdr:row>15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800100</xdr:colOff>
                    <xdr:row>14</xdr:row>
                    <xdr:rowOff>171450</xdr:rowOff>
                  </from>
                  <to>
                    <xdr:col>5</xdr:col>
                    <xdr:colOff>1181100</xdr:colOff>
                    <xdr:row>15</xdr:row>
                    <xdr:rowOff>180975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790575</xdr:colOff>
                    <xdr:row>15</xdr:row>
                    <xdr:rowOff>180975</xdr:rowOff>
                  </from>
                  <to>
                    <xdr:col>5</xdr:col>
                    <xdr:colOff>1171575</xdr:colOff>
                    <xdr:row>17</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9525</xdr:colOff>
                    <xdr:row>12</xdr:row>
                    <xdr:rowOff>9525</xdr:rowOff>
                  </from>
                  <to>
                    <xdr:col>5</xdr:col>
                    <xdr:colOff>628650</xdr:colOff>
                    <xdr:row>12</xdr:row>
                    <xdr:rowOff>180975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9525</xdr:colOff>
                    <xdr:row>12</xdr:row>
                    <xdr:rowOff>180975</xdr:rowOff>
                  </from>
                  <to>
                    <xdr:col>5</xdr:col>
                    <xdr:colOff>628650</xdr:colOff>
                    <xdr:row>13</xdr:row>
                    <xdr:rowOff>161925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5</xdr:col>
                    <xdr:colOff>9525</xdr:colOff>
                    <xdr:row>13</xdr:row>
                    <xdr:rowOff>171450</xdr:rowOff>
                  </from>
                  <to>
                    <xdr:col>5</xdr:col>
                    <xdr:colOff>628650</xdr:colOff>
                    <xdr:row>14</xdr:row>
                    <xdr:rowOff>152400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5</xdr:col>
                    <xdr:colOff>0</xdr:colOff>
                    <xdr:row>14</xdr:row>
                    <xdr:rowOff>161925</xdr:rowOff>
                  </from>
                  <to>
                    <xdr:col>5</xdr:col>
                    <xdr:colOff>619125</xdr:colOff>
                    <xdr:row>15</xdr:row>
                    <xdr:rowOff>142875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5</xdr:col>
                    <xdr:colOff>0</xdr:colOff>
                    <xdr:row>17</xdr:row>
                    <xdr:rowOff>0</xdr:rowOff>
                  </from>
                  <to>
                    <xdr:col>5</xdr:col>
                    <xdr:colOff>619125</xdr:colOff>
                    <xdr:row>17</xdr:row>
                    <xdr:rowOff>171450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5</xdr:col>
                    <xdr:colOff>790575</xdr:colOff>
                    <xdr:row>17</xdr:row>
                    <xdr:rowOff>9525</xdr:rowOff>
                  </from>
                  <to>
                    <xdr:col>6</xdr:col>
                    <xdr:colOff>57150</xdr:colOff>
                    <xdr:row>17</xdr:row>
                    <xdr:rowOff>180975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5</xdr:col>
                    <xdr:colOff>0</xdr:colOff>
                    <xdr:row>15</xdr:row>
                    <xdr:rowOff>171450</xdr:rowOff>
                  </from>
                  <to>
                    <xdr:col>5</xdr:col>
                    <xdr:colOff>619125</xdr:colOff>
                    <xdr:row>16</xdr:row>
                    <xdr:rowOff>152400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1</xdr:col>
                    <xdr:colOff>0</xdr:colOff>
                    <xdr:row>4</xdr:row>
                    <xdr:rowOff>9525</xdr:rowOff>
                  </from>
                  <to>
                    <xdr:col>1</xdr:col>
                    <xdr:colOff>619125</xdr:colOff>
                    <xdr:row>4</xdr:row>
                    <xdr:rowOff>180975</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1</xdr:col>
                    <xdr:colOff>9525</xdr:colOff>
                    <xdr:row>6</xdr:row>
                    <xdr:rowOff>9525</xdr:rowOff>
                  </from>
                  <to>
                    <xdr:col>1</xdr:col>
                    <xdr:colOff>885825</xdr:colOff>
                    <xdr:row>6</xdr:row>
                    <xdr:rowOff>171450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1</xdr:col>
                    <xdr:colOff>9525</xdr:colOff>
                    <xdr:row>5</xdr:row>
                    <xdr:rowOff>0</xdr:rowOff>
                  </from>
                  <to>
                    <xdr:col>1</xdr:col>
                    <xdr:colOff>990600</xdr:colOff>
                    <xdr:row>6</xdr:row>
                    <xdr:rowOff>9525</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1</xdr:col>
                    <xdr:colOff>28575</xdr:colOff>
                    <xdr:row>13</xdr:row>
                    <xdr:rowOff>0</xdr:rowOff>
                  </from>
                  <to>
                    <xdr:col>1</xdr:col>
                    <xdr:colOff>1162050</xdr:colOff>
                    <xdr:row>13</xdr:row>
                    <xdr:rowOff>180975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1</xdr:col>
                    <xdr:colOff>28575</xdr:colOff>
                    <xdr:row>14</xdr:row>
                    <xdr:rowOff>0</xdr:rowOff>
                  </from>
                  <to>
                    <xdr:col>1</xdr:col>
                    <xdr:colOff>1162050</xdr:colOff>
                    <xdr:row>14</xdr:row>
                    <xdr:rowOff>180975</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1</xdr:col>
                    <xdr:colOff>1247775</xdr:colOff>
                    <xdr:row>12</xdr:row>
                    <xdr:rowOff>9525</xdr:rowOff>
                  </from>
                  <to>
                    <xdr:col>3</xdr:col>
                    <xdr:colOff>752475</xdr:colOff>
                    <xdr:row>13</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1</xdr:col>
                    <xdr:colOff>1247775</xdr:colOff>
                    <xdr:row>13</xdr:row>
                    <xdr:rowOff>9525</xdr:rowOff>
                  </from>
                  <to>
                    <xdr:col>4</xdr:col>
                    <xdr:colOff>114300</xdr:colOff>
                    <xdr:row>13</xdr:row>
                    <xdr:rowOff>180975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1</xdr:col>
                    <xdr:colOff>28575</xdr:colOff>
                    <xdr:row>12</xdr:row>
                    <xdr:rowOff>9525</xdr:rowOff>
                  </from>
                  <to>
                    <xdr:col>1</xdr:col>
                    <xdr:colOff>1162050</xdr:colOff>
                    <xdr:row>13</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5</xdr:col>
                    <xdr:colOff>0</xdr:colOff>
                    <xdr:row>4</xdr:row>
                    <xdr:rowOff>9525</xdr:rowOff>
                  </from>
                  <to>
                    <xdr:col>5</xdr:col>
                    <xdr:colOff>619125</xdr:colOff>
                    <xdr:row>4</xdr:row>
                    <xdr:rowOff>180975</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5</xdr:col>
                    <xdr:colOff>0</xdr:colOff>
                    <xdr:row>6</xdr:row>
                    <xdr:rowOff>19050</xdr:rowOff>
                  </from>
                  <to>
                    <xdr:col>5</xdr:col>
                    <xdr:colOff>876300</xdr:colOff>
                    <xdr:row>6</xdr:row>
                    <xdr:rowOff>180975</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5</xdr:col>
                    <xdr:colOff>0</xdr:colOff>
                    <xdr:row>4</xdr:row>
                    <xdr:rowOff>180975</xdr:rowOff>
                  </from>
                  <to>
                    <xdr:col>5</xdr:col>
                    <xdr:colOff>981075</xdr:colOff>
                    <xdr:row>6</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6</xdr:col>
                    <xdr:colOff>257175</xdr:colOff>
                    <xdr:row>8</xdr:row>
                    <xdr:rowOff>28575</xdr:rowOff>
                  </from>
                  <to>
                    <xdr:col>8</xdr:col>
                    <xdr:colOff>76200</xdr:colOff>
                    <xdr:row>8</xdr:row>
                    <xdr:rowOff>180975</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3</xdr:col>
                    <xdr:colOff>419100</xdr:colOff>
                    <xdr:row>7</xdr:row>
                    <xdr:rowOff>9525</xdr:rowOff>
                  </from>
                  <to>
                    <xdr:col>3</xdr:col>
                    <xdr:colOff>885825</xdr:colOff>
                    <xdr:row>7</xdr:row>
                    <xdr:rowOff>180975</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1</xdr:col>
                    <xdr:colOff>400050</xdr:colOff>
                    <xdr:row>7</xdr:row>
                    <xdr:rowOff>19050</xdr:rowOff>
                  </from>
                  <to>
                    <xdr:col>1</xdr:col>
                    <xdr:colOff>866775</xdr:colOff>
                    <xdr:row>8</xdr:row>
                    <xdr:rowOff>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1</xdr:col>
                    <xdr:colOff>914400</xdr:colOff>
                    <xdr:row>7</xdr:row>
                    <xdr:rowOff>9525</xdr:rowOff>
                  </from>
                  <to>
                    <xdr:col>2</xdr:col>
                    <xdr:colOff>85725</xdr:colOff>
                    <xdr:row>7</xdr:row>
                    <xdr:rowOff>180975</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2</xdr:col>
                    <xdr:colOff>257175</xdr:colOff>
                    <xdr:row>7</xdr:row>
                    <xdr:rowOff>9525</xdr:rowOff>
                  </from>
                  <to>
                    <xdr:col>3</xdr:col>
                    <xdr:colOff>390525</xdr:colOff>
                    <xdr:row>7</xdr:row>
                    <xdr:rowOff>180975</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7</xdr:col>
                    <xdr:colOff>419100</xdr:colOff>
                    <xdr:row>7</xdr:row>
                    <xdr:rowOff>9525</xdr:rowOff>
                  </from>
                  <to>
                    <xdr:col>7</xdr:col>
                    <xdr:colOff>885825</xdr:colOff>
                    <xdr:row>7</xdr:row>
                    <xdr:rowOff>180975</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5</xdr:col>
                    <xdr:colOff>400050</xdr:colOff>
                    <xdr:row>7</xdr:row>
                    <xdr:rowOff>19050</xdr:rowOff>
                  </from>
                  <to>
                    <xdr:col>5</xdr:col>
                    <xdr:colOff>866775</xdr:colOff>
                    <xdr:row>8</xdr:row>
                    <xdr:rowOff>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5</xdr:col>
                    <xdr:colOff>914400</xdr:colOff>
                    <xdr:row>7</xdr:row>
                    <xdr:rowOff>9525</xdr:rowOff>
                  </from>
                  <to>
                    <xdr:col>6</xdr:col>
                    <xdr:colOff>28575</xdr:colOff>
                    <xdr:row>7</xdr:row>
                    <xdr:rowOff>180975</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6</xdr:col>
                    <xdr:colOff>257175</xdr:colOff>
                    <xdr:row>7</xdr:row>
                    <xdr:rowOff>9525</xdr:rowOff>
                  </from>
                  <to>
                    <xdr:col>7</xdr:col>
                    <xdr:colOff>390525</xdr:colOff>
                    <xdr:row>7</xdr:row>
                    <xdr:rowOff>180975</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1</xdr:col>
                    <xdr:colOff>28575</xdr:colOff>
                    <xdr:row>15</xdr:row>
                    <xdr:rowOff>28575</xdr:rowOff>
                  </from>
                  <to>
                    <xdr:col>1</xdr:col>
                    <xdr:colOff>485775</xdr:colOff>
                    <xdr:row>15</xdr:row>
                    <xdr:rowOff>180975</xdr:rowOff>
                  </to>
                </anchor>
              </controlPr>
            </control>
          </mc:Choice>
        </mc:AlternateContent>
        <mc:AlternateContent xmlns:mc="http://schemas.openxmlformats.org/markup-compatibility/2006">
          <mc:Choice Requires="x14">
            <control shapeId="25634" r:id="rId37" name="Check Box 34">
              <controlPr defaultSize="0" autoFill="0" autoLine="0" autoPict="0">
                <anchor moveWithCells="1">
                  <from>
                    <xdr:col>1</xdr:col>
                    <xdr:colOff>581025</xdr:colOff>
                    <xdr:row>15</xdr:row>
                    <xdr:rowOff>19050</xdr:rowOff>
                  </from>
                  <to>
                    <xdr:col>1</xdr:col>
                    <xdr:colOff>1181100</xdr:colOff>
                    <xdr:row>15</xdr:row>
                    <xdr:rowOff>180975</xdr:rowOff>
                  </to>
                </anchor>
              </controlPr>
            </control>
          </mc:Choice>
        </mc:AlternateContent>
        <mc:AlternateContent xmlns:mc="http://schemas.openxmlformats.org/markup-compatibility/2006">
          <mc:Choice Requires="x14">
            <control shapeId="25635" r:id="rId38" name="Check Box 35">
              <controlPr defaultSize="0" autoFill="0" autoLine="0" autoPict="0">
                <anchor moveWithCells="1">
                  <from>
                    <xdr:col>1</xdr:col>
                    <xdr:colOff>28575</xdr:colOff>
                    <xdr:row>16</xdr:row>
                    <xdr:rowOff>19050</xdr:rowOff>
                  </from>
                  <to>
                    <xdr:col>1</xdr:col>
                    <xdr:colOff>600075</xdr:colOff>
                    <xdr:row>16</xdr:row>
                    <xdr:rowOff>171450</xdr:rowOff>
                  </to>
                </anchor>
              </controlPr>
            </control>
          </mc:Choice>
        </mc:AlternateContent>
        <mc:AlternateContent xmlns:mc="http://schemas.openxmlformats.org/markup-compatibility/2006">
          <mc:Choice Requires="x14">
            <control shapeId="25636" r:id="rId39" name="Check Box 36">
              <controlPr defaultSize="0" autoFill="0" autoLine="0" autoPict="0">
                <anchor moveWithCells="1">
                  <from>
                    <xdr:col>1</xdr:col>
                    <xdr:colOff>581025</xdr:colOff>
                    <xdr:row>16</xdr:row>
                    <xdr:rowOff>9525</xdr:rowOff>
                  </from>
                  <to>
                    <xdr:col>1</xdr:col>
                    <xdr:colOff>1209675</xdr:colOff>
                    <xdr:row>16</xdr:row>
                    <xdr:rowOff>171450</xdr:rowOff>
                  </to>
                </anchor>
              </controlPr>
            </control>
          </mc:Choice>
        </mc:AlternateContent>
        <mc:AlternateContent xmlns:mc="http://schemas.openxmlformats.org/markup-compatibility/2006">
          <mc:Choice Requires="x14">
            <control shapeId="25637" r:id="rId40" name="Check Box 37">
              <controlPr defaultSize="0" autoFill="0" autoLine="0" autoPict="0">
                <anchor moveWithCells="1">
                  <from>
                    <xdr:col>3</xdr:col>
                    <xdr:colOff>390525</xdr:colOff>
                    <xdr:row>17</xdr:row>
                    <xdr:rowOff>0</xdr:rowOff>
                  </from>
                  <to>
                    <xdr:col>3</xdr:col>
                    <xdr:colOff>904875</xdr:colOff>
                    <xdr:row>17</xdr:row>
                    <xdr:rowOff>180975</xdr:rowOff>
                  </to>
                </anchor>
              </controlPr>
            </control>
          </mc:Choice>
        </mc:AlternateContent>
        <mc:AlternateContent xmlns:mc="http://schemas.openxmlformats.org/markup-compatibility/2006">
          <mc:Choice Requires="x14">
            <control shapeId="25638" r:id="rId41" name="Check Box 38">
              <controlPr defaultSize="0" autoFill="0" autoLine="0" autoPict="0">
                <anchor moveWithCells="1">
                  <from>
                    <xdr:col>2</xdr:col>
                    <xdr:colOff>9525</xdr:colOff>
                    <xdr:row>15</xdr:row>
                    <xdr:rowOff>9525</xdr:rowOff>
                  </from>
                  <to>
                    <xdr:col>3</xdr:col>
                    <xdr:colOff>200025</xdr:colOff>
                    <xdr:row>16</xdr:row>
                    <xdr:rowOff>0</xdr:rowOff>
                  </to>
                </anchor>
              </controlPr>
            </control>
          </mc:Choice>
        </mc:AlternateContent>
        <mc:AlternateContent xmlns:mc="http://schemas.openxmlformats.org/markup-compatibility/2006">
          <mc:Choice Requires="x14">
            <control shapeId="25639" r:id="rId42" name="Check Box 39">
              <controlPr defaultSize="0" autoFill="0" autoLine="0" autoPict="0">
                <anchor moveWithCells="1">
                  <from>
                    <xdr:col>2</xdr:col>
                    <xdr:colOff>9525</xdr:colOff>
                    <xdr:row>16</xdr:row>
                    <xdr:rowOff>0</xdr:rowOff>
                  </from>
                  <to>
                    <xdr:col>3</xdr:col>
                    <xdr:colOff>238125</xdr:colOff>
                    <xdr:row>17</xdr:row>
                    <xdr:rowOff>0</xdr:rowOff>
                  </to>
                </anchor>
              </controlPr>
            </control>
          </mc:Choice>
        </mc:AlternateContent>
        <mc:AlternateContent xmlns:mc="http://schemas.openxmlformats.org/markup-compatibility/2006">
          <mc:Choice Requires="x14">
            <control shapeId="25640" r:id="rId43" name="Check Box 40">
              <controlPr defaultSize="0" autoFill="0" autoLine="0" autoPict="0">
                <anchor moveWithCells="1">
                  <from>
                    <xdr:col>3</xdr:col>
                    <xdr:colOff>219075</xdr:colOff>
                    <xdr:row>16</xdr:row>
                    <xdr:rowOff>0</xdr:rowOff>
                  </from>
                  <to>
                    <xdr:col>3</xdr:col>
                    <xdr:colOff>781050</xdr:colOff>
                    <xdr:row>17</xdr:row>
                    <xdr:rowOff>0</xdr:rowOff>
                  </to>
                </anchor>
              </controlPr>
            </control>
          </mc:Choice>
        </mc:AlternateContent>
        <mc:AlternateContent xmlns:mc="http://schemas.openxmlformats.org/markup-compatibility/2006">
          <mc:Choice Requires="x14">
            <control shapeId="25641" r:id="rId44" name="Check Box 41">
              <controlPr defaultSize="0" autoFill="0" autoLine="0" autoPict="0">
                <anchor moveWithCells="1">
                  <from>
                    <xdr:col>1</xdr:col>
                    <xdr:colOff>28575</xdr:colOff>
                    <xdr:row>17</xdr:row>
                    <xdr:rowOff>19050</xdr:rowOff>
                  </from>
                  <to>
                    <xdr:col>1</xdr:col>
                    <xdr:colOff>942975</xdr:colOff>
                    <xdr:row>18</xdr:row>
                    <xdr:rowOff>0</xdr:rowOff>
                  </to>
                </anchor>
              </controlPr>
            </control>
          </mc:Choice>
        </mc:AlternateContent>
        <mc:AlternateContent xmlns:mc="http://schemas.openxmlformats.org/markup-compatibility/2006">
          <mc:Choice Requires="x14">
            <control shapeId="25642" r:id="rId45" name="Check Box 42">
              <controlPr defaultSize="0" autoFill="0" autoLine="0" autoPict="0">
                <anchor moveWithCells="1">
                  <from>
                    <xdr:col>3</xdr:col>
                    <xdr:colOff>219075</xdr:colOff>
                    <xdr:row>15</xdr:row>
                    <xdr:rowOff>9525</xdr:rowOff>
                  </from>
                  <to>
                    <xdr:col>3</xdr:col>
                    <xdr:colOff>781050</xdr:colOff>
                    <xdr:row>16</xdr:row>
                    <xdr:rowOff>9525</xdr:rowOff>
                  </to>
                </anchor>
              </controlPr>
            </control>
          </mc:Choice>
        </mc:AlternateContent>
        <mc:AlternateContent xmlns:mc="http://schemas.openxmlformats.org/markup-compatibility/2006">
          <mc:Choice Requires="x14">
            <control shapeId="25643" r:id="rId46" name="Check Box 43">
              <controlPr defaultSize="0" autoFill="0" autoLine="0" autoPict="0">
                <anchor moveWithCells="1">
                  <from>
                    <xdr:col>0</xdr:col>
                    <xdr:colOff>0</xdr:colOff>
                    <xdr:row>29</xdr:row>
                    <xdr:rowOff>19050</xdr:rowOff>
                  </from>
                  <to>
                    <xdr:col>1</xdr:col>
                    <xdr:colOff>19050</xdr:colOff>
                    <xdr:row>29</xdr:row>
                    <xdr:rowOff>161925</xdr:rowOff>
                  </to>
                </anchor>
              </controlPr>
            </control>
          </mc:Choice>
        </mc:AlternateContent>
        <mc:AlternateContent xmlns:mc="http://schemas.openxmlformats.org/markup-compatibility/2006">
          <mc:Choice Requires="x14">
            <control shapeId="25644" r:id="rId47" name="Check Box 44">
              <controlPr defaultSize="0" autoFill="0" autoLine="0" autoPict="0">
                <anchor moveWithCells="1">
                  <from>
                    <xdr:col>0</xdr:col>
                    <xdr:colOff>0</xdr:colOff>
                    <xdr:row>30</xdr:row>
                    <xdr:rowOff>19050</xdr:rowOff>
                  </from>
                  <to>
                    <xdr:col>1</xdr:col>
                    <xdr:colOff>19050</xdr:colOff>
                    <xdr:row>30</xdr:row>
                    <xdr:rowOff>161925</xdr:rowOff>
                  </to>
                </anchor>
              </controlPr>
            </control>
          </mc:Choice>
        </mc:AlternateContent>
        <mc:AlternateContent xmlns:mc="http://schemas.openxmlformats.org/markup-compatibility/2006">
          <mc:Choice Requires="x14">
            <control shapeId="25645" r:id="rId48" name="Check Box 45">
              <controlPr defaultSize="0" autoFill="0" autoLine="0" autoPict="0">
                <anchor moveWithCells="1">
                  <from>
                    <xdr:col>1</xdr:col>
                    <xdr:colOff>1162050</xdr:colOff>
                    <xdr:row>17</xdr:row>
                    <xdr:rowOff>9525</xdr:rowOff>
                  </from>
                  <to>
                    <xdr:col>3</xdr:col>
                    <xdr:colOff>228600</xdr:colOff>
                    <xdr:row>17</xdr:row>
                    <xdr:rowOff>171450</xdr:rowOff>
                  </to>
                </anchor>
              </controlPr>
            </control>
          </mc:Choice>
        </mc:AlternateContent>
        <mc:AlternateContent xmlns:mc="http://schemas.openxmlformats.org/markup-compatibility/2006">
          <mc:Choice Requires="x14">
            <control shapeId="25646" r:id="rId49" name="Check Box 46">
              <controlPr defaultSize="0" autoFill="0" autoLine="0" autoPict="0">
                <anchor moveWithCells="1">
                  <from>
                    <xdr:col>1</xdr:col>
                    <xdr:colOff>1247775</xdr:colOff>
                    <xdr:row>14</xdr:row>
                    <xdr:rowOff>0</xdr:rowOff>
                  </from>
                  <to>
                    <xdr:col>4</xdr:col>
                    <xdr:colOff>114300</xdr:colOff>
                    <xdr:row>14</xdr:row>
                    <xdr:rowOff>171450</xdr:rowOff>
                  </to>
                </anchor>
              </controlPr>
            </control>
          </mc:Choice>
        </mc:AlternateContent>
        <mc:AlternateContent xmlns:mc="http://schemas.openxmlformats.org/markup-compatibility/2006">
          <mc:Choice Requires="x14">
            <control shapeId="25647" r:id="rId50" name="Check Box 47">
              <controlPr defaultSize="0" autoFill="0" autoLine="0" autoPict="0">
                <anchor moveWithCells="1">
                  <from>
                    <xdr:col>6</xdr:col>
                    <xdr:colOff>247650</xdr:colOff>
                    <xdr:row>10</xdr:row>
                    <xdr:rowOff>28575</xdr:rowOff>
                  </from>
                  <to>
                    <xdr:col>8</xdr:col>
                    <xdr:colOff>66675</xdr:colOff>
                    <xdr:row>10</xdr:row>
                    <xdr:rowOff>180975</xdr:rowOff>
                  </to>
                </anchor>
              </controlPr>
            </control>
          </mc:Choice>
        </mc:AlternateContent>
        <mc:AlternateContent xmlns:mc="http://schemas.openxmlformats.org/markup-compatibility/2006">
          <mc:Choice Requires="x14">
            <control shapeId="25648" r:id="rId51" name="Check Box 48">
              <controlPr defaultSize="0" autoFill="0" autoLine="0" autoPict="0">
                <anchor moveWithCells="1">
                  <from>
                    <xdr:col>5</xdr:col>
                    <xdr:colOff>552450</xdr:colOff>
                    <xdr:row>41</xdr:row>
                    <xdr:rowOff>9525</xdr:rowOff>
                  </from>
                  <to>
                    <xdr:col>5</xdr:col>
                    <xdr:colOff>1247775</xdr:colOff>
                    <xdr:row>41</xdr:row>
                    <xdr:rowOff>171450</xdr:rowOff>
                  </to>
                </anchor>
              </controlPr>
            </control>
          </mc:Choice>
        </mc:AlternateContent>
        <mc:AlternateContent xmlns:mc="http://schemas.openxmlformats.org/markup-compatibility/2006">
          <mc:Choice Requires="x14">
            <control shapeId="25649" r:id="rId52" name="Check Box 49">
              <controlPr defaultSize="0" autoFill="0" autoLine="0" autoPict="0">
                <anchor moveWithCells="1">
                  <from>
                    <xdr:col>5</xdr:col>
                    <xdr:colOff>847725</xdr:colOff>
                    <xdr:row>30</xdr:row>
                    <xdr:rowOff>19050</xdr:rowOff>
                  </from>
                  <to>
                    <xdr:col>6</xdr:col>
                    <xdr:colOff>152400</xdr:colOff>
                    <xdr:row>30</xdr:row>
                    <xdr:rowOff>161925</xdr:rowOff>
                  </to>
                </anchor>
              </controlPr>
            </control>
          </mc:Choice>
        </mc:AlternateContent>
        <mc:AlternateContent xmlns:mc="http://schemas.openxmlformats.org/markup-compatibility/2006">
          <mc:Choice Requires="x14">
            <control shapeId="25650" r:id="rId53" name="Check Box 50">
              <controlPr defaultSize="0" autoFill="0" autoLine="0" autoPict="0">
                <anchor moveWithCells="1">
                  <from>
                    <xdr:col>5</xdr:col>
                    <xdr:colOff>523875</xdr:colOff>
                    <xdr:row>37</xdr:row>
                    <xdr:rowOff>9525</xdr:rowOff>
                  </from>
                  <to>
                    <xdr:col>5</xdr:col>
                    <xdr:colOff>1066800</xdr:colOff>
                    <xdr:row>37</xdr:row>
                    <xdr:rowOff>152400</xdr:rowOff>
                  </to>
                </anchor>
              </controlPr>
            </control>
          </mc:Choice>
        </mc:AlternateContent>
        <mc:AlternateContent xmlns:mc="http://schemas.openxmlformats.org/markup-compatibility/2006">
          <mc:Choice Requires="x14">
            <control shapeId="25651" r:id="rId54" name="Check Box 51">
              <controlPr defaultSize="0" autoFill="0" autoLine="0" autoPict="0">
                <anchor moveWithCells="1">
                  <from>
                    <xdr:col>5</xdr:col>
                    <xdr:colOff>1152525</xdr:colOff>
                    <xdr:row>37</xdr:row>
                    <xdr:rowOff>9525</xdr:rowOff>
                  </from>
                  <to>
                    <xdr:col>7</xdr:col>
                    <xdr:colOff>190500</xdr:colOff>
                    <xdr:row>37</xdr:row>
                    <xdr:rowOff>152400</xdr:rowOff>
                  </to>
                </anchor>
              </controlPr>
            </control>
          </mc:Choice>
        </mc:AlternateContent>
        <mc:AlternateContent xmlns:mc="http://schemas.openxmlformats.org/markup-compatibility/2006">
          <mc:Choice Requires="x14">
            <control shapeId="25652" r:id="rId55" name="Check Box 52">
              <controlPr defaultSize="0" autoFill="0" autoLine="0" autoPict="0">
                <anchor moveWithCells="1">
                  <from>
                    <xdr:col>5</xdr:col>
                    <xdr:colOff>828675</xdr:colOff>
                    <xdr:row>33</xdr:row>
                    <xdr:rowOff>19050</xdr:rowOff>
                  </from>
                  <to>
                    <xdr:col>6</xdr:col>
                    <xdr:colOff>257175</xdr:colOff>
                    <xdr:row>33</xdr:row>
                    <xdr:rowOff>161925</xdr:rowOff>
                  </to>
                </anchor>
              </controlPr>
            </control>
          </mc:Choice>
        </mc:AlternateContent>
        <mc:AlternateContent xmlns:mc="http://schemas.openxmlformats.org/markup-compatibility/2006">
          <mc:Choice Requires="x14">
            <control shapeId="25653" r:id="rId56" name="Check Box 53">
              <controlPr defaultSize="0" autoFill="0" autoLine="0" autoPict="0">
                <anchor moveWithCells="1">
                  <from>
                    <xdr:col>7</xdr:col>
                    <xdr:colOff>104775</xdr:colOff>
                    <xdr:row>41</xdr:row>
                    <xdr:rowOff>9525</xdr:rowOff>
                  </from>
                  <to>
                    <xdr:col>7</xdr:col>
                    <xdr:colOff>838200</xdr:colOff>
                    <xdr:row>41</xdr:row>
                    <xdr:rowOff>171450</xdr:rowOff>
                  </to>
                </anchor>
              </controlPr>
            </control>
          </mc:Choice>
        </mc:AlternateContent>
        <mc:AlternateContent xmlns:mc="http://schemas.openxmlformats.org/markup-compatibility/2006">
          <mc:Choice Requires="x14">
            <control shapeId="25654" r:id="rId57" name="Check Box 54">
              <controlPr defaultSize="0" autoFill="0" autoLine="0" autoPict="0">
                <anchor moveWithCells="1">
                  <from>
                    <xdr:col>5</xdr:col>
                    <xdr:colOff>1238250</xdr:colOff>
                    <xdr:row>41</xdr:row>
                    <xdr:rowOff>19050</xdr:rowOff>
                  </from>
                  <to>
                    <xdr:col>7</xdr:col>
                    <xdr:colOff>76200</xdr:colOff>
                    <xdr:row>41</xdr:row>
                    <xdr:rowOff>171450</xdr:rowOff>
                  </to>
                </anchor>
              </controlPr>
            </control>
          </mc:Choice>
        </mc:AlternateContent>
        <mc:AlternateContent xmlns:mc="http://schemas.openxmlformats.org/markup-compatibility/2006">
          <mc:Choice Requires="x14">
            <control shapeId="25655" r:id="rId58" name="Check Box 55">
              <controlPr defaultSize="0" autoFill="0" autoLine="0" autoPict="0">
                <anchor moveWithCells="1">
                  <from>
                    <xdr:col>0</xdr:col>
                    <xdr:colOff>0</xdr:colOff>
                    <xdr:row>31</xdr:row>
                    <xdr:rowOff>19050</xdr:rowOff>
                  </from>
                  <to>
                    <xdr:col>1</xdr:col>
                    <xdr:colOff>19050</xdr:colOff>
                    <xdr:row>31</xdr:row>
                    <xdr:rowOff>161925</xdr:rowOff>
                  </to>
                </anchor>
              </controlPr>
            </control>
          </mc:Choice>
        </mc:AlternateContent>
        <mc:AlternateContent xmlns:mc="http://schemas.openxmlformats.org/markup-compatibility/2006">
          <mc:Choice Requires="x14">
            <control shapeId="25656" r:id="rId59" name="Check Box 56">
              <controlPr defaultSize="0" autoFill="0" autoLine="0" autoPict="0">
                <anchor moveWithCells="1">
                  <from>
                    <xdr:col>0</xdr:col>
                    <xdr:colOff>0</xdr:colOff>
                    <xdr:row>32</xdr:row>
                    <xdr:rowOff>19050</xdr:rowOff>
                  </from>
                  <to>
                    <xdr:col>1</xdr:col>
                    <xdr:colOff>19050</xdr:colOff>
                    <xdr:row>32</xdr:row>
                    <xdr:rowOff>161925</xdr:rowOff>
                  </to>
                </anchor>
              </controlPr>
            </control>
          </mc:Choice>
        </mc:AlternateContent>
        <mc:AlternateContent xmlns:mc="http://schemas.openxmlformats.org/markup-compatibility/2006">
          <mc:Choice Requires="x14">
            <control shapeId="25657" r:id="rId60" name="Check Box 57">
              <controlPr defaultSize="0" autoFill="0" autoLine="0" autoPict="0">
                <anchor moveWithCells="1">
                  <from>
                    <xdr:col>7</xdr:col>
                    <xdr:colOff>171450</xdr:colOff>
                    <xdr:row>36</xdr:row>
                    <xdr:rowOff>19050</xdr:rowOff>
                  </from>
                  <to>
                    <xdr:col>8</xdr:col>
                    <xdr:colOff>9525</xdr:colOff>
                    <xdr:row>37</xdr:row>
                    <xdr:rowOff>0</xdr:rowOff>
                  </to>
                </anchor>
              </controlPr>
            </control>
          </mc:Choice>
        </mc:AlternateContent>
        <mc:AlternateContent xmlns:mc="http://schemas.openxmlformats.org/markup-compatibility/2006">
          <mc:Choice Requires="x14">
            <control shapeId="25658" r:id="rId61" name="Check Box 58">
              <controlPr defaultSize="0" autoFill="0" autoLine="0" autoPict="0">
                <anchor moveWithCells="1">
                  <from>
                    <xdr:col>5</xdr:col>
                    <xdr:colOff>828675</xdr:colOff>
                    <xdr:row>32</xdr:row>
                    <xdr:rowOff>19050</xdr:rowOff>
                  </from>
                  <to>
                    <xdr:col>6</xdr:col>
                    <xdr:colOff>266700</xdr:colOff>
                    <xdr:row>32</xdr:row>
                    <xdr:rowOff>171450</xdr:rowOff>
                  </to>
                </anchor>
              </controlPr>
            </control>
          </mc:Choice>
        </mc:AlternateContent>
        <mc:AlternateContent xmlns:mc="http://schemas.openxmlformats.org/markup-compatibility/2006">
          <mc:Choice Requires="x14">
            <control shapeId="25659" r:id="rId62" name="Check Box 59">
              <controlPr defaultSize="0" autoFill="0" autoLine="0" autoPict="0">
                <anchor moveWithCells="1">
                  <from>
                    <xdr:col>5</xdr:col>
                    <xdr:colOff>838200</xdr:colOff>
                    <xdr:row>31</xdr:row>
                    <xdr:rowOff>19050</xdr:rowOff>
                  </from>
                  <to>
                    <xdr:col>6</xdr:col>
                    <xdr:colOff>266700</xdr:colOff>
                    <xdr:row>31</xdr:row>
                    <xdr:rowOff>161925</xdr:rowOff>
                  </to>
                </anchor>
              </controlPr>
            </control>
          </mc:Choice>
        </mc:AlternateContent>
        <mc:AlternateContent xmlns:mc="http://schemas.openxmlformats.org/markup-compatibility/2006">
          <mc:Choice Requires="x14">
            <control shapeId="25660" r:id="rId63" name="Check Box 60">
              <controlPr defaultSize="0" autoFill="0" autoLine="0" autoPict="0">
                <anchor moveWithCells="1">
                  <from>
                    <xdr:col>3</xdr:col>
                    <xdr:colOff>904875</xdr:colOff>
                    <xdr:row>41</xdr:row>
                    <xdr:rowOff>9525</xdr:rowOff>
                  </from>
                  <to>
                    <xdr:col>5</xdr:col>
                    <xdr:colOff>9525</xdr:colOff>
                    <xdr:row>41</xdr:row>
                    <xdr:rowOff>152400</xdr:rowOff>
                  </to>
                </anchor>
              </controlPr>
            </control>
          </mc:Choice>
        </mc:AlternateContent>
        <mc:AlternateContent xmlns:mc="http://schemas.openxmlformats.org/markup-compatibility/2006">
          <mc:Choice Requires="x14">
            <control shapeId="25661" r:id="rId64" name="Check Box 61">
              <controlPr defaultSize="0" autoFill="0" autoLine="0" autoPict="0">
                <anchor moveWithCells="1">
                  <from>
                    <xdr:col>3</xdr:col>
                    <xdr:colOff>904875</xdr:colOff>
                    <xdr:row>40</xdr:row>
                    <xdr:rowOff>9525</xdr:rowOff>
                  </from>
                  <to>
                    <xdr:col>5</xdr:col>
                    <xdr:colOff>9525</xdr:colOff>
                    <xdr:row>40</xdr:row>
                    <xdr:rowOff>152400</xdr:rowOff>
                  </to>
                </anchor>
              </controlPr>
            </control>
          </mc:Choice>
        </mc:AlternateContent>
        <mc:AlternateContent xmlns:mc="http://schemas.openxmlformats.org/markup-compatibility/2006">
          <mc:Choice Requires="x14">
            <control shapeId="25662" r:id="rId65" name="Check Box 62">
              <controlPr defaultSize="0" autoFill="0" autoLine="0" autoPict="0">
                <anchor moveWithCells="1">
                  <from>
                    <xdr:col>7</xdr:col>
                    <xdr:colOff>171450</xdr:colOff>
                    <xdr:row>37</xdr:row>
                    <xdr:rowOff>9525</xdr:rowOff>
                  </from>
                  <to>
                    <xdr:col>7</xdr:col>
                    <xdr:colOff>904875</xdr:colOff>
                    <xdr:row>37</xdr:row>
                    <xdr:rowOff>171450</xdr:rowOff>
                  </to>
                </anchor>
              </controlPr>
            </control>
          </mc:Choice>
        </mc:AlternateContent>
        <mc:AlternateContent xmlns:mc="http://schemas.openxmlformats.org/markup-compatibility/2006">
          <mc:Choice Requires="x14">
            <control shapeId="25663" r:id="rId66" name="Check Box 63">
              <controlPr defaultSize="0" autoFill="0" autoLine="0" autoPict="0">
                <anchor moveWithCells="1">
                  <from>
                    <xdr:col>3</xdr:col>
                    <xdr:colOff>904875</xdr:colOff>
                    <xdr:row>35</xdr:row>
                    <xdr:rowOff>9525</xdr:rowOff>
                  </from>
                  <to>
                    <xdr:col>5</xdr:col>
                    <xdr:colOff>9525</xdr:colOff>
                    <xdr:row>35</xdr:row>
                    <xdr:rowOff>152400</xdr:rowOff>
                  </to>
                </anchor>
              </controlPr>
            </control>
          </mc:Choice>
        </mc:AlternateContent>
        <mc:AlternateContent xmlns:mc="http://schemas.openxmlformats.org/markup-compatibility/2006">
          <mc:Choice Requires="x14">
            <control shapeId="25664" r:id="rId67" name="Check Box 64">
              <controlPr defaultSize="0" autoFill="0" autoLine="0" autoPict="0">
                <anchor moveWithCells="1">
                  <from>
                    <xdr:col>3</xdr:col>
                    <xdr:colOff>904875</xdr:colOff>
                    <xdr:row>38</xdr:row>
                    <xdr:rowOff>9525</xdr:rowOff>
                  </from>
                  <to>
                    <xdr:col>5</xdr:col>
                    <xdr:colOff>9525</xdr:colOff>
                    <xdr:row>38</xdr:row>
                    <xdr:rowOff>152400</xdr:rowOff>
                  </to>
                </anchor>
              </controlPr>
            </control>
          </mc:Choice>
        </mc:AlternateContent>
        <mc:AlternateContent xmlns:mc="http://schemas.openxmlformats.org/markup-compatibility/2006">
          <mc:Choice Requires="x14">
            <control shapeId="25665" r:id="rId68" name="Check Box 65">
              <controlPr defaultSize="0" autoFill="0" autoLine="0" autoPict="0">
                <anchor moveWithCells="1">
                  <from>
                    <xdr:col>3</xdr:col>
                    <xdr:colOff>904875</xdr:colOff>
                    <xdr:row>36</xdr:row>
                    <xdr:rowOff>9525</xdr:rowOff>
                  </from>
                  <to>
                    <xdr:col>5</xdr:col>
                    <xdr:colOff>9525</xdr:colOff>
                    <xdr:row>36</xdr:row>
                    <xdr:rowOff>152400</xdr:rowOff>
                  </to>
                </anchor>
              </controlPr>
            </control>
          </mc:Choice>
        </mc:AlternateContent>
        <mc:AlternateContent xmlns:mc="http://schemas.openxmlformats.org/markup-compatibility/2006">
          <mc:Choice Requires="x14">
            <control shapeId="25666" r:id="rId69" name="Check Box 66">
              <controlPr defaultSize="0" autoFill="0" autoLine="0" autoPict="0">
                <anchor moveWithCells="1">
                  <from>
                    <xdr:col>3</xdr:col>
                    <xdr:colOff>904875</xdr:colOff>
                    <xdr:row>37</xdr:row>
                    <xdr:rowOff>9525</xdr:rowOff>
                  </from>
                  <to>
                    <xdr:col>5</xdr:col>
                    <xdr:colOff>9525</xdr:colOff>
                    <xdr:row>37</xdr:row>
                    <xdr:rowOff>152400</xdr:rowOff>
                  </to>
                </anchor>
              </controlPr>
            </control>
          </mc:Choice>
        </mc:AlternateContent>
        <mc:AlternateContent xmlns:mc="http://schemas.openxmlformats.org/markup-compatibility/2006">
          <mc:Choice Requires="x14">
            <control shapeId="25667" r:id="rId70" name="Check Box 67">
              <controlPr defaultSize="0" autoFill="0" autoLine="0" autoPict="0">
                <anchor moveWithCells="1">
                  <from>
                    <xdr:col>3</xdr:col>
                    <xdr:colOff>904875</xdr:colOff>
                    <xdr:row>39</xdr:row>
                    <xdr:rowOff>9525</xdr:rowOff>
                  </from>
                  <to>
                    <xdr:col>5</xdr:col>
                    <xdr:colOff>9525</xdr:colOff>
                    <xdr:row>39</xdr:row>
                    <xdr:rowOff>152400</xdr:rowOff>
                  </to>
                </anchor>
              </controlPr>
            </control>
          </mc:Choice>
        </mc:AlternateContent>
        <mc:AlternateContent xmlns:mc="http://schemas.openxmlformats.org/markup-compatibility/2006">
          <mc:Choice Requires="x14">
            <control shapeId="25668" r:id="rId71" name="Check Box 68">
              <controlPr defaultSize="0" autoFill="0" autoLine="0" autoPict="0">
                <anchor moveWithCells="1">
                  <from>
                    <xdr:col>7</xdr:col>
                    <xdr:colOff>504825</xdr:colOff>
                    <xdr:row>0</xdr:row>
                    <xdr:rowOff>28575</xdr:rowOff>
                  </from>
                  <to>
                    <xdr:col>7</xdr:col>
                    <xdr:colOff>838200</xdr:colOff>
                    <xdr:row>0</xdr:row>
                    <xdr:rowOff>171450</xdr:rowOff>
                  </to>
                </anchor>
              </controlPr>
            </control>
          </mc:Choice>
        </mc:AlternateContent>
        <mc:AlternateContent xmlns:mc="http://schemas.openxmlformats.org/markup-compatibility/2006">
          <mc:Choice Requires="x14">
            <control shapeId="25669" r:id="rId72" name="Check Box 69">
              <controlPr defaultSize="0" autoFill="0" autoLine="0" autoPict="0">
                <anchor moveWithCells="1">
                  <from>
                    <xdr:col>7</xdr:col>
                    <xdr:colOff>504825</xdr:colOff>
                    <xdr:row>1</xdr:row>
                    <xdr:rowOff>76200</xdr:rowOff>
                  </from>
                  <to>
                    <xdr:col>7</xdr:col>
                    <xdr:colOff>838200</xdr:colOff>
                    <xdr:row>1</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BE11-134B-4CA5-A7B5-999F05B2CB80}">
  <sheetPr codeName="Sheet14">
    <tabColor rgb="FF00B0F0"/>
  </sheetPr>
  <dimension ref="A1:X51"/>
  <sheetViews>
    <sheetView zoomScale="85" zoomScaleNormal="85" workbookViewId="0">
      <selection activeCell="A6" sqref="A6:B6"/>
    </sheetView>
  </sheetViews>
  <sheetFormatPr defaultRowHeight="15" x14ac:dyDescent="0.25"/>
  <cols>
    <col min="1" max="2" width="2.7109375" customWidth="1"/>
    <col min="3" max="3" width="28" customWidth="1"/>
    <col min="4" max="5" width="2.7109375" customWidth="1"/>
    <col min="6" max="6" width="28" customWidth="1"/>
    <col min="7" max="8" width="2.7109375" customWidth="1"/>
    <col min="9" max="9" width="28" customWidth="1"/>
    <col min="10" max="10" width="0.85546875" customWidth="1"/>
    <col min="11" max="12" width="2.7109375" customWidth="1"/>
    <col min="13" max="13" width="28" customWidth="1"/>
    <col min="14" max="15" width="2.7109375" customWidth="1"/>
    <col min="16" max="16" width="28" customWidth="1"/>
    <col min="17" max="18" width="2.7109375" customWidth="1"/>
    <col min="19" max="19" width="28" customWidth="1"/>
    <col min="20" max="20" width="2.28515625" customWidth="1"/>
    <col min="21" max="21" width="4" customWidth="1"/>
    <col min="22" max="23" width="3.7109375" bestFit="1" customWidth="1"/>
    <col min="24" max="24" width="21.7109375" customWidth="1"/>
    <col min="25" max="25" width="5.28515625" customWidth="1"/>
    <col min="26" max="26" width="4.5703125" customWidth="1"/>
    <col min="28" max="28" width="10" bestFit="1" customWidth="1"/>
  </cols>
  <sheetData>
    <row r="1" spans="1:24" ht="19.5" customHeight="1" x14ac:dyDescent="0.25">
      <c r="A1" s="1308" t="s">
        <v>1448</v>
      </c>
      <c r="B1" s="1308"/>
      <c r="C1" s="382"/>
      <c r="D1" s="1326" t="s">
        <v>1448</v>
      </c>
      <c r="E1" s="1326"/>
      <c r="F1" s="382"/>
      <c r="G1" s="1308" t="s">
        <v>1448</v>
      </c>
      <c r="H1" s="1308"/>
      <c r="I1" s="382"/>
      <c r="K1" s="1308" t="s">
        <v>1448</v>
      </c>
      <c r="L1" s="1308"/>
      <c r="M1" s="821"/>
      <c r="N1" s="1308" t="s">
        <v>1448</v>
      </c>
      <c r="O1" s="1308"/>
      <c r="P1" s="821"/>
      <c r="Q1" s="1308" t="s">
        <v>1448</v>
      </c>
      <c r="R1" s="1308"/>
      <c r="S1" s="821"/>
      <c r="T1" s="19"/>
      <c r="U1" s="19"/>
    </row>
    <row r="2" spans="1:24" ht="19.5" customHeight="1" x14ac:dyDescent="0.25">
      <c r="A2" s="1310" t="s">
        <v>172</v>
      </c>
      <c r="B2" s="1310"/>
      <c r="C2" s="759" t="s">
        <v>1002</v>
      </c>
      <c r="D2" s="1308" t="s">
        <v>1508</v>
      </c>
      <c r="E2" s="1308"/>
      <c r="F2" s="759" t="s">
        <v>1002</v>
      </c>
      <c r="G2" s="1308" t="s">
        <v>1508</v>
      </c>
      <c r="H2" s="1308"/>
      <c r="I2" s="759" t="s">
        <v>1002</v>
      </c>
      <c r="K2" s="1308" t="s">
        <v>172</v>
      </c>
      <c r="L2" s="1308"/>
      <c r="M2" s="759" t="s">
        <v>1002</v>
      </c>
      <c r="N2" s="1308" t="s">
        <v>172</v>
      </c>
      <c r="O2" s="1308"/>
      <c r="P2" s="759" t="s">
        <v>1002</v>
      </c>
      <c r="Q2" s="1308" t="s">
        <v>172</v>
      </c>
      <c r="R2" s="1308"/>
      <c r="S2" s="759" t="s">
        <v>1002</v>
      </c>
      <c r="T2" s="19"/>
      <c r="U2" s="19"/>
    </row>
    <row r="3" spans="1:24" ht="19.5" customHeight="1" x14ac:dyDescent="0.25">
      <c r="A3" s="1310" t="s">
        <v>487</v>
      </c>
      <c r="B3" s="1310"/>
      <c r="C3" s="759" t="s">
        <v>1001</v>
      </c>
      <c r="D3" s="1310" t="s">
        <v>1509</v>
      </c>
      <c r="E3" s="1310"/>
      <c r="F3" s="759" t="s">
        <v>1001</v>
      </c>
      <c r="G3" s="1310" t="s">
        <v>487</v>
      </c>
      <c r="H3" s="1310"/>
      <c r="I3" s="759" t="s">
        <v>1001</v>
      </c>
      <c r="K3" s="1310" t="s">
        <v>487</v>
      </c>
      <c r="L3" s="1310"/>
      <c r="M3" s="759" t="s">
        <v>1001</v>
      </c>
      <c r="N3" s="1310" t="s">
        <v>487</v>
      </c>
      <c r="O3" s="1310"/>
      <c r="P3" s="759" t="s">
        <v>1001</v>
      </c>
      <c r="Q3" s="1310" t="s">
        <v>487</v>
      </c>
      <c r="R3" s="1310"/>
      <c r="S3" s="759" t="s">
        <v>1001</v>
      </c>
      <c r="T3" s="19"/>
      <c r="U3" s="19"/>
    </row>
    <row r="4" spans="1:24" ht="19.5" customHeight="1" x14ac:dyDescent="0.25">
      <c r="A4" s="1310" t="s">
        <v>479</v>
      </c>
      <c r="B4" s="1310"/>
      <c r="C4" s="661"/>
      <c r="D4" s="1309" t="s">
        <v>479</v>
      </c>
      <c r="E4" s="1309"/>
      <c r="F4" s="661"/>
      <c r="G4" s="1309" t="s">
        <v>479</v>
      </c>
      <c r="H4" s="1309"/>
      <c r="I4" s="661"/>
      <c r="K4" s="1309" t="s">
        <v>479</v>
      </c>
      <c r="L4" s="1309"/>
      <c r="M4" s="822"/>
      <c r="N4" s="1309" t="s">
        <v>479</v>
      </c>
      <c r="O4" s="1309"/>
      <c r="P4" s="822"/>
      <c r="Q4" s="1309" t="s">
        <v>479</v>
      </c>
      <c r="R4" s="1309"/>
      <c r="S4" s="822"/>
      <c r="T4" s="19"/>
      <c r="U4" s="19"/>
    </row>
    <row r="5" spans="1:24" ht="19.5" customHeight="1" x14ac:dyDescent="0.25">
      <c r="A5" s="660" t="s">
        <v>1514</v>
      </c>
      <c r="B5" s="471"/>
      <c r="C5" s="659"/>
      <c r="D5" s="211" t="s">
        <v>1479</v>
      </c>
      <c r="E5" s="211"/>
      <c r="F5" s="661"/>
      <c r="G5" s="211" t="s">
        <v>1479</v>
      </c>
      <c r="H5" s="211"/>
      <c r="I5" s="661"/>
      <c r="K5" s="211" t="s">
        <v>1479</v>
      </c>
      <c r="L5" s="211"/>
      <c r="M5" s="661"/>
      <c r="N5" s="211" t="s">
        <v>1479</v>
      </c>
      <c r="O5" s="211"/>
      <c r="P5" s="661"/>
      <c r="Q5" s="211" t="s">
        <v>1479</v>
      </c>
      <c r="S5" s="661"/>
      <c r="X5" t="s">
        <v>1714</v>
      </c>
    </row>
    <row r="6" spans="1:24" ht="19.5" customHeight="1" x14ac:dyDescent="0.25">
      <c r="A6" s="1324" t="s">
        <v>1518</v>
      </c>
      <c r="B6" s="1325"/>
      <c r="C6" s="831" t="s">
        <v>1344</v>
      </c>
      <c r="D6" s="211" t="s">
        <v>1480</v>
      </c>
      <c r="E6" s="211"/>
      <c r="G6" s="211" t="s">
        <v>1480</v>
      </c>
      <c r="H6" s="211"/>
      <c r="K6" s="211" t="s">
        <v>1480</v>
      </c>
      <c r="L6" s="211"/>
      <c r="M6" s="820"/>
      <c r="N6" s="211" t="s">
        <v>1480</v>
      </c>
      <c r="O6" s="211"/>
      <c r="P6" s="820"/>
      <c r="Q6" s="211" t="s">
        <v>1480</v>
      </c>
      <c r="S6" s="820"/>
      <c r="X6" s="793" t="s">
        <v>1715</v>
      </c>
    </row>
    <row r="7" spans="1:24" ht="15" customHeight="1" x14ac:dyDescent="0.25">
      <c r="A7" s="1305" t="s">
        <v>1357</v>
      </c>
      <c r="B7" s="807"/>
      <c r="C7" s="842" t="s">
        <v>490</v>
      </c>
      <c r="D7" s="1305" t="s">
        <v>1504</v>
      </c>
      <c r="E7" s="471"/>
      <c r="F7" s="659" t="s">
        <v>1486</v>
      </c>
      <c r="G7" s="1305" t="s">
        <v>1504</v>
      </c>
      <c r="H7" s="471"/>
      <c r="I7" s="659" t="s">
        <v>1486</v>
      </c>
      <c r="K7" s="1305" t="s">
        <v>87</v>
      </c>
      <c r="L7" s="471"/>
      <c r="M7" s="471" t="s">
        <v>1486</v>
      </c>
      <c r="N7" s="1305" t="s">
        <v>87</v>
      </c>
      <c r="O7" s="471"/>
      <c r="P7" s="471" t="s">
        <v>1486</v>
      </c>
      <c r="Q7" s="1305" t="s">
        <v>87</v>
      </c>
      <c r="R7" s="471"/>
      <c r="S7" s="659" t="s">
        <v>1486</v>
      </c>
      <c r="X7" s="161" t="s">
        <v>1718</v>
      </c>
    </row>
    <row r="8" spans="1:24" x14ac:dyDescent="0.25">
      <c r="A8" s="1315"/>
      <c r="C8" s="18" t="s">
        <v>1511</v>
      </c>
      <c r="D8" s="1306"/>
      <c r="F8" s="827" t="s">
        <v>1483</v>
      </c>
      <c r="G8" s="1306"/>
      <c r="I8" s="827" t="s">
        <v>1483</v>
      </c>
      <c r="K8" s="1306"/>
      <c r="M8" t="s">
        <v>1483</v>
      </c>
      <c r="N8" s="1306"/>
      <c r="P8" t="s">
        <v>1483</v>
      </c>
      <c r="Q8" s="1306"/>
      <c r="S8" s="827" t="s">
        <v>1483</v>
      </c>
      <c r="X8" t="s">
        <v>1716</v>
      </c>
    </row>
    <row r="9" spans="1:24" x14ac:dyDescent="0.25">
      <c r="A9" s="1315"/>
      <c r="C9" s="18" t="s">
        <v>1132</v>
      </c>
      <c r="D9" s="1306"/>
      <c r="F9" s="827" t="s">
        <v>1482</v>
      </c>
      <c r="G9" s="1306"/>
      <c r="I9" s="827" t="s">
        <v>1482</v>
      </c>
      <c r="K9" s="1306"/>
      <c r="M9" t="s">
        <v>1482</v>
      </c>
      <c r="N9" s="1306"/>
      <c r="P9" t="s">
        <v>1482</v>
      </c>
      <c r="Q9" s="1306"/>
      <c r="S9" s="827" t="s">
        <v>1482</v>
      </c>
      <c r="X9" s="804" t="s">
        <v>1717</v>
      </c>
    </row>
    <row r="10" spans="1:24" ht="18" customHeight="1" x14ac:dyDescent="0.25">
      <c r="A10" s="1315"/>
      <c r="C10" s="18" t="s">
        <v>1477</v>
      </c>
      <c r="D10" s="1306"/>
      <c r="F10" s="827" t="s">
        <v>1441</v>
      </c>
      <c r="G10" s="1306"/>
      <c r="I10" s="827" t="s">
        <v>1441</v>
      </c>
      <c r="K10" s="1306"/>
      <c r="M10" t="s">
        <v>1441</v>
      </c>
      <c r="N10" s="1306"/>
      <c r="P10" t="s">
        <v>1441</v>
      </c>
      <c r="Q10" s="1306"/>
      <c r="S10" s="827" t="s">
        <v>1441</v>
      </c>
    </row>
    <row r="11" spans="1:24" ht="15" customHeight="1" x14ac:dyDescent="0.25">
      <c r="A11" s="1315"/>
      <c r="C11" s="18" t="s">
        <v>1458</v>
      </c>
      <c r="D11" s="1306"/>
      <c r="F11" s="827" t="s">
        <v>1442</v>
      </c>
      <c r="G11" s="1306"/>
      <c r="I11" s="827" t="s">
        <v>1442</v>
      </c>
      <c r="K11" s="1307"/>
      <c r="L11" s="673"/>
      <c r="M11" s="673" t="s">
        <v>1442</v>
      </c>
      <c r="N11" s="1307"/>
      <c r="O11" s="673"/>
      <c r="P11" s="673" t="s">
        <v>1442</v>
      </c>
      <c r="Q11" s="1307"/>
      <c r="R11" s="673"/>
      <c r="S11" s="657" t="s">
        <v>1442</v>
      </c>
    </row>
    <row r="12" spans="1:24" ht="15" customHeight="1" x14ac:dyDescent="0.25">
      <c r="A12" s="1306"/>
      <c r="B12" s="804"/>
      <c r="C12" s="826" t="s">
        <v>1129</v>
      </c>
      <c r="D12" s="1306"/>
      <c r="F12" s="827" t="s">
        <v>1443</v>
      </c>
      <c r="G12" s="1306"/>
      <c r="I12" s="827" t="s">
        <v>1443</v>
      </c>
      <c r="K12" s="1305" t="s">
        <v>1455</v>
      </c>
      <c r="L12" s="846"/>
      <c r="M12" s="846" t="s">
        <v>1710</v>
      </c>
      <c r="N12" s="1305" t="s">
        <v>1455</v>
      </c>
      <c r="O12" s="846"/>
      <c r="P12" s="846" t="str">
        <f t="shared" ref="P12:P17" si="0">M12</f>
        <v>Lived with, most of the year</v>
      </c>
      <c r="Q12" s="1305" t="s">
        <v>1455</v>
      </c>
      <c r="R12" s="846"/>
      <c r="S12" s="846" t="str">
        <f t="shared" ref="S12:S18" si="1">P12</f>
        <v>Lived with, most of the year</v>
      </c>
    </row>
    <row r="13" spans="1:24" ht="15" customHeight="1" x14ac:dyDescent="0.25">
      <c r="A13" s="1318" t="s">
        <v>1519</v>
      </c>
      <c r="B13" s="807"/>
      <c r="C13" s="823" t="s">
        <v>1510</v>
      </c>
      <c r="D13" s="1306"/>
      <c r="F13" s="827" t="s">
        <v>1487</v>
      </c>
      <c r="G13" s="1306"/>
      <c r="I13" s="827" t="s">
        <v>1487</v>
      </c>
      <c r="K13" s="1315"/>
      <c r="L13" s="161"/>
      <c r="M13" s="161" t="s">
        <v>1711</v>
      </c>
      <c r="N13" s="1315"/>
      <c r="O13" s="161"/>
      <c r="P13" s="161" t="str">
        <f t="shared" si="0"/>
        <v>Lived with, occasionally</v>
      </c>
      <c r="Q13" s="1306"/>
      <c r="R13" s="161"/>
      <c r="S13" s="161" t="str">
        <f t="shared" si="1"/>
        <v>Lived with, occasionally</v>
      </c>
    </row>
    <row r="14" spans="1:24" x14ac:dyDescent="0.25">
      <c r="A14" s="1319"/>
      <c r="B14" s="793"/>
      <c r="C14" s="828" t="s">
        <v>481</v>
      </c>
      <c r="D14" s="1306"/>
      <c r="F14" s="827" t="s">
        <v>1484</v>
      </c>
      <c r="G14" s="1306"/>
      <c r="I14" s="827" t="s">
        <v>1484</v>
      </c>
      <c r="K14" s="1315"/>
      <c r="M14" t="s">
        <v>149</v>
      </c>
      <c r="N14" s="1315"/>
      <c r="P14" t="str">
        <f t="shared" si="0"/>
        <v>Form 8332 completed?</v>
      </c>
      <c r="Q14" s="1306"/>
      <c r="S14" t="str">
        <f t="shared" si="1"/>
        <v>Form 8332 completed?</v>
      </c>
    </row>
    <row r="15" spans="1:24" ht="15" customHeight="1" x14ac:dyDescent="0.25">
      <c r="A15" s="1319"/>
      <c r="B15" s="161"/>
      <c r="C15" s="832" t="s">
        <v>1506</v>
      </c>
      <c r="D15" s="1306"/>
      <c r="F15" s="827" t="s">
        <v>1481</v>
      </c>
      <c r="G15" s="1306"/>
      <c r="I15" s="827" t="s">
        <v>1481</v>
      </c>
      <c r="K15" s="1307"/>
      <c r="L15" s="673"/>
      <c r="M15" s="657" t="s">
        <v>1719</v>
      </c>
      <c r="N15" s="1307"/>
      <c r="O15" s="673"/>
      <c r="P15" s="657" t="str">
        <f t="shared" si="0"/>
        <v>Higher AGI (other parents)</v>
      </c>
      <c r="Q15" s="1307"/>
      <c r="R15" s="673"/>
      <c r="S15" s="657" t="str">
        <f t="shared" si="1"/>
        <v>Higher AGI (other parents)</v>
      </c>
    </row>
    <row r="16" spans="1:24" ht="15" customHeight="1" x14ac:dyDescent="0.25">
      <c r="A16" s="1319"/>
      <c r="C16" s="834" t="s">
        <v>491</v>
      </c>
      <c r="D16" s="1306"/>
      <c r="F16" s="827" t="s">
        <v>470</v>
      </c>
      <c r="G16" s="1306"/>
      <c r="I16" s="827" t="s">
        <v>470</v>
      </c>
      <c r="K16" s="1305" t="s">
        <v>1459</v>
      </c>
      <c r="L16" s="471"/>
      <c r="M16" s="825" t="s">
        <v>1431</v>
      </c>
      <c r="N16" s="1305" t="s">
        <v>1459</v>
      </c>
      <c r="O16" s="471"/>
      <c r="P16" s="825" t="str">
        <f t="shared" si="0"/>
        <v>U.S. Citizen/National (MX Resident)</v>
      </c>
      <c r="Q16" s="1305" t="s">
        <v>1459</v>
      </c>
      <c r="R16" s="471"/>
      <c r="S16" s="825" t="str">
        <f t="shared" si="1"/>
        <v>U.S. Citizen/National (MX Resident)</v>
      </c>
    </row>
    <row r="17" spans="1:19" x14ac:dyDescent="0.25">
      <c r="A17" s="1320"/>
      <c r="B17" s="829"/>
      <c r="C17" s="824" t="s">
        <v>1488</v>
      </c>
      <c r="D17" s="1307"/>
      <c r="E17" s="673"/>
      <c r="F17" s="657" t="s">
        <v>1485</v>
      </c>
      <c r="G17" s="1307"/>
      <c r="H17" s="673"/>
      <c r="I17" s="657" t="s">
        <v>1485</v>
      </c>
      <c r="K17" s="1315"/>
      <c r="M17" s="819" t="s">
        <v>1352</v>
      </c>
      <c r="N17" s="1315"/>
      <c r="P17" s="819" t="str">
        <f t="shared" si="0"/>
        <v>U.S. Citizen/National (CA Resident)</v>
      </c>
      <c r="Q17" s="1315"/>
      <c r="S17" s="819" t="str">
        <f t="shared" si="1"/>
        <v>U.S. Citizen/National (CA Resident)</v>
      </c>
    </row>
    <row r="18" spans="1:19" x14ac:dyDescent="0.25">
      <c r="C18" s="845">
        <f ca="1">TODAY()</f>
        <v>45751</v>
      </c>
      <c r="D18" s="1321" t="s">
        <v>1505</v>
      </c>
      <c r="E18" s="807"/>
      <c r="F18" s="823" t="s">
        <v>1513</v>
      </c>
      <c r="G18" s="1321" t="s">
        <v>1505</v>
      </c>
      <c r="H18" s="807"/>
      <c r="I18" s="823" t="s">
        <v>1513</v>
      </c>
      <c r="K18" s="1306"/>
      <c r="M18" s="833" t="s">
        <v>1500</v>
      </c>
      <c r="N18" s="1306"/>
      <c r="P18" s="833" t="s">
        <v>1500</v>
      </c>
      <c r="Q18" s="1306"/>
      <c r="S18" s="833" t="str">
        <f t="shared" si="1"/>
        <v>US Resident (Alien or Citizen)</v>
      </c>
    </row>
    <row r="19" spans="1:19" ht="15" customHeight="1" x14ac:dyDescent="0.25">
      <c r="A19" t="s">
        <v>1489</v>
      </c>
      <c r="D19" s="1322"/>
      <c r="F19" s="827" t="s">
        <v>1502</v>
      </c>
      <c r="G19" s="1322"/>
      <c r="I19" s="827" t="s">
        <v>1502</v>
      </c>
      <c r="K19" s="1305" t="s">
        <v>1461</v>
      </c>
      <c r="L19" s="807"/>
      <c r="M19" s="807" t="s">
        <v>859</v>
      </c>
      <c r="N19" s="1305" t="s">
        <v>1461</v>
      </c>
      <c r="O19" s="807"/>
      <c r="P19" s="823" t="s">
        <v>859</v>
      </c>
      <c r="Q19" s="1327" t="s">
        <v>1461</v>
      </c>
      <c r="R19" s="807"/>
      <c r="S19" s="823" t="s">
        <v>859</v>
      </c>
    </row>
    <row r="20" spans="1:19" ht="15" customHeight="1" x14ac:dyDescent="0.25">
      <c r="C20" s="382"/>
      <c r="D20" s="1322"/>
      <c r="F20" s="826" t="s">
        <v>1445</v>
      </c>
      <c r="G20" s="1322"/>
      <c r="I20" s="826" t="s">
        <v>1445</v>
      </c>
      <c r="K20" s="1306"/>
      <c r="L20" s="804"/>
      <c r="M20" s="804" t="s">
        <v>1507</v>
      </c>
      <c r="N20" s="1306"/>
      <c r="O20" s="804"/>
      <c r="P20" s="826" t="s">
        <v>1507</v>
      </c>
      <c r="Q20" s="1328"/>
      <c r="R20" s="804"/>
      <c r="S20" s="826" t="s">
        <v>1507</v>
      </c>
    </row>
    <row r="21" spans="1:19" ht="15" customHeight="1" x14ac:dyDescent="0.25">
      <c r="C21" s="661"/>
      <c r="D21" s="1323"/>
      <c r="E21" s="673"/>
      <c r="F21" s="824" t="s">
        <v>1503</v>
      </c>
      <c r="G21" s="1323"/>
      <c r="H21" s="673"/>
      <c r="I21" s="824" t="s">
        <v>1503</v>
      </c>
      <c r="K21" s="1306"/>
      <c r="L21" s="804"/>
      <c r="M21" s="804" t="s">
        <v>1465</v>
      </c>
      <c r="N21" s="1306"/>
      <c r="O21" s="804"/>
      <c r="P21" s="826" t="s">
        <v>1465</v>
      </c>
      <c r="Q21" s="1328"/>
      <c r="R21" s="804"/>
      <c r="S21" s="826" t="s">
        <v>1465</v>
      </c>
    </row>
    <row r="22" spans="1:19" ht="15" customHeight="1" x14ac:dyDescent="0.25">
      <c r="C22" s="661"/>
      <c r="D22" s="1305" t="s">
        <v>2</v>
      </c>
      <c r="E22" s="471"/>
      <c r="F22" s="835" t="s">
        <v>1108</v>
      </c>
      <c r="G22" s="1305" t="s">
        <v>2</v>
      </c>
      <c r="H22" s="471"/>
      <c r="I22" s="835" t="s">
        <v>1108</v>
      </c>
      <c r="K22" s="1306"/>
      <c r="L22" s="804"/>
      <c r="M22" s="804" t="s">
        <v>1454</v>
      </c>
      <c r="N22" s="1306"/>
      <c r="O22" s="804"/>
      <c r="P22" s="826" t="s">
        <v>1454</v>
      </c>
      <c r="Q22" s="1328"/>
      <c r="R22" s="804"/>
      <c r="S22" s="826" t="s">
        <v>1454</v>
      </c>
    </row>
    <row r="23" spans="1:19" ht="15" customHeight="1" x14ac:dyDescent="0.25">
      <c r="C23" s="661"/>
      <c r="D23" s="1306"/>
      <c r="F23" s="827" t="s">
        <v>1713</v>
      </c>
      <c r="G23" s="1306"/>
      <c r="I23" s="827" t="s">
        <v>1713</v>
      </c>
      <c r="K23" s="1307"/>
      <c r="L23" s="829"/>
      <c r="M23" s="829" t="s">
        <v>1447</v>
      </c>
      <c r="N23" s="1307"/>
      <c r="O23" s="829"/>
      <c r="P23" s="824" t="s">
        <v>1447</v>
      </c>
      <c r="Q23" s="1329"/>
      <c r="R23" s="829"/>
      <c r="S23" s="824" t="s">
        <v>1447</v>
      </c>
    </row>
    <row r="24" spans="1:19" x14ac:dyDescent="0.25">
      <c r="C24" s="661"/>
      <c r="D24" s="1306"/>
      <c r="F24" s="827" t="s">
        <v>1451</v>
      </c>
      <c r="G24" s="1306"/>
      <c r="I24" s="827" t="s">
        <v>1451</v>
      </c>
      <c r="K24" s="1316" t="s">
        <v>1464</v>
      </c>
      <c r="M24" s="827" t="s">
        <v>169</v>
      </c>
      <c r="N24" s="1316" t="s">
        <v>1464</v>
      </c>
      <c r="P24" s="827" t="s">
        <v>169</v>
      </c>
      <c r="Q24" s="1316" t="s">
        <v>1464</v>
      </c>
      <c r="S24" s="827" t="s">
        <v>169</v>
      </c>
    </row>
    <row r="25" spans="1:19" x14ac:dyDescent="0.25">
      <c r="C25" s="661"/>
      <c r="D25" s="1306"/>
      <c r="F25" s="827" t="s">
        <v>1452</v>
      </c>
      <c r="G25" s="1306"/>
      <c r="I25" s="827" t="s">
        <v>1452</v>
      </c>
      <c r="K25" s="1317"/>
      <c r="M25" s="18" t="s">
        <v>167</v>
      </c>
      <c r="N25" s="1317"/>
      <c r="P25" s="18" t="s">
        <v>167</v>
      </c>
      <c r="Q25" s="1317"/>
      <c r="S25" s="18" t="s">
        <v>167</v>
      </c>
    </row>
    <row r="26" spans="1:19" ht="15" customHeight="1" x14ac:dyDescent="0.25">
      <c r="C26" s="661"/>
      <c r="D26" s="1307"/>
      <c r="E26" s="673"/>
      <c r="F26" s="657" t="s">
        <v>1453</v>
      </c>
      <c r="G26" s="1307"/>
      <c r="H26" s="673"/>
      <c r="I26" s="657" t="s">
        <v>1453</v>
      </c>
      <c r="K26" s="1317"/>
      <c r="M26" s="18" t="s">
        <v>1463</v>
      </c>
      <c r="N26" s="1317"/>
      <c r="P26" s="18" t="s">
        <v>1463</v>
      </c>
      <c r="Q26" s="1317"/>
      <c r="S26" s="18" t="s">
        <v>1463</v>
      </c>
    </row>
    <row r="27" spans="1:19" x14ac:dyDescent="0.25">
      <c r="C27" s="661"/>
      <c r="D27" s="1305" t="s">
        <v>1459</v>
      </c>
      <c r="E27" s="471"/>
      <c r="F27" s="825" t="s">
        <v>1431</v>
      </c>
      <c r="G27" s="1305" t="s">
        <v>1459</v>
      </c>
      <c r="H27" s="471"/>
      <c r="I27" s="825" t="s">
        <v>1431</v>
      </c>
      <c r="K27" s="1317"/>
      <c r="M27" s="18" t="s">
        <v>1460</v>
      </c>
      <c r="N27" s="1317"/>
      <c r="P27" s="18" t="s">
        <v>1460</v>
      </c>
      <c r="Q27" s="1317"/>
      <c r="S27" s="18" t="s">
        <v>1460</v>
      </c>
    </row>
    <row r="28" spans="1:19" ht="15" customHeight="1" x14ac:dyDescent="0.25">
      <c r="C28" s="661"/>
      <c r="D28" s="1306"/>
      <c r="F28" s="833" t="s">
        <v>1352</v>
      </c>
      <c r="G28" s="1306"/>
      <c r="I28" s="833" t="s">
        <v>1352</v>
      </c>
      <c r="K28" s="1316"/>
      <c r="M28" s="827" t="s">
        <v>1462</v>
      </c>
      <c r="N28" s="1316"/>
      <c r="P28" s="827" t="s">
        <v>1462</v>
      </c>
      <c r="Q28" s="1316"/>
      <c r="S28" s="827" t="s">
        <v>1462</v>
      </c>
    </row>
    <row r="29" spans="1:19" ht="15" customHeight="1" x14ac:dyDescent="0.25">
      <c r="D29" s="1307"/>
      <c r="E29" s="673"/>
      <c r="F29" s="848" t="s">
        <v>1500</v>
      </c>
      <c r="G29" s="1307"/>
      <c r="H29" s="673"/>
      <c r="I29" s="848" t="s">
        <v>1500</v>
      </c>
      <c r="K29" s="1330" t="s">
        <v>1517</v>
      </c>
      <c r="L29" s="846"/>
      <c r="M29" s="847" t="s">
        <v>1493</v>
      </c>
      <c r="N29" s="1330" t="s">
        <v>1517</v>
      </c>
      <c r="O29" s="846"/>
      <c r="P29" s="847" t="s">
        <v>1493</v>
      </c>
      <c r="Q29" s="1330" t="s">
        <v>1517</v>
      </c>
      <c r="R29" s="846"/>
      <c r="S29" s="847" t="s">
        <v>1493</v>
      </c>
    </row>
    <row r="30" spans="1:19" x14ac:dyDescent="0.25">
      <c r="A30" s="1311" t="s">
        <v>1475</v>
      </c>
      <c r="B30" s="807"/>
      <c r="C30" s="823" t="s">
        <v>1474</v>
      </c>
      <c r="F30" s="585" t="s">
        <v>1000</v>
      </c>
      <c r="G30" s="382"/>
      <c r="H30" s="382"/>
      <c r="I30" s="382"/>
      <c r="K30" s="1331"/>
      <c r="M30" s="827" t="s">
        <v>1712</v>
      </c>
      <c r="N30" s="1331"/>
      <c r="P30" s="827" t="str">
        <f>M30</f>
        <v>ODC - ITIN by due date</v>
      </c>
      <c r="Q30" s="1331"/>
      <c r="S30" s="827" t="str">
        <f>P30</f>
        <v>ODC - ITIN by due date</v>
      </c>
    </row>
    <row r="31" spans="1:19" ht="15" customHeight="1" x14ac:dyDescent="0.25">
      <c r="A31" s="1312"/>
      <c r="B31" s="793"/>
      <c r="C31" s="828" t="s">
        <v>1721</v>
      </c>
      <c r="F31" s="661"/>
      <c r="G31" s="661"/>
      <c r="H31" s="661"/>
      <c r="I31" s="661"/>
      <c r="K31" s="1331"/>
      <c r="M31" s="827" t="s">
        <v>1499</v>
      </c>
      <c r="N31" s="1331"/>
      <c r="P31" s="827" t="s">
        <v>1499</v>
      </c>
      <c r="Q31" s="1331"/>
      <c r="S31" s="827" t="s">
        <v>1499</v>
      </c>
    </row>
    <row r="32" spans="1:19" ht="15" customHeight="1" x14ac:dyDescent="0.25">
      <c r="A32" s="1312"/>
      <c r="B32" s="793"/>
      <c r="C32" s="828" t="s">
        <v>1471</v>
      </c>
      <c r="F32" s="661"/>
      <c r="G32" s="661"/>
      <c r="H32" s="661"/>
      <c r="I32" s="661"/>
      <c r="K32" s="1332"/>
      <c r="L32" s="829"/>
      <c r="M32" s="824" t="s">
        <v>1412</v>
      </c>
      <c r="N32" s="1332"/>
      <c r="O32" s="829"/>
      <c r="P32" s="824" t="s">
        <v>1412</v>
      </c>
      <c r="Q32" s="1332"/>
      <c r="R32" s="829"/>
      <c r="S32" s="824" t="s">
        <v>1412</v>
      </c>
    </row>
    <row r="33" spans="1:19" ht="15" customHeight="1" x14ac:dyDescent="0.25">
      <c r="A33" s="1312"/>
      <c r="B33" s="793"/>
      <c r="C33" s="828" t="s">
        <v>1476</v>
      </c>
      <c r="F33" s="661"/>
      <c r="G33" s="661"/>
      <c r="H33" s="661"/>
      <c r="I33" s="661"/>
      <c r="K33" s="1311" t="s">
        <v>1450</v>
      </c>
      <c r="L33" s="807"/>
      <c r="M33" s="823" t="s">
        <v>1490</v>
      </c>
      <c r="N33" s="1311" t="s">
        <v>1450</v>
      </c>
      <c r="O33" s="807"/>
      <c r="P33" s="823" t="s">
        <v>1490</v>
      </c>
      <c r="Q33" s="1311" t="s">
        <v>1450</v>
      </c>
      <c r="R33" s="807"/>
      <c r="S33" s="823" t="s">
        <v>1490</v>
      </c>
    </row>
    <row r="34" spans="1:19" ht="15" customHeight="1" x14ac:dyDescent="0.25">
      <c r="A34" s="1312"/>
      <c r="C34" s="827" t="s">
        <v>1456</v>
      </c>
      <c r="F34" s="661"/>
      <c r="G34" s="661"/>
      <c r="H34" s="661"/>
      <c r="I34" s="661"/>
      <c r="K34" s="1312"/>
      <c r="L34" s="161"/>
      <c r="M34" s="832" t="s">
        <v>1473</v>
      </c>
      <c r="N34" s="1312"/>
      <c r="O34" s="161"/>
      <c r="P34" s="832" t="s">
        <v>1473</v>
      </c>
      <c r="Q34" s="1312"/>
      <c r="R34" s="161"/>
      <c r="S34" s="832" t="s">
        <v>1473</v>
      </c>
    </row>
    <row r="35" spans="1:19" x14ac:dyDescent="0.25">
      <c r="A35" s="1312"/>
      <c r="B35" s="804"/>
      <c r="C35" s="826" t="s">
        <v>464</v>
      </c>
      <c r="D35" s="577"/>
      <c r="F35" s="661"/>
      <c r="G35" s="661"/>
      <c r="H35" s="661"/>
      <c r="I35" s="661"/>
      <c r="K35" s="1312"/>
      <c r="L35" s="161"/>
      <c r="M35" s="832" t="s">
        <v>1492</v>
      </c>
      <c r="N35" s="1312"/>
      <c r="O35" s="161"/>
      <c r="P35" s="832" t="s">
        <v>1492</v>
      </c>
      <c r="Q35" s="1312"/>
      <c r="R35" s="161"/>
      <c r="S35" s="832" t="s">
        <v>1492</v>
      </c>
    </row>
    <row r="36" spans="1:19" x14ac:dyDescent="0.25">
      <c r="A36" s="1312"/>
      <c r="B36" s="804"/>
      <c r="C36" s="826" t="s">
        <v>1467</v>
      </c>
      <c r="F36" s="661"/>
      <c r="G36" s="661"/>
      <c r="H36" s="661"/>
      <c r="I36" s="661"/>
      <c r="K36" s="1312"/>
      <c r="M36" s="827" t="s">
        <v>1497</v>
      </c>
      <c r="N36" s="1312"/>
      <c r="P36" s="827" t="s">
        <v>1497</v>
      </c>
      <c r="Q36" s="1312"/>
      <c r="S36" s="827" t="s">
        <v>1497</v>
      </c>
    </row>
    <row r="37" spans="1:19" x14ac:dyDescent="0.25">
      <c r="A37" s="1312"/>
      <c r="B37" s="804"/>
      <c r="C37" s="826" t="s">
        <v>1468</v>
      </c>
      <c r="F37" s="661"/>
      <c r="G37" s="661"/>
      <c r="H37" s="661"/>
      <c r="I37" s="661"/>
      <c r="K37" s="1312"/>
      <c r="L37" s="804"/>
      <c r="M37" s="826" t="s">
        <v>1449</v>
      </c>
      <c r="N37" s="1312"/>
      <c r="O37" s="804"/>
      <c r="P37" s="826" t="s">
        <v>1449</v>
      </c>
      <c r="Q37" s="1312"/>
      <c r="R37" s="804"/>
      <c r="S37" s="826" t="s">
        <v>1449</v>
      </c>
    </row>
    <row r="38" spans="1:19" x14ac:dyDescent="0.25">
      <c r="A38" s="1313"/>
      <c r="B38" s="829"/>
      <c r="C38" s="824" t="s">
        <v>483</v>
      </c>
      <c r="F38" s="661"/>
      <c r="G38" s="661"/>
      <c r="H38" s="661"/>
      <c r="I38" s="661"/>
      <c r="K38" s="1312"/>
      <c r="L38" s="804"/>
      <c r="M38" s="826" t="s">
        <v>1495</v>
      </c>
      <c r="N38" s="1312"/>
      <c r="O38" s="804"/>
      <c r="P38" s="826" t="s">
        <v>1495</v>
      </c>
      <c r="Q38" s="1312"/>
      <c r="R38" s="804"/>
      <c r="S38" s="826" t="s">
        <v>1495</v>
      </c>
    </row>
    <row r="39" spans="1:19" ht="15" customHeight="1" x14ac:dyDescent="0.25">
      <c r="F39" s="661"/>
      <c r="G39" s="661"/>
      <c r="H39" s="661"/>
      <c r="I39" s="661"/>
      <c r="K39" s="1312"/>
      <c r="L39" s="804"/>
      <c r="M39" s="826" t="s">
        <v>485</v>
      </c>
      <c r="N39" s="1312"/>
      <c r="O39" s="804"/>
      <c r="P39" s="826" t="s">
        <v>485</v>
      </c>
      <c r="Q39" s="1312"/>
      <c r="R39" s="804"/>
      <c r="S39" s="826" t="s">
        <v>485</v>
      </c>
    </row>
    <row r="40" spans="1:19" ht="15" customHeight="1" x14ac:dyDescent="0.25">
      <c r="A40" s="1311" t="s">
        <v>1450</v>
      </c>
      <c r="B40" s="807"/>
      <c r="C40" s="823" t="s">
        <v>859</v>
      </c>
      <c r="F40" s="661"/>
      <c r="G40" s="661"/>
      <c r="H40" s="661"/>
      <c r="I40" s="661"/>
      <c r="K40" s="1312"/>
      <c r="L40" s="804"/>
      <c r="M40" s="826" t="s">
        <v>1496</v>
      </c>
      <c r="N40" s="1312"/>
      <c r="O40" s="804"/>
      <c r="P40" s="826" t="s">
        <v>1496</v>
      </c>
      <c r="Q40" s="1312"/>
      <c r="R40" s="804"/>
      <c r="S40" s="826" t="s">
        <v>1496</v>
      </c>
    </row>
    <row r="41" spans="1:19" ht="15" customHeight="1" x14ac:dyDescent="0.25">
      <c r="A41" s="1312"/>
      <c r="B41" s="793"/>
      <c r="C41" s="828" t="s">
        <v>1491</v>
      </c>
      <c r="F41" s="661"/>
      <c r="G41" s="661"/>
      <c r="H41" s="661"/>
      <c r="I41" s="661"/>
      <c r="K41" s="1312"/>
      <c r="L41" s="804"/>
      <c r="M41" s="830" t="s">
        <v>1351</v>
      </c>
      <c r="N41" s="1312"/>
      <c r="O41" s="804"/>
      <c r="P41" s="830" t="s">
        <v>1351</v>
      </c>
      <c r="Q41" s="1312"/>
      <c r="R41" s="804"/>
      <c r="S41" s="830" t="s">
        <v>1351</v>
      </c>
    </row>
    <row r="42" spans="1:19" ht="15" customHeight="1" x14ac:dyDescent="0.25">
      <c r="A42" s="1312"/>
      <c r="B42" s="793"/>
      <c r="C42" s="828" t="s">
        <v>1473</v>
      </c>
      <c r="F42" s="661"/>
      <c r="G42" s="661"/>
      <c r="H42" s="661"/>
      <c r="I42" s="661"/>
      <c r="K42" s="1313"/>
      <c r="L42" s="829"/>
      <c r="M42" s="824" t="s">
        <v>1472</v>
      </c>
      <c r="N42" s="1313"/>
      <c r="O42" s="829"/>
      <c r="P42" s="824" t="s">
        <v>1472</v>
      </c>
      <c r="Q42" s="1313"/>
      <c r="R42" s="829"/>
      <c r="S42" s="824" t="s">
        <v>1472</v>
      </c>
    </row>
    <row r="43" spans="1:19" ht="15" customHeight="1" x14ac:dyDescent="0.25">
      <c r="A43" s="1312"/>
      <c r="C43" s="827" t="s">
        <v>1457</v>
      </c>
      <c r="F43" s="661"/>
      <c r="G43" s="661"/>
      <c r="H43" s="661"/>
      <c r="I43" s="661"/>
      <c r="K43" s="1305" t="s">
        <v>1516</v>
      </c>
      <c r="L43" s="807"/>
      <c r="M43" s="823" t="s">
        <v>1512</v>
      </c>
      <c r="N43" s="1305" t="s">
        <v>1516</v>
      </c>
      <c r="O43" s="807"/>
      <c r="P43" s="823" t="s">
        <v>1512</v>
      </c>
      <c r="Q43" s="1305" t="s">
        <v>1516</v>
      </c>
      <c r="R43" s="807"/>
      <c r="S43" s="823" t="s">
        <v>1512</v>
      </c>
    </row>
    <row r="44" spans="1:19" ht="15" customHeight="1" x14ac:dyDescent="0.25">
      <c r="A44" s="1312"/>
      <c r="B44" s="804"/>
      <c r="C44" s="826" t="s">
        <v>1449</v>
      </c>
      <c r="F44" s="661"/>
      <c r="G44" s="661"/>
      <c r="H44" s="661"/>
      <c r="I44" s="661"/>
      <c r="K44" s="1306"/>
      <c r="L44" s="793"/>
      <c r="M44" s="828" t="s">
        <v>1466</v>
      </c>
      <c r="N44" s="1306"/>
      <c r="O44" s="793"/>
      <c r="P44" s="828" t="s">
        <v>1466</v>
      </c>
      <c r="Q44" s="1306"/>
      <c r="R44" s="793"/>
      <c r="S44" s="828" t="s">
        <v>1466</v>
      </c>
    </row>
    <row r="45" spans="1:19" ht="15.75" customHeight="1" x14ac:dyDescent="0.25">
      <c r="A45" s="1312"/>
      <c r="B45" s="804"/>
      <c r="C45" s="826" t="s">
        <v>1722</v>
      </c>
      <c r="F45" s="661"/>
      <c r="G45" s="661"/>
      <c r="H45" s="661"/>
      <c r="I45" s="661"/>
      <c r="K45" s="1306"/>
      <c r="L45" s="793"/>
      <c r="M45" s="828" t="s">
        <v>1471</v>
      </c>
      <c r="N45" s="1306"/>
      <c r="O45" s="793"/>
      <c r="P45" s="828" t="s">
        <v>1471</v>
      </c>
      <c r="Q45" s="1306"/>
      <c r="R45" s="793"/>
      <c r="S45" s="828" t="s">
        <v>1471</v>
      </c>
    </row>
    <row r="46" spans="1:19" x14ac:dyDescent="0.25">
      <c r="A46" s="1312"/>
      <c r="B46" s="804"/>
      <c r="C46" s="826" t="s">
        <v>485</v>
      </c>
      <c r="F46" s="661"/>
      <c r="G46" s="661"/>
      <c r="H46" s="661"/>
      <c r="I46" s="661"/>
      <c r="K46" s="1306"/>
      <c r="L46" s="161"/>
      <c r="M46" s="832" t="s">
        <v>1494</v>
      </c>
      <c r="N46" s="1306"/>
      <c r="O46" s="161"/>
      <c r="P46" s="832" t="s">
        <v>1494</v>
      </c>
      <c r="Q46" s="1306"/>
      <c r="R46" s="161"/>
      <c r="S46" s="832" t="s">
        <v>1494</v>
      </c>
    </row>
    <row r="47" spans="1:19" x14ac:dyDescent="0.25">
      <c r="A47" s="1312"/>
      <c r="B47" s="804"/>
      <c r="C47" s="753" t="s">
        <v>1501</v>
      </c>
      <c r="F47" s="661"/>
      <c r="G47" s="661"/>
      <c r="H47" s="661"/>
      <c r="I47" s="661"/>
      <c r="K47" s="1306"/>
      <c r="L47" s="161"/>
      <c r="M47" s="832" t="s">
        <v>1470</v>
      </c>
      <c r="N47" s="1306"/>
      <c r="O47" s="161"/>
      <c r="P47" s="832" t="s">
        <v>1470</v>
      </c>
      <c r="Q47" s="1306"/>
      <c r="R47" s="161"/>
      <c r="S47" s="832" t="s">
        <v>1470</v>
      </c>
    </row>
    <row r="48" spans="1:19" x14ac:dyDescent="0.25">
      <c r="A48" s="1312"/>
      <c r="B48" s="804"/>
      <c r="C48" s="826" t="s">
        <v>1723</v>
      </c>
      <c r="F48" s="661"/>
      <c r="G48" s="661"/>
      <c r="H48" s="661"/>
      <c r="I48" s="661"/>
      <c r="K48" s="1306"/>
      <c r="L48" s="161"/>
      <c r="M48" s="832" t="s">
        <v>1469</v>
      </c>
      <c r="N48" s="1306"/>
      <c r="O48" s="161"/>
      <c r="P48" s="832" t="s">
        <v>1469</v>
      </c>
      <c r="Q48" s="1306"/>
      <c r="R48" s="161"/>
      <c r="S48" s="832" t="s">
        <v>1469</v>
      </c>
    </row>
    <row r="49" spans="1:19" x14ac:dyDescent="0.25">
      <c r="A49" s="1312"/>
      <c r="B49" s="804"/>
      <c r="C49" s="826" t="s">
        <v>1351</v>
      </c>
      <c r="F49" s="661"/>
      <c r="G49" s="661"/>
      <c r="H49" s="661"/>
      <c r="I49" s="843" t="s">
        <v>494</v>
      </c>
      <c r="K49" s="1306"/>
      <c r="M49" s="827" t="s">
        <v>1498</v>
      </c>
      <c r="N49" s="1306"/>
      <c r="P49" s="827" t="s">
        <v>1498</v>
      </c>
      <c r="Q49" s="1306"/>
      <c r="S49" s="827" t="s">
        <v>1498</v>
      </c>
    </row>
    <row r="50" spans="1:19" ht="15.75" x14ac:dyDescent="0.25">
      <c r="A50" s="1313"/>
      <c r="B50" s="829"/>
      <c r="C50" s="824" t="s">
        <v>1478</v>
      </c>
      <c r="D50" s="1314" t="s">
        <v>1358</v>
      </c>
      <c r="E50" s="1309"/>
      <c r="G50" s="844"/>
      <c r="H50" s="844"/>
      <c r="I50" s="759" t="s">
        <v>1515</v>
      </c>
      <c r="K50" s="1307"/>
      <c r="L50" s="829"/>
      <c r="M50" s="824" t="s">
        <v>483</v>
      </c>
      <c r="N50" s="1307"/>
      <c r="O50" s="829"/>
      <c r="P50" s="824" t="s">
        <v>483</v>
      </c>
      <c r="Q50" s="1307"/>
      <c r="R50" s="829"/>
      <c r="S50" s="824" t="s">
        <v>483</v>
      </c>
    </row>
    <row r="51" spans="1:19" x14ac:dyDescent="0.25">
      <c r="F51" s="820"/>
      <c r="G51" s="820"/>
      <c r="H51" s="820"/>
      <c r="I51" s="820"/>
    </row>
  </sheetData>
  <mergeCells count="62">
    <mergeCell ref="G27:G29"/>
    <mergeCell ref="Q19:Q23"/>
    <mergeCell ref="G22:G26"/>
    <mergeCell ref="G18:G21"/>
    <mergeCell ref="Q16:Q18"/>
    <mergeCell ref="Q24:Q28"/>
    <mergeCell ref="K29:K32"/>
    <mergeCell ref="N29:N32"/>
    <mergeCell ref="Q29:Q32"/>
    <mergeCell ref="N3:O3"/>
    <mergeCell ref="Q3:R3"/>
    <mergeCell ref="N12:N15"/>
    <mergeCell ref="K7:K11"/>
    <mergeCell ref="K12:K15"/>
    <mergeCell ref="A4:B4"/>
    <mergeCell ref="Q1:R1"/>
    <mergeCell ref="Q2:R2"/>
    <mergeCell ref="Q4:R4"/>
    <mergeCell ref="Q7:Q11"/>
    <mergeCell ref="A2:B2"/>
    <mergeCell ref="A3:B3"/>
    <mergeCell ref="A1:B1"/>
    <mergeCell ref="A6:B6"/>
    <mergeCell ref="D1:E1"/>
    <mergeCell ref="D2:E2"/>
    <mergeCell ref="D4:E4"/>
    <mergeCell ref="D7:D17"/>
    <mergeCell ref="D3:E3"/>
    <mergeCell ref="N1:O1"/>
    <mergeCell ref="N2:O2"/>
    <mergeCell ref="A40:A50"/>
    <mergeCell ref="N43:N50"/>
    <mergeCell ref="D50:E50"/>
    <mergeCell ref="K16:K18"/>
    <mergeCell ref="K24:K28"/>
    <mergeCell ref="A13:A17"/>
    <mergeCell ref="N16:N18"/>
    <mergeCell ref="N24:N28"/>
    <mergeCell ref="G7:G17"/>
    <mergeCell ref="D22:D26"/>
    <mergeCell ref="D27:D29"/>
    <mergeCell ref="A30:A38"/>
    <mergeCell ref="A7:A12"/>
    <mergeCell ref="K19:K23"/>
    <mergeCell ref="N19:N23"/>
    <mergeCell ref="D18:D21"/>
    <mergeCell ref="Q43:Q50"/>
    <mergeCell ref="G2:H2"/>
    <mergeCell ref="G1:H1"/>
    <mergeCell ref="G4:H4"/>
    <mergeCell ref="K2:L2"/>
    <mergeCell ref="K1:L1"/>
    <mergeCell ref="K4:L4"/>
    <mergeCell ref="K43:K50"/>
    <mergeCell ref="G3:H3"/>
    <mergeCell ref="Q12:Q15"/>
    <mergeCell ref="N4:O4"/>
    <mergeCell ref="N7:N11"/>
    <mergeCell ref="K33:K42"/>
    <mergeCell ref="N33:N42"/>
    <mergeCell ref="Q33:Q42"/>
    <mergeCell ref="K3:L3"/>
  </mergeCells>
  <phoneticPr fontId="32" type="noConversion"/>
  <printOptions horizontalCentered="1"/>
  <pageMargins left="0.19685039370078741" right="0.19685039370078741" top="0.19685039370078741" bottom="0.19685039370078741" header="0.31496062992125984" footer="0.31496062992125984"/>
  <pageSetup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62" r:id="rId4" name="Check Box 2">
              <controlPr defaultSize="0" autoFill="0" autoLine="0" autoPict="0">
                <anchor moveWithCells="1">
                  <from>
                    <xdr:col>4</xdr:col>
                    <xdr:colOff>276225</xdr:colOff>
                    <xdr:row>14</xdr:row>
                    <xdr:rowOff>0</xdr:rowOff>
                  </from>
                  <to>
                    <xdr:col>5</xdr:col>
                    <xdr:colOff>19050</xdr:colOff>
                    <xdr:row>15</xdr:row>
                    <xdr:rowOff>19050</xdr:rowOff>
                  </to>
                </anchor>
              </controlPr>
            </control>
          </mc:Choice>
        </mc:AlternateContent>
        <mc:AlternateContent xmlns:mc="http://schemas.openxmlformats.org/markup-compatibility/2006">
          <mc:Choice Requires="x14">
            <control shapeId="92174" r:id="rId5" name="Check Box 14">
              <controlPr defaultSize="0" autoFill="0" autoLine="0" autoPict="0">
                <anchor moveWithCells="1">
                  <from>
                    <xdr:col>2</xdr:col>
                    <xdr:colOff>1381125</xdr:colOff>
                    <xdr:row>4</xdr:row>
                    <xdr:rowOff>66675</xdr:rowOff>
                  </from>
                  <to>
                    <xdr:col>2</xdr:col>
                    <xdr:colOff>1838325</xdr:colOff>
                    <xdr:row>4</xdr:row>
                    <xdr:rowOff>209550</xdr:rowOff>
                  </to>
                </anchor>
              </controlPr>
            </control>
          </mc:Choice>
        </mc:AlternateContent>
        <mc:AlternateContent xmlns:mc="http://schemas.openxmlformats.org/markup-compatibility/2006">
          <mc:Choice Requires="x14">
            <control shapeId="92175" r:id="rId6" name="Check Box 15">
              <controlPr defaultSize="0" autoFill="0" autoLine="0" autoPict="0">
                <anchor moveWithCells="1">
                  <from>
                    <xdr:col>2</xdr:col>
                    <xdr:colOff>733425</xdr:colOff>
                    <xdr:row>4</xdr:row>
                    <xdr:rowOff>66675</xdr:rowOff>
                  </from>
                  <to>
                    <xdr:col>2</xdr:col>
                    <xdr:colOff>1314450</xdr:colOff>
                    <xdr:row>4</xdr:row>
                    <xdr:rowOff>200025</xdr:rowOff>
                  </to>
                </anchor>
              </controlPr>
            </control>
          </mc:Choice>
        </mc:AlternateContent>
        <mc:AlternateContent xmlns:mc="http://schemas.openxmlformats.org/markup-compatibility/2006">
          <mc:Choice Requires="x14">
            <control shapeId="92528" r:id="rId7" name="Check Box 368">
              <controlPr defaultSize="0" autoFill="0" autoLine="0" autoPict="0">
                <anchor moveWithCells="1">
                  <from>
                    <xdr:col>10</xdr:col>
                    <xdr:colOff>180975</xdr:colOff>
                    <xdr:row>17</xdr:row>
                    <xdr:rowOff>28575</xdr:rowOff>
                  </from>
                  <to>
                    <xdr:col>11</xdr:col>
                    <xdr:colOff>161925</xdr:colOff>
                    <xdr:row>17</xdr:row>
                    <xdr:rowOff>171450</xdr:rowOff>
                  </to>
                </anchor>
              </controlPr>
            </control>
          </mc:Choice>
        </mc:AlternateContent>
        <mc:AlternateContent xmlns:mc="http://schemas.openxmlformats.org/markup-compatibility/2006">
          <mc:Choice Requires="x14">
            <control shapeId="92544" r:id="rId8" name="Check Box 384">
              <controlPr defaultSize="0" autoFill="0" autoLine="0" autoPict="0">
                <anchor moveWithCells="1">
                  <from>
                    <xdr:col>10</xdr:col>
                    <xdr:colOff>180975</xdr:colOff>
                    <xdr:row>15</xdr:row>
                    <xdr:rowOff>28575</xdr:rowOff>
                  </from>
                  <to>
                    <xdr:col>11</xdr:col>
                    <xdr:colOff>161925</xdr:colOff>
                    <xdr:row>15</xdr:row>
                    <xdr:rowOff>171450</xdr:rowOff>
                  </to>
                </anchor>
              </controlPr>
            </control>
          </mc:Choice>
        </mc:AlternateContent>
        <mc:AlternateContent xmlns:mc="http://schemas.openxmlformats.org/markup-compatibility/2006">
          <mc:Choice Requires="x14">
            <control shapeId="92545" r:id="rId9" name="Check Box 385">
              <controlPr defaultSize="0" autoFill="0" autoLine="0" autoPict="0">
                <anchor moveWithCells="1">
                  <from>
                    <xdr:col>10</xdr:col>
                    <xdr:colOff>180975</xdr:colOff>
                    <xdr:row>16</xdr:row>
                    <xdr:rowOff>28575</xdr:rowOff>
                  </from>
                  <to>
                    <xdr:col>11</xdr:col>
                    <xdr:colOff>161925</xdr:colOff>
                    <xdr:row>16</xdr:row>
                    <xdr:rowOff>171450</xdr:rowOff>
                  </to>
                </anchor>
              </controlPr>
            </control>
          </mc:Choice>
        </mc:AlternateContent>
        <mc:AlternateContent xmlns:mc="http://schemas.openxmlformats.org/markup-compatibility/2006">
          <mc:Choice Requires="x14">
            <control shapeId="92546" r:id="rId10" name="Check Box 386">
              <controlPr defaultSize="0" autoFill="0" autoLine="0" autoPict="0">
                <anchor moveWithCells="1">
                  <from>
                    <xdr:col>10</xdr:col>
                    <xdr:colOff>180975</xdr:colOff>
                    <xdr:row>6</xdr:row>
                    <xdr:rowOff>28575</xdr:rowOff>
                  </from>
                  <to>
                    <xdr:col>11</xdr:col>
                    <xdr:colOff>161925</xdr:colOff>
                    <xdr:row>6</xdr:row>
                    <xdr:rowOff>171450</xdr:rowOff>
                  </to>
                </anchor>
              </controlPr>
            </control>
          </mc:Choice>
        </mc:AlternateContent>
        <mc:AlternateContent xmlns:mc="http://schemas.openxmlformats.org/markup-compatibility/2006">
          <mc:Choice Requires="x14">
            <control shapeId="92547" r:id="rId11" name="Check Box 387">
              <controlPr defaultSize="0" autoFill="0" autoLine="0" autoPict="0">
                <anchor moveWithCells="1">
                  <from>
                    <xdr:col>10</xdr:col>
                    <xdr:colOff>180975</xdr:colOff>
                    <xdr:row>7</xdr:row>
                    <xdr:rowOff>28575</xdr:rowOff>
                  </from>
                  <to>
                    <xdr:col>11</xdr:col>
                    <xdr:colOff>161925</xdr:colOff>
                    <xdr:row>7</xdr:row>
                    <xdr:rowOff>171450</xdr:rowOff>
                  </to>
                </anchor>
              </controlPr>
            </control>
          </mc:Choice>
        </mc:AlternateContent>
        <mc:AlternateContent xmlns:mc="http://schemas.openxmlformats.org/markup-compatibility/2006">
          <mc:Choice Requires="x14">
            <control shapeId="92548" r:id="rId12" name="Check Box 388">
              <controlPr defaultSize="0" autoFill="0" autoLine="0" autoPict="0">
                <anchor moveWithCells="1">
                  <from>
                    <xdr:col>10</xdr:col>
                    <xdr:colOff>180975</xdr:colOff>
                    <xdr:row>8</xdr:row>
                    <xdr:rowOff>28575</xdr:rowOff>
                  </from>
                  <to>
                    <xdr:col>11</xdr:col>
                    <xdr:colOff>161925</xdr:colOff>
                    <xdr:row>8</xdr:row>
                    <xdr:rowOff>171450</xdr:rowOff>
                  </to>
                </anchor>
              </controlPr>
            </control>
          </mc:Choice>
        </mc:AlternateContent>
        <mc:AlternateContent xmlns:mc="http://schemas.openxmlformats.org/markup-compatibility/2006">
          <mc:Choice Requires="x14">
            <control shapeId="92549" r:id="rId13" name="Check Box 389">
              <controlPr defaultSize="0" autoFill="0" autoLine="0" autoPict="0">
                <anchor moveWithCells="1">
                  <from>
                    <xdr:col>10</xdr:col>
                    <xdr:colOff>180975</xdr:colOff>
                    <xdr:row>9</xdr:row>
                    <xdr:rowOff>28575</xdr:rowOff>
                  </from>
                  <to>
                    <xdr:col>11</xdr:col>
                    <xdr:colOff>161925</xdr:colOff>
                    <xdr:row>9</xdr:row>
                    <xdr:rowOff>171450</xdr:rowOff>
                  </to>
                </anchor>
              </controlPr>
            </control>
          </mc:Choice>
        </mc:AlternateContent>
        <mc:AlternateContent xmlns:mc="http://schemas.openxmlformats.org/markup-compatibility/2006">
          <mc:Choice Requires="x14">
            <control shapeId="92550" r:id="rId14" name="Check Box 390">
              <controlPr defaultSize="0" autoFill="0" autoLine="0" autoPict="0">
                <anchor moveWithCells="1">
                  <from>
                    <xdr:col>10</xdr:col>
                    <xdr:colOff>180975</xdr:colOff>
                    <xdr:row>10</xdr:row>
                    <xdr:rowOff>28575</xdr:rowOff>
                  </from>
                  <to>
                    <xdr:col>11</xdr:col>
                    <xdr:colOff>161925</xdr:colOff>
                    <xdr:row>10</xdr:row>
                    <xdr:rowOff>171450</xdr:rowOff>
                  </to>
                </anchor>
              </controlPr>
            </control>
          </mc:Choice>
        </mc:AlternateContent>
        <mc:AlternateContent xmlns:mc="http://schemas.openxmlformats.org/markup-compatibility/2006">
          <mc:Choice Requires="x14">
            <control shapeId="92551" r:id="rId15" name="Check Box 391">
              <controlPr defaultSize="0" autoFill="0" autoLine="0" autoPict="0">
                <anchor moveWithCells="1">
                  <from>
                    <xdr:col>10</xdr:col>
                    <xdr:colOff>180975</xdr:colOff>
                    <xdr:row>11</xdr:row>
                    <xdr:rowOff>28575</xdr:rowOff>
                  </from>
                  <to>
                    <xdr:col>11</xdr:col>
                    <xdr:colOff>161925</xdr:colOff>
                    <xdr:row>11</xdr:row>
                    <xdr:rowOff>171450</xdr:rowOff>
                  </to>
                </anchor>
              </controlPr>
            </control>
          </mc:Choice>
        </mc:AlternateContent>
        <mc:AlternateContent xmlns:mc="http://schemas.openxmlformats.org/markup-compatibility/2006">
          <mc:Choice Requires="x14">
            <control shapeId="92552" r:id="rId16" name="Check Box 392">
              <controlPr defaultSize="0" autoFill="0" autoLine="0" autoPict="0">
                <anchor moveWithCells="1">
                  <from>
                    <xdr:col>10</xdr:col>
                    <xdr:colOff>180975</xdr:colOff>
                    <xdr:row>12</xdr:row>
                    <xdr:rowOff>28575</xdr:rowOff>
                  </from>
                  <to>
                    <xdr:col>11</xdr:col>
                    <xdr:colOff>161925</xdr:colOff>
                    <xdr:row>12</xdr:row>
                    <xdr:rowOff>171450</xdr:rowOff>
                  </to>
                </anchor>
              </controlPr>
            </control>
          </mc:Choice>
        </mc:AlternateContent>
        <mc:AlternateContent xmlns:mc="http://schemas.openxmlformats.org/markup-compatibility/2006">
          <mc:Choice Requires="x14">
            <control shapeId="92553" r:id="rId17" name="Check Box 393">
              <controlPr defaultSize="0" autoFill="0" autoLine="0" autoPict="0">
                <anchor moveWithCells="1">
                  <from>
                    <xdr:col>10</xdr:col>
                    <xdr:colOff>180975</xdr:colOff>
                    <xdr:row>13</xdr:row>
                    <xdr:rowOff>28575</xdr:rowOff>
                  </from>
                  <to>
                    <xdr:col>11</xdr:col>
                    <xdr:colOff>161925</xdr:colOff>
                    <xdr:row>13</xdr:row>
                    <xdr:rowOff>171450</xdr:rowOff>
                  </to>
                </anchor>
              </controlPr>
            </control>
          </mc:Choice>
        </mc:AlternateContent>
        <mc:AlternateContent xmlns:mc="http://schemas.openxmlformats.org/markup-compatibility/2006">
          <mc:Choice Requires="x14">
            <control shapeId="92554" r:id="rId18" name="Check Box 394">
              <controlPr defaultSize="0" autoFill="0" autoLine="0" autoPict="0">
                <anchor moveWithCells="1">
                  <from>
                    <xdr:col>10</xdr:col>
                    <xdr:colOff>180975</xdr:colOff>
                    <xdr:row>14</xdr:row>
                    <xdr:rowOff>28575</xdr:rowOff>
                  </from>
                  <to>
                    <xdr:col>11</xdr:col>
                    <xdr:colOff>161925</xdr:colOff>
                    <xdr:row>14</xdr:row>
                    <xdr:rowOff>171450</xdr:rowOff>
                  </to>
                </anchor>
              </controlPr>
            </control>
          </mc:Choice>
        </mc:AlternateContent>
        <mc:AlternateContent xmlns:mc="http://schemas.openxmlformats.org/markup-compatibility/2006">
          <mc:Choice Requires="x14">
            <control shapeId="92584" r:id="rId19" name="Check Box 424">
              <controlPr defaultSize="0" autoFill="0" autoLine="0" autoPict="0">
                <anchor moveWithCells="1">
                  <from>
                    <xdr:col>13</xdr:col>
                    <xdr:colOff>180975</xdr:colOff>
                    <xdr:row>17</xdr:row>
                    <xdr:rowOff>28575</xdr:rowOff>
                  </from>
                  <to>
                    <xdr:col>14</xdr:col>
                    <xdr:colOff>161925</xdr:colOff>
                    <xdr:row>17</xdr:row>
                    <xdr:rowOff>171450</xdr:rowOff>
                  </to>
                </anchor>
              </controlPr>
            </control>
          </mc:Choice>
        </mc:AlternateContent>
        <mc:AlternateContent xmlns:mc="http://schemas.openxmlformats.org/markup-compatibility/2006">
          <mc:Choice Requires="x14">
            <control shapeId="92585" r:id="rId20" name="Check Box 425">
              <controlPr defaultSize="0" autoFill="0" autoLine="0" autoPict="0">
                <anchor moveWithCells="1">
                  <from>
                    <xdr:col>13</xdr:col>
                    <xdr:colOff>180975</xdr:colOff>
                    <xdr:row>15</xdr:row>
                    <xdr:rowOff>28575</xdr:rowOff>
                  </from>
                  <to>
                    <xdr:col>14</xdr:col>
                    <xdr:colOff>161925</xdr:colOff>
                    <xdr:row>15</xdr:row>
                    <xdr:rowOff>171450</xdr:rowOff>
                  </to>
                </anchor>
              </controlPr>
            </control>
          </mc:Choice>
        </mc:AlternateContent>
        <mc:AlternateContent xmlns:mc="http://schemas.openxmlformats.org/markup-compatibility/2006">
          <mc:Choice Requires="x14">
            <control shapeId="92586" r:id="rId21" name="Check Box 426">
              <controlPr defaultSize="0" autoFill="0" autoLine="0" autoPict="0">
                <anchor moveWithCells="1">
                  <from>
                    <xdr:col>13</xdr:col>
                    <xdr:colOff>180975</xdr:colOff>
                    <xdr:row>16</xdr:row>
                    <xdr:rowOff>28575</xdr:rowOff>
                  </from>
                  <to>
                    <xdr:col>14</xdr:col>
                    <xdr:colOff>161925</xdr:colOff>
                    <xdr:row>16</xdr:row>
                    <xdr:rowOff>171450</xdr:rowOff>
                  </to>
                </anchor>
              </controlPr>
            </control>
          </mc:Choice>
        </mc:AlternateContent>
        <mc:AlternateContent xmlns:mc="http://schemas.openxmlformats.org/markup-compatibility/2006">
          <mc:Choice Requires="x14">
            <control shapeId="92587" r:id="rId22" name="Check Box 427">
              <controlPr defaultSize="0" autoFill="0" autoLine="0" autoPict="0">
                <anchor moveWithCells="1">
                  <from>
                    <xdr:col>13</xdr:col>
                    <xdr:colOff>180975</xdr:colOff>
                    <xdr:row>6</xdr:row>
                    <xdr:rowOff>28575</xdr:rowOff>
                  </from>
                  <to>
                    <xdr:col>14</xdr:col>
                    <xdr:colOff>161925</xdr:colOff>
                    <xdr:row>6</xdr:row>
                    <xdr:rowOff>171450</xdr:rowOff>
                  </to>
                </anchor>
              </controlPr>
            </control>
          </mc:Choice>
        </mc:AlternateContent>
        <mc:AlternateContent xmlns:mc="http://schemas.openxmlformats.org/markup-compatibility/2006">
          <mc:Choice Requires="x14">
            <control shapeId="92588" r:id="rId23" name="Check Box 428">
              <controlPr defaultSize="0" autoFill="0" autoLine="0" autoPict="0">
                <anchor moveWithCells="1">
                  <from>
                    <xdr:col>13</xdr:col>
                    <xdr:colOff>180975</xdr:colOff>
                    <xdr:row>7</xdr:row>
                    <xdr:rowOff>28575</xdr:rowOff>
                  </from>
                  <to>
                    <xdr:col>14</xdr:col>
                    <xdr:colOff>161925</xdr:colOff>
                    <xdr:row>7</xdr:row>
                    <xdr:rowOff>171450</xdr:rowOff>
                  </to>
                </anchor>
              </controlPr>
            </control>
          </mc:Choice>
        </mc:AlternateContent>
        <mc:AlternateContent xmlns:mc="http://schemas.openxmlformats.org/markup-compatibility/2006">
          <mc:Choice Requires="x14">
            <control shapeId="92589" r:id="rId24" name="Check Box 429">
              <controlPr defaultSize="0" autoFill="0" autoLine="0" autoPict="0">
                <anchor moveWithCells="1">
                  <from>
                    <xdr:col>13</xdr:col>
                    <xdr:colOff>180975</xdr:colOff>
                    <xdr:row>8</xdr:row>
                    <xdr:rowOff>28575</xdr:rowOff>
                  </from>
                  <to>
                    <xdr:col>14</xdr:col>
                    <xdr:colOff>161925</xdr:colOff>
                    <xdr:row>8</xdr:row>
                    <xdr:rowOff>171450</xdr:rowOff>
                  </to>
                </anchor>
              </controlPr>
            </control>
          </mc:Choice>
        </mc:AlternateContent>
        <mc:AlternateContent xmlns:mc="http://schemas.openxmlformats.org/markup-compatibility/2006">
          <mc:Choice Requires="x14">
            <control shapeId="92590" r:id="rId25" name="Check Box 430">
              <controlPr defaultSize="0" autoFill="0" autoLine="0" autoPict="0">
                <anchor moveWithCells="1">
                  <from>
                    <xdr:col>13</xdr:col>
                    <xdr:colOff>180975</xdr:colOff>
                    <xdr:row>9</xdr:row>
                    <xdr:rowOff>28575</xdr:rowOff>
                  </from>
                  <to>
                    <xdr:col>14</xdr:col>
                    <xdr:colOff>161925</xdr:colOff>
                    <xdr:row>9</xdr:row>
                    <xdr:rowOff>171450</xdr:rowOff>
                  </to>
                </anchor>
              </controlPr>
            </control>
          </mc:Choice>
        </mc:AlternateContent>
        <mc:AlternateContent xmlns:mc="http://schemas.openxmlformats.org/markup-compatibility/2006">
          <mc:Choice Requires="x14">
            <control shapeId="92591" r:id="rId26" name="Check Box 431">
              <controlPr defaultSize="0" autoFill="0" autoLine="0" autoPict="0">
                <anchor moveWithCells="1">
                  <from>
                    <xdr:col>13</xdr:col>
                    <xdr:colOff>180975</xdr:colOff>
                    <xdr:row>10</xdr:row>
                    <xdr:rowOff>28575</xdr:rowOff>
                  </from>
                  <to>
                    <xdr:col>14</xdr:col>
                    <xdr:colOff>161925</xdr:colOff>
                    <xdr:row>10</xdr:row>
                    <xdr:rowOff>171450</xdr:rowOff>
                  </to>
                </anchor>
              </controlPr>
            </control>
          </mc:Choice>
        </mc:AlternateContent>
        <mc:AlternateContent xmlns:mc="http://schemas.openxmlformats.org/markup-compatibility/2006">
          <mc:Choice Requires="x14">
            <control shapeId="92592" r:id="rId27" name="Check Box 432">
              <controlPr defaultSize="0" autoFill="0" autoLine="0" autoPict="0">
                <anchor moveWithCells="1">
                  <from>
                    <xdr:col>13</xdr:col>
                    <xdr:colOff>180975</xdr:colOff>
                    <xdr:row>11</xdr:row>
                    <xdr:rowOff>28575</xdr:rowOff>
                  </from>
                  <to>
                    <xdr:col>14</xdr:col>
                    <xdr:colOff>161925</xdr:colOff>
                    <xdr:row>11</xdr:row>
                    <xdr:rowOff>171450</xdr:rowOff>
                  </to>
                </anchor>
              </controlPr>
            </control>
          </mc:Choice>
        </mc:AlternateContent>
        <mc:AlternateContent xmlns:mc="http://schemas.openxmlformats.org/markup-compatibility/2006">
          <mc:Choice Requires="x14">
            <control shapeId="92593" r:id="rId28" name="Check Box 433">
              <controlPr defaultSize="0" autoFill="0" autoLine="0" autoPict="0">
                <anchor moveWithCells="1">
                  <from>
                    <xdr:col>13</xdr:col>
                    <xdr:colOff>180975</xdr:colOff>
                    <xdr:row>12</xdr:row>
                    <xdr:rowOff>28575</xdr:rowOff>
                  </from>
                  <to>
                    <xdr:col>14</xdr:col>
                    <xdr:colOff>161925</xdr:colOff>
                    <xdr:row>12</xdr:row>
                    <xdr:rowOff>171450</xdr:rowOff>
                  </to>
                </anchor>
              </controlPr>
            </control>
          </mc:Choice>
        </mc:AlternateContent>
        <mc:AlternateContent xmlns:mc="http://schemas.openxmlformats.org/markup-compatibility/2006">
          <mc:Choice Requires="x14">
            <control shapeId="92594" r:id="rId29" name="Check Box 434">
              <controlPr defaultSize="0" autoFill="0" autoLine="0" autoPict="0">
                <anchor moveWithCells="1">
                  <from>
                    <xdr:col>13</xdr:col>
                    <xdr:colOff>180975</xdr:colOff>
                    <xdr:row>13</xdr:row>
                    <xdr:rowOff>28575</xdr:rowOff>
                  </from>
                  <to>
                    <xdr:col>14</xdr:col>
                    <xdr:colOff>161925</xdr:colOff>
                    <xdr:row>13</xdr:row>
                    <xdr:rowOff>171450</xdr:rowOff>
                  </to>
                </anchor>
              </controlPr>
            </control>
          </mc:Choice>
        </mc:AlternateContent>
        <mc:AlternateContent xmlns:mc="http://schemas.openxmlformats.org/markup-compatibility/2006">
          <mc:Choice Requires="x14">
            <control shapeId="92595" r:id="rId30" name="Check Box 435">
              <controlPr defaultSize="0" autoFill="0" autoLine="0" autoPict="0">
                <anchor moveWithCells="1">
                  <from>
                    <xdr:col>13</xdr:col>
                    <xdr:colOff>180975</xdr:colOff>
                    <xdr:row>14</xdr:row>
                    <xdr:rowOff>28575</xdr:rowOff>
                  </from>
                  <to>
                    <xdr:col>14</xdr:col>
                    <xdr:colOff>161925</xdr:colOff>
                    <xdr:row>14</xdr:row>
                    <xdr:rowOff>171450</xdr:rowOff>
                  </to>
                </anchor>
              </controlPr>
            </control>
          </mc:Choice>
        </mc:AlternateContent>
        <mc:AlternateContent xmlns:mc="http://schemas.openxmlformats.org/markup-compatibility/2006">
          <mc:Choice Requires="x14">
            <control shapeId="92596" r:id="rId31" name="Check Box 436">
              <controlPr defaultSize="0" autoFill="0" autoLine="0" autoPict="0">
                <anchor moveWithCells="1">
                  <from>
                    <xdr:col>16</xdr:col>
                    <xdr:colOff>180975</xdr:colOff>
                    <xdr:row>17</xdr:row>
                    <xdr:rowOff>28575</xdr:rowOff>
                  </from>
                  <to>
                    <xdr:col>17</xdr:col>
                    <xdr:colOff>161925</xdr:colOff>
                    <xdr:row>17</xdr:row>
                    <xdr:rowOff>171450</xdr:rowOff>
                  </to>
                </anchor>
              </controlPr>
            </control>
          </mc:Choice>
        </mc:AlternateContent>
        <mc:AlternateContent xmlns:mc="http://schemas.openxmlformats.org/markup-compatibility/2006">
          <mc:Choice Requires="x14">
            <control shapeId="92597" r:id="rId32" name="Check Box 437">
              <controlPr defaultSize="0" autoFill="0" autoLine="0" autoPict="0">
                <anchor moveWithCells="1">
                  <from>
                    <xdr:col>16</xdr:col>
                    <xdr:colOff>180975</xdr:colOff>
                    <xdr:row>15</xdr:row>
                    <xdr:rowOff>28575</xdr:rowOff>
                  </from>
                  <to>
                    <xdr:col>17</xdr:col>
                    <xdr:colOff>161925</xdr:colOff>
                    <xdr:row>15</xdr:row>
                    <xdr:rowOff>171450</xdr:rowOff>
                  </to>
                </anchor>
              </controlPr>
            </control>
          </mc:Choice>
        </mc:AlternateContent>
        <mc:AlternateContent xmlns:mc="http://schemas.openxmlformats.org/markup-compatibility/2006">
          <mc:Choice Requires="x14">
            <control shapeId="92598" r:id="rId33" name="Check Box 438">
              <controlPr defaultSize="0" autoFill="0" autoLine="0" autoPict="0">
                <anchor moveWithCells="1">
                  <from>
                    <xdr:col>16</xdr:col>
                    <xdr:colOff>180975</xdr:colOff>
                    <xdr:row>16</xdr:row>
                    <xdr:rowOff>28575</xdr:rowOff>
                  </from>
                  <to>
                    <xdr:col>17</xdr:col>
                    <xdr:colOff>161925</xdr:colOff>
                    <xdr:row>16</xdr:row>
                    <xdr:rowOff>171450</xdr:rowOff>
                  </to>
                </anchor>
              </controlPr>
            </control>
          </mc:Choice>
        </mc:AlternateContent>
        <mc:AlternateContent xmlns:mc="http://schemas.openxmlformats.org/markup-compatibility/2006">
          <mc:Choice Requires="x14">
            <control shapeId="92599" r:id="rId34" name="Check Box 439">
              <controlPr defaultSize="0" autoFill="0" autoLine="0" autoPict="0">
                <anchor moveWithCells="1">
                  <from>
                    <xdr:col>16</xdr:col>
                    <xdr:colOff>180975</xdr:colOff>
                    <xdr:row>6</xdr:row>
                    <xdr:rowOff>28575</xdr:rowOff>
                  </from>
                  <to>
                    <xdr:col>17</xdr:col>
                    <xdr:colOff>161925</xdr:colOff>
                    <xdr:row>6</xdr:row>
                    <xdr:rowOff>171450</xdr:rowOff>
                  </to>
                </anchor>
              </controlPr>
            </control>
          </mc:Choice>
        </mc:AlternateContent>
        <mc:AlternateContent xmlns:mc="http://schemas.openxmlformats.org/markup-compatibility/2006">
          <mc:Choice Requires="x14">
            <control shapeId="92600" r:id="rId35" name="Check Box 440">
              <controlPr defaultSize="0" autoFill="0" autoLine="0" autoPict="0">
                <anchor moveWithCells="1">
                  <from>
                    <xdr:col>16</xdr:col>
                    <xdr:colOff>180975</xdr:colOff>
                    <xdr:row>7</xdr:row>
                    <xdr:rowOff>28575</xdr:rowOff>
                  </from>
                  <to>
                    <xdr:col>17</xdr:col>
                    <xdr:colOff>161925</xdr:colOff>
                    <xdr:row>7</xdr:row>
                    <xdr:rowOff>171450</xdr:rowOff>
                  </to>
                </anchor>
              </controlPr>
            </control>
          </mc:Choice>
        </mc:AlternateContent>
        <mc:AlternateContent xmlns:mc="http://schemas.openxmlformats.org/markup-compatibility/2006">
          <mc:Choice Requires="x14">
            <control shapeId="92601" r:id="rId36" name="Check Box 441">
              <controlPr defaultSize="0" autoFill="0" autoLine="0" autoPict="0">
                <anchor moveWithCells="1">
                  <from>
                    <xdr:col>16</xdr:col>
                    <xdr:colOff>180975</xdr:colOff>
                    <xdr:row>8</xdr:row>
                    <xdr:rowOff>28575</xdr:rowOff>
                  </from>
                  <to>
                    <xdr:col>17</xdr:col>
                    <xdr:colOff>161925</xdr:colOff>
                    <xdr:row>8</xdr:row>
                    <xdr:rowOff>171450</xdr:rowOff>
                  </to>
                </anchor>
              </controlPr>
            </control>
          </mc:Choice>
        </mc:AlternateContent>
        <mc:AlternateContent xmlns:mc="http://schemas.openxmlformats.org/markup-compatibility/2006">
          <mc:Choice Requires="x14">
            <control shapeId="92602" r:id="rId37" name="Check Box 442">
              <controlPr defaultSize="0" autoFill="0" autoLine="0" autoPict="0">
                <anchor moveWithCells="1">
                  <from>
                    <xdr:col>16</xdr:col>
                    <xdr:colOff>180975</xdr:colOff>
                    <xdr:row>9</xdr:row>
                    <xdr:rowOff>28575</xdr:rowOff>
                  </from>
                  <to>
                    <xdr:col>17</xdr:col>
                    <xdr:colOff>161925</xdr:colOff>
                    <xdr:row>9</xdr:row>
                    <xdr:rowOff>171450</xdr:rowOff>
                  </to>
                </anchor>
              </controlPr>
            </control>
          </mc:Choice>
        </mc:AlternateContent>
        <mc:AlternateContent xmlns:mc="http://schemas.openxmlformats.org/markup-compatibility/2006">
          <mc:Choice Requires="x14">
            <control shapeId="92603" r:id="rId38" name="Check Box 443">
              <controlPr defaultSize="0" autoFill="0" autoLine="0" autoPict="0">
                <anchor moveWithCells="1">
                  <from>
                    <xdr:col>16</xdr:col>
                    <xdr:colOff>180975</xdr:colOff>
                    <xdr:row>10</xdr:row>
                    <xdr:rowOff>28575</xdr:rowOff>
                  </from>
                  <to>
                    <xdr:col>17</xdr:col>
                    <xdr:colOff>161925</xdr:colOff>
                    <xdr:row>10</xdr:row>
                    <xdr:rowOff>171450</xdr:rowOff>
                  </to>
                </anchor>
              </controlPr>
            </control>
          </mc:Choice>
        </mc:AlternateContent>
        <mc:AlternateContent xmlns:mc="http://schemas.openxmlformats.org/markup-compatibility/2006">
          <mc:Choice Requires="x14">
            <control shapeId="92604" r:id="rId39" name="Check Box 444">
              <controlPr defaultSize="0" autoFill="0" autoLine="0" autoPict="0">
                <anchor moveWithCells="1">
                  <from>
                    <xdr:col>16</xdr:col>
                    <xdr:colOff>180975</xdr:colOff>
                    <xdr:row>11</xdr:row>
                    <xdr:rowOff>28575</xdr:rowOff>
                  </from>
                  <to>
                    <xdr:col>17</xdr:col>
                    <xdr:colOff>161925</xdr:colOff>
                    <xdr:row>11</xdr:row>
                    <xdr:rowOff>171450</xdr:rowOff>
                  </to>
                </anchor>
              </controlPr>
            </control>
          </mc:Choice>
        </mc:AlternateContent>
        <mc:AlternateContent xmlns:mc="http://schemas.openxmlformats.org/markup-compatibility/2006">
          <mc:Choice Requires="x14">
            <control shapeId="92605" r:id="rId40" name="Check Box 445">
              <controlPr defaultSize="0" autoFill="0" autoLine="0" autoPict="0">
                <anchor moveWithCells="1">
                  <from>
                    <xdr:col>16</xdr:col>
                    <xdr:colOff>180975</xdr:colOff>
                    <xdr:row>12</xdr:row>
                    <xdr:rowOff>28575</xdr:rowOff>
                  </from>
                  <to>
                    <xdr:col>17</xdr:col>
                    <xdr:colOff>161925</xdr:colOff>
                    <xdr:row>12</xdr:row>
                    <xdr:rowOff>171450</xdr:rowOff>
                  </to>
                </anchor>
              </controlPr>
            </control>
          </mc:Choice>
        </mc:AlternateContent>
        <mc:AlternateContent xmlns:mc="http://schemas.openxmlformats.org/markup-compatibility/2006">
          <mc:Choice Requires="x14">
            <control shapeId="92606" r:id="rId41" name="Check Box 446">
              <controlPr defaultSize="0" autoFill="0" autoLine="0" autoPict="0">
                <anchor moveWithCells="1">
                  <from>
                    <xdr:col>16</xdr:col>
                    <xdr:colOff>180975</xdr:colOff>
                    <xdr:row>13</xdr:row>
                    <xdr:rowOff>28575</xdr:rowOff>
                  </from>
                  <to>
                    <xdr:col>17</xdr:col>
                    <xdr:colOff>161925</xdr:colOff>
                    <xdr:row>13</xdr:row>
                    <xdr:rowOff>171450</xdr:rowOff>
                  </to>
                </anchor>
              </controlPr>
            </control>
          </mc:Choice>
        </mc:AlternateContent>
        <mc:AlternateContent xmlns:mc="http://schemas.openxmlformats.org/markup-compatibility/2006">
          <mc:Choice Requires="x14">
            <control shapeId="92607" r:id="rId42" name="Check Box 447">
              <controlPr defaultSize="0" autoFill="0" autoLine="0" autoPict="0">
                <anchor moveWithCells="1">
                  <from>
                    <xdr:col>16</xdr:col>
                    <xdr:colOff>180975</xdr:colOff>
                    <xdr:row>14</xdr:row>
                    <xdr:rowOff>28575</xdr:rowOff>
                  </from>
                  <to>
                    <xdr:col>17</xdr:col>
                    <xdr:colOff>161925</xdr:colOff>
                    <xdr:row>14</xdr:row>
                    <xdr:rowOff>171450</xdr:rowOff>
                  </to>
                </anchor>
              </controlPr>
            </control>
          </mc:Choice>
        </mc:AlternateContent>
        <mc:AlternateContent xmlns:mc="http://schemas.openxmlformats.org/markup-compatibility/2006">
          <mc:Choice Requires="x14">
            <control shapeId="92608" r:id="rId43" name="Check Box 448">
              <controlPr defaultSize="0" autoFill="0" autoLine="0" autoPict="0">
                <anchor moveWithCells="1">
                  <from>
                    <xdr:col>10</xdr:col>
                    <xdr:colOff>180975</xdr:colOff>
                    <xdr:row>18</xdr:row>
                    <xdr:rowOff>28575</xdr:rowOff>
                  </from>
                  <to>
                    <xdr:col>11</xdr:col>
                    <xdr:colOff>171450</xdr:colOff>
                    <xdr:row>18</xdr:row>
                    <xdr:rowOff>171450</xdr:rowOff>
                  </to>
                </anchor>
              </controlPr>
            </control>
          </mc:Choice>
        </mc:AlternateContent>
        <mc:AlternateContent xmlns:mc="http://schemas.openxmlformats.org/markup-compatibility/2006">
          <mc:Choice Requires="x14">
            <control shapeId="92609" r:id="rId44" name="Check Box 449">
              <controlPr defaultSize="0" autoFill="0" autoLine="0" autoPict="0">
                <anchor moveWithCells="1">
                  <from>
                    <xdr:col>11</xdr:col>
                    <xdr:colOff>0</xdr:colOff>
                    <xdr:row>20</xdr:row>
                    <xdr:rowOff>28575</xdr:rowOff>
                  </from>
                  <to>
                    <xdr:col>11</xdr:col>
                    <xdr:colOff>171450</xdr:colOff>
                    <xdr:row>20</xdr:row>
                    <xdr:rowOff>171450</xdr:rowOff>
                  </to>
                </anchor>
              </controlPr>
            </control>
          </mc:Choice>
        </mc:AlternateContent>
        <mc:AlternateContent xmlns:mc="http://schemas.openxmlformats.org/markup-compatibility/2006">
          <mc:Choice Requires="x14">
            <control shapeId="92610" r:id="rId45" name="Check Box 450">
              <controlPr defaultSize="0" autoFill="0" autoLine="0" autoPict="0">
                <anchor moveWithCells="1">
                  <from>
                    <xdr:col>10</xdr:col>
                    <xdr:colOff>180975</xdr:colOff>
                    <xdr:row>21</xdr:row>
                    <xdr:rowOff>28575</xdr:rowOff>
                  </from>
                  <to>
                    <xdr:col>11</xdr:col>
                    <xdr:colOff>171450</xdr:colOff>
                    <xdr:row>21</xdr:row>
                    <xdr:rowOff>171450</xdr:rowOff>
                  </to>
                </anchor>
              </controlPr>
            </control>
          </mc:Choice>
        </mc:AlternateContent>
        <mc:AlternateContent xmlns:mc="http://schemas.openxmlformats.org/markup-compatibility/2006">
          <mc:Choice Requires="x14">
            <control shapeId="92611" r:id="rId46" name="Check Box 451">
              <controlPr defaultSize="0" autoFill="0" autoLine="0" autoPict="0">
                <anchor moveWithCells="1">
                  <from>
                    <xdr:col>10</xdr:col>
                    <xdr:colOff>180975</xdr:colOff>
                    <xdr:row>22</xdr:row>
                    <xdr:rowOff>28575</xdr:rowOff>
                  </from>
                  <to>
                    <xdr:col>11</xdr:col>
                    <xdr:colOff>171450</xdr:colOff>
                    <xdr:row>22</xdr:row>
                    <xdr:rowOff>171450</xdr:rowOff>
                  </to>
                </anchor>
              </controlPr>
            </control>
          </mc:Choice>
        </mc:AlternateContent>
        <mc:AlternateContent xmlns:mc="http://schemas.openxmlformats.org/markup-compatibility/2006">
          <mc:Choice Requires="x14">
            <control shapeId="92612" r:id="rId47" name="Check Box 452">
              <controlPr defaultSize="0" autoFill="0" autoLine="0" autoPict="0">
                <anchor moveWithCells="1">
                  <from>
                    <xdr:col>10</xdr:col>
                    <xdr:colOff>180975</xdr:colOff>
                    <xdr:row>23</xdr:row>
                    <xdr:rowOff>28575</xdr:rowOff>
                  </from>
                  <to>
                    <xdr:col>11</xdr:col>
                    <xdr:colOff>171450</xdr:colOff>
                    <xdr:row>23</xdr:row>
                    <xdr:rowOff>171450</xdr:rowOff>
                  </to>
                </anchor>
              </controlPr>
            </control>
          </mc:Choice>
        </mc:AlternateContent>
        <mc:AlternateContent xmlns:mc="http://schemas.openxmlformats.org/markup-compatibility/2006">
          <mc:Choice Requires="x14">
            <control shapeId="92613" r:id="rId48" name="Check Box 453">
              <controlPr defaultSize="0" autoFill="0" autoLine="0" autoPict="0">
                <anchor moveWithCells="1">
                  <from>
                    <xdr:col>10</xdr:col>
                    <xdr:colOff>180975</xdr:colOff>
                    <xdr:row>24</xdr:row>
                    <xdr:rowOff>28575</xdr:rowOff>
                  </from>
                  <to>
                    <xdr:col>11</xdr:col>
                    <xdr:colOff>171450</xdr:colOff>
                    <xdr:row>24</xdr:row>
                    <xdr:rowOff>171450</xdr:rowOff>
                  </to>
                </anchor>
              </controlPr>
            </control>
          </mc:Choice>
        </mc:AlternateContent>
        <mc:AlternateContent xmlns:mc="http://schemas.openxmlformats.org/markup-compatibility/2006">
          <mc:Choice Requires="x14">
            <control shapeId="92614" r:id="rId49" name="Check Box 454">
              <controlPr defaultSize="0" autoFill="0" autoLine="0" autoPict="0">
                <anchor moveWithCells="1">
                  <from>
                    <xdr:col>10</xdr:col>
                    <xdr:colOff>180975</xdr:colOff>
                    <xdr:row>25</xdr:row>
                    <xdr:rowOff>28575</xdr:rowOff>
                  </from>
                  <to>
                    <xdr:col>11</xdr:col>
                    <xdr:colOff>171450</xdr:colOff>
                    <xdr:row>25</xdr:row>
                    <xdr:rowOff>171450</xdr:rowOff>
                  </to>
                </anchor>
              </controlPr>
            </control>
          </mc:Choice>
        </mc:AlternateContent>
        <mc:AlternateContent xmlns:mc="http://schemas.openxmlformats.org/markup-compatibility/2006">
          <mc:Choice Requires="x14">
            <control shapeId="92615" r:id="rId50" name="Check Box 455">
              <controlPr defaultSize="0" autoFill="0" autoLine="0" autoPict="0">
                <anchor moveWithCells="1">
                  <from>
                    <xdr:col>10</xdr:col>
                    <xdr:colOff>180975</xdr:colOff>
                    <xdr:row>26</xdr:row>
                    <xdr:rowOff>28575</xdr:rowOff>
                  </from>
                  <to>
                    <xdr:col>11</xdr:col>
                    <xdr:colOff>171450</xdr:colOff>
                    <xdr:row>26</xdr:row>
                    <xdr:rowOff>171450</xdr:rowOff>
                  </to>
                </anchor>
              </controlPr>
            </control>
          </mc:Choice>
        </mc:AlternateContent>
        <mc:AlternateContent xmlns:mc="http://schemas.openxmlformats.org/markup-compatibility/2006">
          <mc:Choice Requires="x14">
            <control shapeId="92616" r:id="rId51" name="Check Box 456">
              <controlPr defaultSize="0" autoFill="0" autoLine="0" autoPict="0">
                <anchor moveWithCells="1">
                  <from>
                    <xdr:col>10</xdr:col>
                    <xdr:colOff>180975</xdr:colOff>
                    <xdr:row>27</xdr:row>
                    <xdr:rowOff>28575</xdr:rowOff>
                  </from>
                  <to>
                    <xdr:col>11</xdr:col>
                    <xdr:colOff>171450</xdr:colOff>
                    <xdr:row>27</xdr:row>
                    <xdr:rowOff>171450</xdr:rowOff>
                  </to>
                </anchor>
              </controlPr>
            </control>
          </mc:Choice>
        </mc:AlternateContent>
        <mc:AlternateContent xmlns:mc="http://schemas.openxmlformats.org/markup-compatibility/2006">
          <mc:Choice Requires="x14">
            <control shapeId="92618" r:id="rId52" name="Check Box 458">
              <controlPr defaultSize="0" autoFill="0" autoLine="0" autoPict="0">
                <anchor moveWithCells="1">
                  <from>
                    <xdr:col>10</xdr:col>
                    <xdr:colOff>180975</xdr:colOff>
                    <xdr:row>28</xdr:row>
                    <xdr:rowOff>28575</xdr:rowOff>
                  </from>
                  <to>
                    <xdr:col>11</xdr:col>
                    <xdr:colOff>171450</xdr:colOff>
                    <xdr:row>28</xdr:row>
                    <xdr:rowOff>171450</xdr:rowOff>
                  </to>
                </anchor>
              </controlPr>
            </control>
          </mc:Choice>
        </mc:AlternateContent>
        <mc:AlternateContent xmlns:mc="http://schemas.openxmlformats.org/markup-compatibility/2006">
          <mc:Choice Requires="x14">
            <control shapeId="92619" r:id="rId53" name="Check Box 459">
              <controlPr defaultSize="0" autoFill="0" autoLine="0" autoPict="0">
                <anchor moveWithCells="1">
                  <from>
                    <xdr:col>10</xdr:col>
                    <xdr:colOff>180975</xdr:colOff>
                    <xdr:row>29</xdr:row>
                    <xdr:rowOff>28575</xdr:rowOff>
                  </from>
                  <to>
                    <xdr:col>11</xdr:col>
                    <xdr:colOff>171450</xdr:colOff>
                    <xdr:row>29</xdr:row>
                    <xdr:rowOff>171450</xdr:rowOff>
                  </to>
                </anchor>
              </controlPr>
            </control>
          </mc:Choice>
        </mc:AlternateContent>
        <mc:AlternateContent xmlns:mc="http://schemas.openxmlformats.org/markup-compatibility/2006">
          <mc:Choice Requires="x14">
            <control shapeId="92620" r:id="rId54" name="Check Box 460">
              <controlPr defaultSize="0" autoFill="0" autoLine="0" autoPict="0">
                <anchor moveWithCells="1">
                  <from>
                    <xdr:col>10</xdr:col>
                    <xdr:colOff>180975</xdr:colOff>
                    <xdr:row>30</xdr:row>
                    <xdr:rowOff>28575</xdr:rowOff>
                  </from>
                  <to>
                    <xdr:col>11</xdr:col>
                    <xdr:colOff>171450</xdr:colOff>
                    <xdr:row>30</xdr:row>
                    <xdr:rowOff>171450</xdr:rowOff>
                  </to>
                </anchor>
              </controlPr>
            </control>
          </mc:Choice>
        </mc:AlternateContent>
        <mc:AlternateContent xmlns:mc="http://schemas.openxmlformats.org/markup-compatibility/2006">
          <mc:Choice Requires="x14">
            <control shapeId="92621" r:id="rId55" name="Check Box 461">
              <controlPr defaultSize="0" autoFill="0" autoLine="0" autoPict="0">
                <anchor moveWithCells="1">
                  <from>
                    <xdr:col>10</xdr:col>
                    <xdr:colOff>180975</xdr:colOff>
                    <xdr:row>31</xdr:row>
                    <xdr:rowOff>28575</xdr:rowOff>
                  </from>
                  <to>
                    <xdr:col>11</xdr:col>
                    <xdr:colOff>171450</xdr:colOff>
                    <xdr:row>31</xdr:row>
                    <xdr:rowOff>171450</xdr:rowOff>
                  </to>
                </anchor>
              </controlPr>
            </control>
          </mc:Choice>
        </mc:AlternateContent>
        <mc:AlternateContent xmlns:mc="http://schemas.openxmlformats.org/markup-compatibility/2006">
          <mc:Choice Requires="x14">
            <control shapeId="92622" r:id="rId56" name="Check Box 462">
              <controlPr defaultSize="0" autoFill="0" autoLine="0" autoPict="0">
                <anchor moveWithCells="1">
                  <from>
                    <xdr:col>11</xdr:col>
                    <xdr:colOff>0</xdr:colOff>
                    <xdr:row>19</xdr:row>
                    <xdr:rowOff>28575</xdr:rowOff>
                  </from>
                  <to>
                    <xdr:col>11</xdr:col>
                    <xdr:colOff>171450</xdr:colOff>
                    <xdr:row>19</xdr:row>
                    <xdr:rowOff>171450</xdr:rowOff>
                  </to>
                </anchor>
              </controlPr>
            </control>
          </mc:Choice>
        </mc:AlternateContent>
        <mc:AlternateContent xmlns:mc="http://schemas.openxmlformats.org/markup-compatibility/2006">
          <mc:Choice Requires="x14">
            <control shapeId="92623" r:id="rId57" name="Check Box 463">
              <controlPr defaultSize="0" autoFill="0" autoLine="0" autoPict="0">
                <anchor moveWithCells="1">
                  <from>
                    <xdr:col>10</xdr:col>
                    <xdr:colOff>180975</xdr:colOff>
                    <xdr:row>32</xdr:row>
                    <xdr:rowOff>28575</xdr:rowOff>
                  </from>
                  <to>
                    <xdr:col>11</xdr:col>
                    <xdr:colOff>171450</xdr:colOff>
                    <xdr:row>32</xdr:row>
                    <xdr:rowOff>171450</xdr:rowOff>
                  </to>
                </anchor>
              </controlPr>
            </control>
          </mc:Choice>
        </mc:AlternateContent>
        <mc:AlternateContent xmlns:mc="http://schemas.openxmlformats.org/markup-compatibility/2006">
          <mc:Choice Requires="x14">
            <control shapeId="92624" r:id="rId58" name="Check Box 464">
              <controlPr defaultSize="0" autoFill="0" autoLine="0" autoPict="0">
                <anchor moveWithCells="1">
                  <from>
                    <xdr:col>10</xdr:col>
                    <xdr:colOff>180975</xdr:colOff>
                    <xdr:row>33</xdr:row>
                    <xdr:rowOff>28575</xdr:rowOff>
                  </from>
                  <to>
                    <xdr:col>11</xdr:col>
                    <xdr:colOff>171450</xdr:colOff>
                    <xdr:row>33</xdr:row>
                    <xdr:rowOff>171450</xdr:rowOff>
                  </to>
                </anchor>
              </controlPr>
            </control>
          </mc:Choice>
        </mc:AlternateContent>
        <mc:AlternateContent xmlns:mc="http://schemas.openxmlformats.org/markup-compatibility/2006">
          <mc:Choice Requires="x14">
            <control shapeId="92625" r:id="rId59" name="Check Box 465">
              <controlPr defaultSize="0" autoFill="0" autoLine="0" autoPict="0">
                <anchor moveWithCells="1">
                  <from>
                    <xdr:col>10</xdr:col>
                    <xdr:colOff>180975</xdr:colOff>
                    <xdr:row>34</xdr:row>
                    <xdr:rowOff>28575</xdr:rowOff>
                  </from>
                  <to>
                    <xdr:col>11</xdr:col>
                    <xdr:colOff>171450</xdr:colOff>
                    <xdr:row>34</xdr:row>
                    <xdr:rowOff>171450</xdr:rowOff>
                  </to>
                </anchor>
              </controlPr>
            </control>
          </mc:Choice>
        </mc:AlternateContent>
        <mc:AlternateContent xmlns:mc="http://schemas.openxmlformats.org/markup-compatibility/2006">
          <mc:Choice Requires="x14">
            <control shapeId="92626" r:id="rId60" name="Check Box 466">
              <controlPr defaultSize="0" autoFill="0" autoLine="0" autoPict="0">
                <anchor moveWithCells="1">
                  <from>
                    <xdr:col>10</xdr:col>
                    <xdr:colOff>180975</xdr:colOff>
                    <xdr:row>35</xdr:row>
                    <xdr:rowOff>28575</xdr:rowOff>
                  </from>
                  <to>
                    <xdr:col>11</xdr:col>
                    <xdr:colOff>171450</xdr:colOff>
                    <xdr:row>35</xdr:row>
                    <xdr:rowOff>171450</xdr:rowOff>
                  </to>
                </anchor>
              </controlPr>
            </control>
          </mc:Choice>
        </mc:AlternateContent>
        <mc:AlternateContent xmlns:mc="http://schemas.openxmlformats.org/markup-compatibility/2006">
          <mc:Choice Requires="x14">
            <control shapeId="92627" r:id="rId61" name="Check Box 467">
              <controlPr defaultSize="0" autoFill="0" autoLine="0" autoPict="0">
                <anchor moveWithCells="1">
                  <from>
                    <xdr:col>10</xdr:col>
                    <xdr:colOff>180975</xdr:colOff>
                    <xdr:row>36</xdr:row>
                    <xdr:rowOff>28575</xdr:rowOff>
                  </from>
                  <to>
                    <xdr:col>11</xdr:col>
                    <xdr:colOff>171450</xdr:colOff>
                    <xdr:row>36</xdr:row>
                    <xdr:rowOff>171450</xdr:rowOff>
                  </to>
                </anchor>
              </controlPr>
            </control>
          </mc:Choice>
        </mc:AlternateContent>
        <mc:AlternateContent xmlns:mc="http://schemas.openxmlformats.org/markup-compatibility/2006">
          <mc:Choice Requires="x14">
            <control shapeId="92628" r:id="rId62" name="Check Box 468">
              <controlPr defaultSize="0" autoFill="0" autoLine="0" autoPict="0">
                <anchor moveWithCells="1">
                  <from>
                    <xdr:col>10</xdr:col>
                    <xdr:colOff>180975</xdr:colOff>
                    <xdr:row>37</xdr:row>
                    <xdr:rowOff>28575</xdr:rowOff>
                  </from>
                  <to>
                    <xdr:col>11</xdr:col>
                    <xdr:colOff>171450</xdr:colOff>
                    <xdr:row>37</xdr:row>
                    <xdr:rowOff>171450</xdr:rowOff>
                  </to>
                </anchor>
              </controlPr>
            </control>
          </mc:Choice>
        </mc:AlternateContent>
        <mc:AlternateContent xmlns:mc="http://schemas.openxmlformats.org/markup-compatibility/2006">
          <mc:Choice Requires="x14">
            <control shapeId="92629" r:id="rId63" name="Check Box 469">
              <controlPr defaultSize="0" autoFill="0" autoLine="0" autoPict="0">
                <anchor moveWithCells="1">
                  <from>
                    <xdr:col>10</xdr:col>
                    <xdr:colOff>180975</xdr:colOff>
                    <xdr:row>38</xdr:row>
                    <xdr:rowOff>28575</xdr:rowOff>
                  </from>
                  <to>
                    <xdr:col>11</xdr:col>
                    <xdr:colOff>171450</xdr:colOff>
                    <xdr:row>38</xdr:row>
                    <xdr:rowOff>171450</xdr:rowOff>
                  </to>
                </anchor>
              </controlPr>
            </control>
          </mc:Choice>
        </mc:AlternateContent>
        <mc:AlternateContent xmlns:mc="http://schemas.openxmlformats.org/markup-compatibility/2006">
          <mc:Choice Requires="x14">
            <control shapeId="92630" r:id="rId64" name="Check Box 470">
              <controlPr defaultSize="0" autoFill="0" autoLine="0" autoPict="0">
                <anchor moveWithCells="1">
                  <from>
                    <xdr:col>10</xdr:col>
                    <xdr:colOff>180975</xdr:colOff>
                    <xdr:row>39</xdr:row>
                    <xdr:rowOff>28575</xdr:rowOff>
                  </from>
                  <to>
                    <xdr:col>11</xdr:col>
                    <xdr:colOff>171450</xdr:colOff>
                    <xdr:row>39</xdr:row>
                    <xdr:rowOff>171450</xdr:rowOff>
                  </to>
                </anchor>
              </controlPr>
            </control>
          </mc:Choice>
        </mc:AlternateContent>
        <mc:AlternateContent xmlns:mc="http://schemas.openxmlformats.org/markup-compatibility/2006">
          <mc:Choice Requires="x14">
            <control shapeId="92631" r:id="rId65" name="Check Box 471">
              <controlPr defaultSize="0" autoFill="0" autoLine="0" autoPict="0">
                <anchor moveWithCells="1">
                  <from>
                    <xdr:col>10</xdr:col>
                    <xdr:colOff>180975</xdr:colOff>
                    <xdr:row>40</xdr:row>
                    <xdr:rowOff>28575</xdr:rowOff>
                  </from>
                  <to>
                    <xdr:col>11</xdr:col>
                    <xdr:colOff>171450</xdr:colOff>
                    <xdr:row>40</xdr:row>
                    <xdr:rowOff>171450</xdr:rowOff>
                  </to>
                </anchor>
              </controlPr>
            </control>
          </mc:Choice>
        </mc:AlternateContent>
        <mc:AlternateContent xmlns:mc="http://schemas.openxmlformats.org/markup-compatibility/2006">
          <mc:Choice Requires="x14">
            <control shapeId="92632" r:id="rId66" name="Check Box 472">
              <controlPr defaultSize="0" autoFill="0" autoLine="0" autoPict="0">
                <anchor moveWithCells="1">
                  <from>
                    <xdr:col>10</xdr:col>
                    <xdr:colOff>180975</xdr:colOff>
                    <xdr:row>41</xdr:row>
                    <xdr:rowOff>28575</xdr:rowOff>
                  </from>
                  <to>
                    <xdr:col>11</xdr:col>
                    <xdr:colOff>171450</xdr:colOff>
                    <xdr:row>41</xdr:row>
                    <xdr:rowOff>171450</xdr:rowOff>
                  </to>
                </anchor>
              </controlPr>
            </control>
          </mc:Choice>
        </mc:AlternateContent>
        <mc:AlternateContent xmlns:mc="http://schemas.openxmlformats.org/markup-compatibility/2006">
          <mc:Choice Requires="x14">
            <control shapeId="92633" r:id="rId67" name="Check Box 473">
              <controlPr defaultSize="0" autoFill="0" autoLine="0" autoPict="0">
                <anchor moveWithCells="1">
                  <from>
                    <xdr:col>10</xdr:col>
                    <xdr:colOff>180975</xdr:colOff>
                    <xdr:row>42</xdr:row>
                    <xdr:rowOff>28575</xdr:rowOff>
                  </from>
                  <to>
                    <xdr:col>11</xdr:col>
                    <xdr:colOff>171450</xdr:colOff>
                    <xdr:row>42</xdr:row>
                    <xdr:rowOff>171450</xdr:rowOff>
                  </to>
                </anchor>
              </controlPr>
            </control>
          </mc:Choice>
        </mc:AlternateContent>
        <mc:AlternateContent xmlns:mc="http://schemas.openxmlformats.org/markup-compatibility/2006">
          <mc:Choice Requires="x14">
            <control shapeId="92634" r:id="rId68" name="Check Box 474">
              <controlPr defaultSize="0" autoFill="0" autoLine="0" autoPict="0">
                <anchor moveWithCells="1">
                  <from>
                    <xdr:col>10</xdr:col>
                    <xdr:colOff>180975</xdr:colOff>
                    <xdr:row>43</xdr:row>
                    <xdr:rowOff>28575</xdr:rowOff>
                  </from>
                  <to>
                    <xdr:col>11</xdr:col>
                    <xdr:colOff>171450</xdr:colOff>
                    <xdr:row>43</xdr:row>
                    <xdr:rowOff>171450</xdr:rowOff>
                  </to>
                </anchor>
              </controlPr>
            </control>
          </mc:Choice>
        </mc:AlternateContent>
        <mc:AlternateContent xmlns:mc="http://schemas.openxmlformats.org/markup-compatibility/2006">
          <mc:Choice Requires="x14">
            <control shapeId="92635" r:id="rId69" name="Check Box 475">
              <controlPr defaultSize="0" autoFill="0" autoLine="0" autoPict="0">
                <anchor moveWithCells="1">
                  <from>
                    <xdr:col>10</xdr:col>
                    <xdr:colOff>180975</xdr:colOff>
                    <xdr:row>44</xdr:row>
                    <xdr:rowOff>28575</xdr:rowOff>
                  </from>
                  <to>
                    <xdr:col>11</xdr:col>
                    <xdr:colOff>171450</xdr:colOff>
                    <xdr:row>44</xdr:row>
                    <xdr:rowOff>171450</xdr:rowOff>
                  </to>
                </anchor>
              </controlPr>
            </control>
          </mc:Choice>
        </mc:AlternateContent>
        <mc:AlternateContent xmlns:mc="http://schemas.openxmlformats.org/markup-compatibility/2006">
          <mc:Choice Requires="x14">
            <control shapeId="92636" r:id="rId70" name="Check Box 476">
              <controlPr defaultSize="0" autoFill="0" autoLine="0" autoPict="0">
                <anchor moveWithCells="1">
                  <from>
                    <xdr:col>10</xdr:col>
                    <xdr:colOff>180975</xdr:colOff>
                    <xdr:row>45</xdr:row>
                    <xdr:rowOff>28575</xdr:rowOff>
                  </from>
                  <to>
                    <xdr:col>11</xdr:col>
                    <xdr:colOff>171450</xdr:colOff>
                    <xdr:row>45</xdr:row>
                    <xdr:rowOff>171450</xdr:rowOff>
                  </to>
                </anchor>
              </controlPr>
            </control>
          </mc:Choice>
        </mc:AlternateContent>
        <mc:AlternateContent xmlns:mc="http://schemas.openxmlformats.org/markup-compatibility/2006">
          <mc:Choice Requires="x14">
            <control shapeId="92637" r:id="rId71" name="Check Box 477">
              <controlPr defaultSize="0" autoFill="0" autoLine="0" autoPict="0">
                <anchor moveWithCells="1">
                  <from>
                    <xdr:col>10</xdr:col>
                    <xdr:colOff>180975</xdr:colOff>
                    <xdr:row>46</xdr:row>
                    <xdr:rowOff>28575</xdr:rowOff>
                  </from>
                  <to>
                    <xdr:col>11</xdr:col>
                    <xdr:colOff>171450</xdr:colOff>
                    <xdr:row>46</xdr:row>
                    <xdr:rowOff>171450</xdr:rowOff>
                  </to>
                </anchor>
              </controlPr>
            </control>
          </mc:Choice>
        </mc:AlternateContent>
        <mc:AlternateContent xmlns:mc="http://schemas.openxmlformats.org/markup-compatibility/2006">
          <mc:Choice Requires="x14">
            <control shapeId="92638" r:id="rId72" name="Check Box 478">
              <controlPr defaultSize="0" autoFill="0" autoLine="0" autoPict="0">
                <anchor moveWithCells="1">
                  <from>
                    <xdr:col>10</xdr:col>
                    <xdr:colOff>180975</xdr:colOff>
                    <xdr:row>47</xdr:row>
                    <xdr:rowOff>28575</xdr:rowOff>
                  </from>
                  <to>
                    <xdr:col>11</xdr:col>
                    <xdr:colOff>171450</xdr:colOff>
                    <xdr:row>47</xdr:row>
                    <xdr:rowOff>171450</xdr:rowOff>
                  </to>
                </anchor>
              </controlPr>
            </control>
          </mc:Choice>
        </mc:AlternateContent>
        <mc:AlternateContent xmlns:mc="http://schemas.openxmlformats.org/markup-compatibility/2006">
          <mc:Choice Requires="x14">
            <control shapeId="92639" r:id="rId73" name="Check Box 479">
              <controlPr defaultSize="0" autoFill="0" autoLine="0" autoPict="0">
                <anchor moveWithCells="1">
                  <from>
                    <xdr:col>10</xdr:col>
                    <xdr:colOff>180975</xdr:colOff>
                    <xdr:row>48</xdr:row>
                    <xdr:rowOff>28575</xdr:rowOff>
                  </from>
                  <to>
                    <xdr:col>11</xdr:col>
                    <xdr:colOff>171450</xdr:colOff>
                    <xdr:row>48</xdr:row>
                    <xdr:rowOff>171450</xdr:rowOff>
                  </to>
                </anchor>
              </controlPr>
            </control>
          </mc:Choice>
        </mc:AlternateContent>
        <mc:AlternateContent xmlns:mc="http://schemas.openxmlformats.org/markup-compatibility/2006">
          <mc:Choice Requires="x14">
            <control shapeId="92640" r:id="rId74" name="Check Box 480">
              <controlPr defaultSize="0" autoFill="0" autoLine="0" autoPict="0">
                <anchor moveWithCells="1">
                  <from>
                    <xdr:col>10</xdr:col>
                    <xdr:colOff>180975</xdr:colOff>
                    <xdr:row>49</xdr:row>
                    <xdr:rowOff>28575</xdr:rowOff>
                  </from>
                  <to>
                    <xdr:col>11</xdr:col>
                    <xdr:colOff>171450</xdr:colOff>
                    <xdr:row>49</xdr:row>
                    <xdr:rowOff>171450</xdr:rowOff>
                  </to>
                </anchor>
              </controlPr>
            </control>
          </mc:Choice>
        </mc:AlternateContent>
        <mc:AlternateContent xmlns:mc="http://schemas.openxmlformats.org/markup-compatibility/2006">
          <mc:Choice Requires="x14">
            <control shapeId="92641" r:id="rId75" name="Check Box 481">
              <controlPr defaultSize="0" autoFill="0" autoLine="0" autoPict="0">
                <anchor moveWithCells="1">
                  <from>
                    <xdr:col>13</xdr:col>
                    <xdr:colOff>180975</xdr:colOff>
                    <xdr:row>18</xdr:row>
                    <xdr:rowOff>28575</xdr:rowOff>
                  </from>
                  <to>
                    <xdr:col>14</xdr:col>
                    <xdr:colOff>171450</xdr:colOff>
                    <xdr:row>18</xdr:row>
                    <xdr:rowOff>171450</xdr:rowOff>
                  </to>
                </anchor>
              </controlPr>
            </control>
          </mc:Choice>
        </mc:AlternateContent>
        <mc:AlternateContent xmlns:mc="http://schemas.openxmlformats.org/markup-compatibility/2006">
          <mc:Choice Requires="x14">
            <control shapeId="92642" r:id="rId76" name="Check Box 482">
              <controlPr defaultSize="0" autoFill="0" autoLine="0" autoPict="0">
                <anchor moveWithCells="1">
                  <from>
                    <xdr:col>13</xdr:col>
                    <xdr:colOff>180975</xdr:colOff>
                    <xdr:row>20</xdr:row>
                    <xdr:rowOff>28575</xdr:rowOff>
                  </from>
                  <to>
                    <xdr:col>14</xdr:col>
                    <xdr:colOff>171450</xdr:colOff>
                    <xdr:row>20</xdr:row>
                    <xdr:rowOff>171450</xdr:rowOff>
                  </to>
                </anchor>
              </controlPr>
            </control>
          </mc:Choice>
        </mc:AlternateContent>
        <mc:AlternateContent xmlns:mc="http://schemas.openxmlformats.org/markup-compatibility/2006">
          <mc:Choice Requires="x14">
            <control shapeId="92643" r:id="rId77" name="Check Box 483">
              <controlPr defaultSize="0" autoFill="0" autoLine="0" autoPict="0">
                <anchor moveWithCells="1">
                  <from>
                    <xdr:col>13</xdr:col>
                    <xdr:colOff>180975</xdr:colOff>
                    <xdr:row>21</xdr:row>
                    <xdr:rowOff>28575</xdr:rowOff>
                  </from>
                  <to>
                    <xdr:col>14</xdr:col>
                    <xdr:colOff>171450</xdr:colOff>
                    <xdr:row>21</xdr:row>
                    <xdr:rowOff>171450</xdr:rowOff>
                  </to>
                </anchor>
              </controlPr>
            </control>
          </mc:Choice>
        </mc:AlternateContent>
        <mc:AlternateContent xmlns:mc="http://schemas.openxmlformats.org/markup-compatibility/2006">
          <mc:Choice Requires="x14">
            <control shapeId="92644" r:id="rId78" name="Check Box 484">
              <controlPr defaultSize="0" autoFill="0" autoLine="0" autoPict="0">
                <anchor moveWithCells="1">
                  <from>
                    <xdr:col>13</xdr:col>
                    <xdr:colOff>180975</xdr:colOff>
                    <xdr:row>22</xdr:row>
                    <xdr:rowOff>28575</xdr:rowOff>
                  </from>
                  <to>
                    <xdr:col>14</xdr:col>
                    <xdr:colOff>171450</xdr:colOff>
                    <xdr:row>22</xdr:row>
                    <xdr:rowOff>171450</xdr:rowOff>
                  </to>
                </anchor>
              </controlPr>
            </control>
          </mc:Choice>
        </mc:AlternateContent>
        <mc:AlternateContent xmlns:mc="http://schemas.openxmlformats.org/markup-compatibility/2006">
          <mc:Choice Requires="x14">
            <control shapeId="92645" r:id="rId79" name="Check Box 485">
              <controlPr defaultSize="0" autoFill="0" autoLine="0" autoPict="0">
                <anchor moveWithCells="1">
                  <from>
                    <xdr:col>13</xdr:col>
                    <xdr:colOff>180975</xdr:colOff>
                    <xdr:row>23</xdr:row>
                    <xdr:rowOff>28575</xdr:rowOff>
                  </from>
                  <to>
                    <xdr:col>14</xdr:col>
                    <xdr:colOff>171450</xdr:colOff>
                    <xdr:row>23</xdr:row>
                    <xdr:rowOff>171450</xdr:rowOff>
                  </to>
                </anchor>
              </controlPr>
            </control>
          </mc:Choice>
        </mc:AlternateContent>
        <mc:AlternateContent xmlns:mc="http://schemas.openxmlformats.org/markup-compatibility/2006">
          <mc:Choice Requires="x14">
            <control shapeId="92646" r:id="rId80" name="Check Box 486">
              <controlPr defaultSize="0" autoFill="0" autoLine="0" autoPict="0">
                <anchor moveWithCells="1">
                  <from>
                    <xdr:col>13</xdr:col>
                    <xdr:colOff>180975</xdr:colOff>
                    <xdr:row>24</xdr:row>
                    <xdr:rowOff>28575</xdr:rowOff>
                  </from>
                  <to>
                    <xdr:col>14</xdr:col>
                    <xdr:colOff>171450</xdr:colOff>
                    <xdr:row>24</xdr:row>
                    <xdr:rowOff>171450</xdr:rowOff>
                  </to>
                </anchor>
              </controlPr>
            </control>
          </mc:Choice>
        </mc:AlternateContent>
        <mc:AlternateContent xmlns:mc="http://schemas.openxmlformats.org/markup-compatibility/2006">
          <mc:Choice Requires="x14">
            <control shapeId="92647" r:id="rId81" name="Check Box 487">
              <controlPr defaultSize="0" autoFill="0" autoLine="0" autoPict="0">
                <anchor moveWithCells="1">
                  <from>
                    <xdr:col>13</xdr:col>
                    <xdr:colOff>180975</xdr:colOff>
                    <xdr:row>25</xdr:row>
                    <xdr:rowOff>28575</xdr:rowOff>
                  </from>
                  <to>
                    <xdr:col>14</xdr:col>
                    <xdr:colOff>171450</xdr:colOff>
                    <xdr:row>25</xdr:row>
                    <xdr:rowOff>171450</xdr:rowOff>
                  </to>
                </anchor>
              </controlPr>
            </control>
          </mc:Choice>
        </mc:AlternateContent>
        <mc:AlternateContent xmlns:mc="http://schemas.openxmlformats.org/markup-compatibility/2006">
          <mc:Choice Requires="x14">
            <control shapeId="92648" r:id="rId82" name="Check Box 488">
              <controlPr defaultSize="0" autoFill="0" autoLine="0" autoPict="0">
                <anchor moveWithCells="1">
                  <from>
                    <xdr:col>13</xdr:col>
                    <xdr:colOff>180975</xdr:colOff>
                    <xdr:row>26</xdr:row>
                    <xdr:rowOff>28575</xdr:rowOff>
                  </from>
                  <to>
                    <xdr:col>14</xdr:col>
                    <xdr:colOff>171450</xdr:colOff>
                    <xdr:row>26</xdr:row>
                    <xdr:rowOff>171450</xdr:rowOff>
                  </to>
                </anchor>
              </controlPr>
            </control>
          </mc:Choice>
        </mc:AlternateContent>
        <mc:AlternateContent xmlns:mc="http://schemas.openxmlformats.org/markup-compatibility/2006">
          <mc:Choice Requires="x14">
            <control shapeId="92649" r:id="rId83" name="Check Box 489">
              <controlPr defaultSize="0" autoFill="0" autoLine="0" autoPict="0">
                <anchor moveWithCells="1">
                  <from>
                    <xdr:col>13</xdr:col>
                    <xdr:colOff>180975</xdr:colOff>
                    <xdr:row>27</xdr:row>
                    <xdr:rowOff>28575</xdr:rowOff>
                  </from>
                  <to>
                    <xdr:col>14</xdr:col>
                    <xdr:colOff>171450</xdr:colOff>
                    <xdr:row>27</xdr:row>
                    <xdr:rowOff>171450</xdr:rowOff>
                  </to>
                </anchor>
              </controlPr>
            </control>
          </mc:Choice>
        </mc:AlternateContent>
        <mc:AlternateContent xmlns:mc="http://schemas.openxmlformats.org/markup-compatibility/2006">
          <mc:Choice Requires="x14">
            <control shapeId="92651" r:id="rId84" name="Check Box 491">
              <controlPr defaultSize="0" autoFill="0" autoLine="0" autoPict="0">
                <anchor moveWithCells="1">
                  <from>
                    <xdr:col>13</xdr:col>
                    <xdr:colOff>180975</xdr:colOff>
                    <xdr:row>28</xdr:row>
                    <xdr:rowOff>28575</xdr:rowOff>
                  </from>
                  <to>
                    <xdr:col>14</xdr:col>
                    <xdr:colOff>171450</xdr:colOff>
                    <xdr:row>28</xdr:row>
                    <xdr:rowOff>171450</xdr:rowOff>
                  </to>
                </anchor>
              </controlPr>
            </control>
          </mc:Choice>
        </mc:AlternateContent>
        <mc:AlternateContent xmlns:mc="http://schemas.openxmlformats.org/markup-compatibility/2006">
          <mc:Choice Requires="x14">
            <control shapeId="92652" r:id="rId85" name="Check Box 492">
              <controlPr defaultSize="0" autoFill="0" autoLine="0" autoPict="0">
                <anchor moveWithCells="1">
                  <from>
                    <xdr:col>13</xdr:col>
                    <xdr:colOff>180975</xdr:colOff>
                    <xdr:row>29</xdr:row>
                    <xdr:rowOff>28575</xdr:rowOff>
                  </from>
                  <to>
                    <xdr:col>14</xdr:col>
                    <xdr:colOff>171450</xdr:colOff>
                    <xdr:row>29</xdr:row>
                    <xdr:rowOff>171450</xdr:rowOff>
                  </to>
                </anchor>
              </controlPr>
            </control>
          </mc:Choice>
        </mc:AlternateContent>
        <mc:AlternateContent xmlns:mc="http://schemas.openxmlformats.org/markup-compatibility/2006">
          <mc:Choice Requires="x14">
            <control shapeId="92653" r:id="rId86" name="Check Box 493">
              <controlPr defaultSize="0" autoFill="0" autoLine="0" autoPict="0">
                <anchor moveWithCells="1">
                  <from>
                    <xdr:col>13</xdr:col>
                    <xdr:colOff>180975</xdr:colOff>
                    <xdr:row>30</xdr:row>
                    <xdr:rowOff>28575</xdr:rowOff>
                  </from>
                  <to>
                    <xdr:col>14</xdr:col>
                    <xdr:colOff>171450</xdr:colOff>
                    <xdr:row>30</xdr:row>
                    <xdr:rowOff>171450</xdr:rowOff>
                  </to>
                </anchor>
              </controlPr>
            </control>
          </mc:Choice>
        </mc:AlternateContent>
        <mc:AlternateContent xmlns:mc="http://schemas.openxmlformats.org/markup-compatibility/2006">
          <mc:Choice Requires="x14">
            <control shapeId="92654" r:id="rId87" name="Check Box 494">
              <controlPr defaultSize="0" autoFill="0" autoLine="0" autoPict="0">
                <anchor moveWithCells="1">
                  <from>
                    <xdr:col>13</xdr:col>
                    <xdr:colOff>180975</xdr:colOff>
                    <xdr:row>31</xdr:row>
                    <xdr:rowOff>28575</xdr:rowOff>
                  </from>
                  <to>
                    <xdr:col>14</xdr:col>
                    <xdr:colOff>171450</xdr:colOff>
                    <xdr:row>31</xdr:row>
                    <xdr:rowOff>171450</xdr:rowOff>
                  </to>
                </anchor>
              </controlPr>
            </control>
          </mc:Choice>
        </mc:AlternateContent>
        <mc:AlternateContent xmlns:mc="http://schemas.openxmlformats.org/markup-compatibility/2006">
          <mc:Choice Requires="x14">
            <control shapeId="92656" r:id="rId88" name="Check Box 496">
              <controlPr defaultSize="0" autoFill="0" autoLine="0" autoPict="0">
                <anchor moveWithCells="1">
                  <from>
                    <xdr:col>13</xdr:col>
                    <xdr:colOff>180975</xdr:colOff>
                    <xdr:row>32</xdr:row>
                    <xdr:rowOff>28575</xdr:rowOff>
                  </from>
                  <to>
                    <xdr:col>14</xdr:col>
                    <xdr:colOff>171450</xdr:colOff>
                    <xdr:row>32</xdr:row>
                    <xdr:rowOff>171450</xdr:rowOff>
                  </to>
                </anchor>
              </controlPr>
            </control>
          </mc:Choice>
        </mc:AlternateContent>
        <mc:AlternateContent xmlns:mc="http://schemas.openxmlformats.org/markup-compatibility/2006">
          <mc:Choice Requires="x14">
            <control shapeId="92657" r:id="rId89" name="Check Box 497">
              <controlPr defaultSize="0" autoFill="0" autoLine="0" autoPict="0">
                <anchor moveWithCells="1">
                  <from>
                    <xdr:col>13</xdr:col>
                    <xdr:colOff>180975</xdr:colOff>
                    <xdr:row>33</xdr:row>
                    <xdr:rowOff>28575</xdr:rowOff>
                  </from>
                  <to>
                    <xdr:col>14</xdr:col>
                    <xdr:colOff>171450</xdr:colOff>
                    <xdr:row>33</xdr:row>
                    <xdr:rowOff>171450</xdr:rowOff>
                  </to>
                </anchor>
              </controlPr>
            </control>
          </mc:Choice>
        </mc:AlternateContent>
        <mc:AlternateContent xmlns:mc="http://schemas.openxmlformats.org/markup-compatibility/2006">
          <mc:Choice Requires="x14">
            <control shapeId="92658" r:id="rId90" name="Check Box 498">
              <controlPr defaultSize="0" autoFill="0" autoLine="0" autoPict="0">
                <anchor moveWithCells="1">
                  <from>
                    <xdr:col>13</xdr:col>
                    <xdr:colOff>180975</xdr:colOff>
                    <xdr:row>34</xdr:row>
                    <xdr:rowOff>28575</xdr:rowOff>
                  </from>
                  <to>
                    <xdr:col>14</xdr:col>
                    <xdr:colOff>171450</xdr:colOff>
                    <xdr:row>34</xdr:row>
                    <xdr:rowOff>171450</xdr:rowOff>
                  </to>
                </anchor>
              </controlPr>
            </control>
          </mc:Choice>
        </mc:AlternateContent>
        <mc:AlternateContent xmlns:mc="http://schemas.openxmlformats.org/markup-compatibility/2006">
          <mc:Choice Requires="x14">
            <control shapeId="92659" r:id="rId91" name="Check Box 499">
              <controlPr defaultSize="0" autoFill="0" autoLine="0" autoPict="0">
                <anchor moveWithCells="1">
                  <from>
                    <xdr:col>13</xdr:col>
                    <xdr:colOff>180975</xdr:colOff>
                    <xdr:row>35</xdr:row>
                    <xdr:rowOff>28575</xdr:rowOff>
                  </from>
                  <to>
                    <xdr:col>14</xdr:col>
                    <xdr:colOff>171450</xdr:colOff>
                    <xdr:row>35</xdr:row>
                    <xdr:rowOff>171450</xdr:rowOff>
                  </to>
                </anchor>
              </controlPr>
            </control>
          </mc:Choice>
        </mc:AlternateContent>
        <mc:AlternateContent xmlns:mc="http://schemas.openxmlformats.org/markup-compatibility/2006">
          <mc:Choice Requires="x14">
            <control shapeId="92660" r:id="rId92" name="Check Box 500">
              <controlPr defaultSize="0" autoFill="0" autoLine="0" autoPict="0">
                <anchor moveWithCells="1">
                  <from>
                    <xdr:col>13</xdr:col>
                    <xdr:colOff>180975</xdr:colOff>
                    <xdr:row>36</xdr:row>
                    <xdr:rowOff>28575</xdr:rowOff>
                  </from>
                  <to>
                    <xdr:col>14</xdr:col>
                    <xdr:colOff>171450</xdr:colOff>
                    <xdr:row>36</xdr:row>
                    <xdr:rowOff>171450</xdr:rowOff>
                  </to>
                </anchor>
              </controlPr>
            </control>
          </mc:Choice>
        </mc:AlternateContent>
        <mc:AlternateContent xmlns:mc="http://schemas.openxmlformats.org/markup-compatibility/2006">
          <mc:Choice Requires="x14">
            <control shapeId="92661" r:id="rId93" name="Check Box 501">
              <controlPr defaultSize="0" autoFill="0" autoLine="0" autoPict="0">
                <anchor moveWithCells="1">
                  <from>
                    <xdr:col>13</xdr:col>
                    <xdr:colOff>180975</xdr:colOff>
                    <xdr:row>37</xdr:row>
                    <xdr:rowOff>28575</xdr:rowOff>
                  </from>
                  <to>
                    <xdr:col>14</xdr:col>
                    <xdr:colOff>171450</xdr:colOff>
                    <xdr:row>37</xdr:row>
                    <xdr:rowOff>171450</xdr:rowOff>
                  </to>
                </anchor>
              </controlPr>
            </control>
          </mc:Choice>
        </mc:AlternateContent>
        <mc:AlternateContent xmlns:mc="http://schemas.openxmlformats.org/markup-compatibility/2006">
          <mc:Choice Requires="x14">
            <control shapeId="92662" r:id="rId94" name="Check Box 502">
              <controlPr defaultSize="0" autoFill="0" autoLine="0" autoPict="0">
                <anchor moveWithCells="1">
                  <from>
                    <xdr:col>13</xdr:col>
                    <xdr:colOff>180975</xdr:colOff>
                    <xdr:row>38</xdr:row>
                    <xdr:rowOff>28575</xdr:rowOff>
                  </from>
                  <to>
                    <xdr:col>14</xdr:col>
                    <xdr:colOff>171450</xdr:colOff>
                    <xdr:row>38</xdr:row>
                    <xdr:rowOff>171450</xdr:rowOff>
                  </to>
                </anchor>
              </controlPr>
            </control>
          </mc:Choice>
        </mc:AlternateContent>
        <mc:AlternateContent xmlns:mc="http://schemas.openxmlformats.org/markup-compatibility/2006">
          <mc:Choice Requires="x14">
            <control shapeId="92663" r:id="rId95" name="Check Box 503">
              <controlPr defaultSize="0" autoFill="0" autoLine="0" autoPict="0">
                <anchor moveWithCells="1">
                  <from>
                    <xdr:col>13</xdr:col>
                    <xdr:colOff>180975</xdr:colOff>
                    <xdr:row>39</xdr:row>
                    <xdr:rowOff>28575</xdr:rowOff>
                  </from>
                  <to>
                    <xdr:col>14</xdr:col>
                    <xdr:colOff>171450</xdr:colOff>
                    <xdr:row>39</xdr:row>
                    <xdr:rowOff>171450</xdr:rowOff>
                  </to>
                </anchor>
              </controlPr>
            </control>
          </mc:Choice>
        </mc:AlternateContent>
        <mc:AlternateContent xmlns:mc="http://schemas.openxmlformats.org/markup-compatibility/2006">
          <mc:Choice Requires="x14">
            <control shapeId="92664" r:id="rId96" name="Check Box 504">
              <controlPr defaultSize="0" autoFill="0" autoLine="0" autoPict="0">
                <anchor moveWithCells="1">
                  <from>
                    <xdr:col>13</xdr:col>
                    <xdr:colOff>180975</xdr:colOff>
                    <xdr:row>40</xdr:row>
                    <xdr:rowOff>28575</xdr:rowOff>
                  </from>
                  <to>
                    <xdr:col>14</xdr:col>
                    <xdr:colOff>171450</xdr:colOff>
                    <xdr:row>40</xdr:row>
                    <xdr:rowOff>171450</xdr:rowOff>
                  </to>
                </anchor>
              </controlPr>
            </control>
          </mc:Choice>
        </mc:AlternateContent>
        <mc:AlternateContent xmlns:mc="http://schemas.openxmlformats.org/markup-compatibility/2006">
          <mc:Choice Requires="x14">
            <control shapeId="92665" r:id="rId97" name="Check Box 505">
              <controlPr defaultSize="0" autoFill="0" autoLine="0" autoPict="0">
                <anchor moveWithCells="1">
                  <from>
                    <xdr:col>13</xdr:col>
                    <xdr:colOff>180975</xdr:colOff>
                    <xdr:row>41</xdr:row>
                    <xdr:rowOff>28575</xdr:rowOff>
                  </from>
                  <to>
                    <xdr:col>14</xdr:col>
                    <xdr:colOff>171450</xdr:colOff>
                    <xdr:row>41</xdr:row>
                    <xdr:rowOff>171450</xdr:rowOff>
                  </to>
                </anchor>
              </controlPr>
            </control>
          </mc:Choice>
        </mc:AlternateContent>
        <mc:AlternateContent xmlns:mc="http://schemas.openxmlformats.org/markup-compatibility/2006">
          <mc:Choice Requires="x14">
            <control shapeId="92666" r:id="rId98" name="Check Box 506">
              <controlPr defaultSize="0" autoFill="0" autoLine="0" autoPict="0">
                <anchor moveWithCells="1">
                  <from>
                    <xdr:col>13</xdr:col>
                    <xdr:colOff>180975</xdr:colOff>
                    <xdr:row>42</xdr:row>
                    <xdr:rowOff>28575</xdr:rowOff>
                  </from>
                  <to>
                    <xdr:col>14</xdr:col>
                    <xdr:colOff>171450</xdr:colOff>
                    <xdr:row>42</xdr:row>
                    <xdr:rowOff>171450</xdr:rowOff>
                  </to>
                </anchor>
              </controlPr>
            </control>
          </mc:Choice>
        </mc:AlternateContent>
        <mc:AlternateContent xmlns:mc="http://schemas.openxmlformats.org/markup-compatibility/2006">
          <mc:Choice Requires="x14">
            <control shapeId="92667" r:id="rId99" name="Check Box 507">
              <controlPr defaultSize="0" autoFill="0" autoLine="0" autoPict="0">
                <anchor moveWithCells="1">
                  <from>
                    <xdr:col>13</xdr:col>
                    <xdr:colOff>180975</xdr:colOff>
                    <xdr:row>43</xdr:row>
                    <xdr:rowOff>28575</xdr:rowOff>
                  </from>
                  <to>
                    <xdr:col>14</xdr:col>
                    <xdr:colOff>171450</xdr:colOff>
                    <xdr:row>43</xdr:row>
                    <xdr:rowOff>171450</xdr:rowOff>
                  </to>
                </anchor>
              </controlPr>
            </control>
          </mc:Choice>
        </mc:AlternateContent>
        <mc:AlternateContent xmlns:mc="http://schemas.openxmlformats.org/markup-compatibility/2006">
          <mc:Choice Requires="x14">
            <control shapeId="92668" r:id="rId100" name="Check Box 508">
              <controlPr defaultSize="0" autoFill="0" autoLine="0" autoPict="0">
                <anchor moveWithCells="1">
                  <from>
                    <xdr:col>13</xdr:col>
                    <xdr:colOff>180975</xdr:colOff>
                    <xdr:row>44</xdr:row>
                    <xdr:rowOff>28575</xdr:rowOff>
                  </from>
                  <to>
                    <xdr:col>14</xdr:col>
                    <xdr:colOff>171450</xdr:colOff>
                    <xdr:row>44</xdr:row>
                    <xdr:rowOff>171450</xdr:rowOff>
                  </to>
                </anchor>
              </controlPr>
            </control>
          </mc:Choice>
        </mc:AlternateContent>
        <mc:AlternateContent xmlns:mc="http://schemas.openxmlformats.org/markup-compatibility/2006">
          <mc:Choice Requires="x14">
            <control shapeId="92669" r:id="rId101" name="Check Box 509">
              <controlPr defaultSize="0" autoFill="0" autoLine="0" autoPict="0">
                <anchor moveWithCells="1">
                  <from>
                    <xdr:col>13</xdr:col>
                    <xdr:colOff>180975</xdr:colOff>
                    <xdr:row>45</xdr:row>
                    <xdr:rowOff>28575</xdr:rowOff>
                  </from>
                  <to>
                    <xdr:col>14</xdr:col>
                    <xdr:colOff>171450</xdr:colOff>
                    <xdr:row>45</xdr:row>
                    <xdr:rowOff>171450</xdr:rowOff>
                  </to>
                </anchor>
              </controlPr>
            </control>
          </mc:Choice>
        </mc:AlternateContent>
        <mc:AlternateContent xmlns:mc="http://schemas.openxmlformats.org/markup-compatibility/2006">
          <mc:Choice Requires="x14">
            <control shapeId="92670" r:id="rId102" name="Check Box 510">
              <controlPr defaultSize="0" autoFill="0" autoLine="0" autoPict="0">
                <anchor moveWithCells="1">
                  <from>
                    <xdr:col>13</xdr:col>
                    <xdr:colOff>180975</xdr:colOff>
                    <xdr:row>46</xdr:row>
                    <xdr:rowOff>28575</xdr:rowOff>
                  </from>
                  <to>
                    <xdr:col>14</xdr:col>
                    <xdr:colOff>171450</xdr:colOff>
                    <xdr:row>46</xdr:row>
                    <xdr:rowOff>171450</xdr:rowOff>
                  </to>
                </anchor>
              </controlPr>
            </control>
          </mc:Choice>
        </mc:AlternateContent>
        <mc:AlternateContent xmlns:mc="http://schemas.openxmlformats.org/markup-compatibility/2006">
          <mc:Choice Requires="x14">
            <control shapeId="92671" r:id="rId103" name="Check Box 511">
              <controlPr defaultSize="0" autoFill="0" autoLine="0" autoPict="0">
                <anchor moveWithCells="1">
                  <from>
                    <xdr:col>13</xdr:col>
                    <xdr:colOff>180975</xdr:colOff>
                    <xdr:row>47</xdr:row>
                    <xdr:rowOff>28575</xdr:rowOff>
                  </from>
                  <to>
                    <xdr:col>14</xdr:col>
                    <xdr:colOff>171450</xdr:colOff>
                    <xdr:row>47</xdr:row>
                    <xdr:rowOff>171450</xdr:rowOff>
                  </to>
                </anchor>
              </controlPr>
            </control>
          </mc:Choice>
        </mc:AlternateContent>
        <mc:AlternateContent xmlns:mc="http://schemas.openxmlformats.org/markup-compatibility/2006">
          <mc:Choice Requires="x14">
            <control shapeId="92672" r:id="rId104" name="Check Box 512">
              <controlPr defaultSize="0" autoFill="0" autoLine="0" autoPict="0">
                <anchor moveWithCells="1">
                  <from>
                    <xdr:col>13</xdr:col>
                    <xdr:colOff>180975</xdr:colOff>
                    <xdr:row>48</xdr:row>
                    <xdr:rowOff>28575</xdr:rowOff>
                  </from>
                  <to>
                    <xdr:col>14</xdr:col>
                    <xdr:colOff>171450</xdr:colOff>
                    <xdr:row>48</xdr:row>
                    <xdr:rowOff>171450</xdr:rowOff>
                  </to>
                </anchor>
              </controlPr>
            </control>
          </mc:Choice>
        </mc:AlternateContent>
        <mc:AlternateContent xmlns:mc="http://schemas.openxmlformats.org/markup-compatibility/2006">
          <mc:Choice Requires="x14">
            <control shapeId="92673" r:id="rId105" name="Check Box 513">
              <controlPr defaultSize="0" autoFill="0" autoLine="0" autoPict="0">
                <anchor moveWithCells="1">
                  <from>
                    <xdr:col>13</xdr:col>
                    <xdr:colOff>180975</xdr:colOff>
                    <xdr:row>49</xdr:row>
                    <xdr:rowOff>28575</xdr:rowOff>
                  </from>
                  <to>
                    <xdr:col>14</xdr:col>
                    <xdr:colOff>171450</xdr:colOff>
                    <xdr:row>49</xdr:row>
                    <xdr:rowOff>171450</xdr:rowOff>
                  </to>
                </anchor>
              </controlPr>
            </control>
          </mc:Choice>
        </mc:AlternateContent>
        <mc:AlternateContent xmlns:mc="http://schemas.openxmlformats.org/markup-compatibility/2006">
          <mc:Choice Requires="x14">
            <control shapeId="92674" r:id="rId106" name="Check Box 514">
              <controlPr defaultSize="0" autoFill="0" autoLine="0" autoPict="0">
                <anchor moveWithCells="1">
                  <from>
                    <xdr:col>16</xdr:col>
                    <xdr:colOff>180975</xdr:colOff>
                    <xdr:row>18</xdr:row>
                    <xdr:rowOff>28575</xdr:rowOff>
                  </from>
                  <to>
                    <xdr:col>17</xdr:col>
                    <xdr:colOff>171450</xdr:colOff>
                    <xdr:row>18</xdr:row>
                    <xdr:rowOff>171450</xdr:rowOff>
                  </to>
                </anchor>
              </controlPr>
            </control>
          </mc:Choice>
        </mc:AlternateContent>
        <mc:AlternateContent xmlns:mc="http://schemas.openxmlformats.org/markup-compatibility/2006">
          <mc:Choice Requires="x14">
            <control shapeId="92675" r:id="rId107" name="Check Box 515">
              <controlPr defaultSize="0" autoFill="0" autoLine="0" autoPict="0">
                <anchor moveWithCells="1">
                  <from>
                    <xdr:col>16</xdr:col>
                    <xdr:colOff>180975</xdr:colOff>
                    <xdr:row>20</xdr:row>
                    <xdr:rowOff>28575</xdr:rowOff>
                  </from>
                  <to>
                    <xdr:col>17</xdr:col>
                    <xdr:colOff>171450</xdr:colOff>
                    <xdr:row>20</xdr:row>
                    <xdr:rowOff>171450</xdr:rowOff>
                  </to>
                </anchor>
              </controlPr>
            </control>
          </mc:Choice>
        </mc:AlternateContent>
        <mc:AlternateContent xmlns:mc="http://schemas.openxmlformats.org/markup-compatibility/2006">
          <mc:Choice Requires="x14">
            <control shapeId="92676" r:id="rId108" name="Check Box 516">
              <controlPr defaultSize="0" autoFill="0" autoLine="0" autoPict="0">
                <anchor moveWithCells="1">
                  <from>
                    <xdr:col>16</xdr:col>
                    <xdr:colOff>180975</xdr:colOff>
                    <xdr:row>21</xdr:row>
                    <xdr:rowOff>28575</xdr:rowOff>
                  </from>
                  <to>
                    <xdr:col>17</xdr:col>
                    <xdr:colOff>171450</xdr:colOff>
                    <xdr:row>21</xdr:row>
                    <xdr:rowOff>171450</xdr:rowOff>
                  </to>
                </anchor>
              </controlPr>
            </control>
          </mc:Choice>
        </mc:AlternateContent>
        <mc:AlternateContent xmlns:mc="http://schemas.openxmlformats.org/markup-compatibility/2006">
          <mc:Choice Requires="x14">
            <control shapeId="92677" r:id="rId109" name="Check Box 517">
              <controlPr defaultSize="0" autoFill="0" autoLine="0" autoPict="0">
                <anchor moveWithCells="1">
                  <from>
                    <xdr:col>16</xdr:col>
                    <xdr:colOff>180975</xdr:colOff>
                    <xdr:row>22</xdr:row>
                    <xdr:rowOff>28575</xdr:rowOff>
                  </from>
                  <to>
                    <xdr:col>17</xdr:col>
                    <xdr:colOff>171450</xdr:colOff>
                    <xdr:row>22</xdr:row>
                    <xdr:rowOff>171450</xdr:rowOff>
                  </to>
                </anchor>
              </controlPr>
            </control>
          </mc:Choice>
        </mc:AlternateContent>
        <mc:AlternateContent xmlns:mc="http://schemas.openxmlformats.org/markup-compatibility/2006">
          <mc:Choice Requires="x14">
            <control shapeId="92678" r:id="rId110" name="Check Box 518">
              <controlPr defaultSize="0" autoFill="0" autoLine="0" autoPict="0">
                <anchor moveWithCells="1">
                  <from>
                    <xdr:col>16</xdr:col>
                    <xdr:colOff>180975</xdr:colOff>
                    <xdr:row>23</xdr:row>
                    <xdr:rowOff>28575</xdr:rowOff>
                  </from>
                  <to>
                    <xdr:col>17</xdr:col>
                    <xdr:colOff>171450</xdr:colOff>
                    <xdr:row>23</xdr:row>
                    <xdr:rowOff>171450</xdr:rowOff>
                  </to>
                </anchor>
              </controlPr>
            </control>
          </mc:Choice>
        </mc:AlternateContent>
        <mc:AlternateContent xmlns:mc="http://schemas.openxmlformats.org/markup-compatibility/2006">
          <mc:Choice Requires="x14">
            <control shapeId="92679" r:id="rId111" name="Check Box 519">
              <controlPr defaultSize="0" autoFill="0" autoLine="0" autoPict="0">
                <anchor moveWithCells="1">
                  <from>
                    <xdr:col>16</xdr:col>
                    <xdr:colOff>180975</xdr:colOff>
                    <xdr:row>24</xdr:row>
                    <xdr:rowOff>28575</xdr:rowOff>
                  </from>
                  <to>
                    <xdr:col>17</xdr:col>
                    <xdr:colOff>171450</xdr:colOff>
                    <xdr:row>24</xdr:row>
                    <xdr:rowOff>171450</xdr:rowOff>
                  </to>
                </anchor>
              </controlPr>
            </control>
          </mc:Choice>
        </mc:AlternateContent>
        <mc:AlternateContent xmlns:mc="http://schemas.openxmlformats.org/markup-compatibility/2006">
          <mc:Choice Requires="x14">
            <control shapeId="92680" r:id="rId112" name="Check Box 520">
              <controlPr defaultSize="0" autoFill="0" autoLine="0" autoPict="0">
                <anchor moveWithCells="1">
                  <from>
                    <xdr:col>16</xdr:col>
                    <xdr:colOff>180975</xdr:colOff>
                    <xdr:row>25</xdr:row>
                    <xdr:rowOff>28575</xdr:rowOff>
                  </from>
                  <to>
                    <xdr:col>17</xdr:col>
                    <xdr:colOff>171450</xdr:colOff>
                    <xdr:row>25</xdr:row>
                    <xdr:rowOff>171450</xdr:rowOff>
                  </to>
                </anchor>
              </controlPr>
            </control>
          </mc:Choice>
        </mc:AlternateContent>
        <mc:AlternateContent xmlns:mc="http://schemas.openxmlformats.org/markup-compatibility/2006">
          <mc:Choice Requires="x14">
            <control shapeId="92681" r:id="rId113" name="Check Box 521">
              <controlPr defaultSize="0" autoFill="0" autoLine="0" autoPict="0">
                <anchor moveWithCells="1">
                  <from>
                    <xdr:col>16</xdr:col>
                    <xdr:colOff>180975</xdr:colOff>
                    <xdr:row>26</xdr:row>
                    <xdr:rowOff>28575</xdr:rowOff>
                  </from>
                  <to>
                    <xdr:col>17</xdr:col>
                    <xdr:colOff>171450</xdr:colOff>
                    <xdr:row>26</xdr:row>
                    <xdr:rowOff>171450</xdr:rowOff>
                  </to>
                </anchor>
              </controlPr>
            </control>
          </mc:Choice>
        </mc:AlternateContent>
        <mc:AlternateContent xmlns:mc="http://schemas.openxmlformats.org/markup-compatibility/2006">
          <mc:Choice Requires="x14">
            <control shapeId="92682" r:id="rId114" name="Check Box 522">
              <controlPr defaultSize="0" autoFill="0" autoLine="0" autoPict="0">
                <anchor moveWithCells="1">
                  <from>
                    <xdr:col>16</xdr:col>
                    <xdr:colOff>180975</xdr:colOff>
                    <xdr:row>27</xdr:row>
                    <xdr:rowOff>28575</xdr:rowOff>
                  </from>
                  <to>
                    <xdr:col>17</xdr:col>
                    <xdr:colOff>171450</xdr:colOff>
                    <xdr:row>27</xdr:row>
                    <xdr:rowOff>171450</xdr:rowOff>
                  </to>
                </anchor>
              </controlPr>
            </control>
          </mc:Choice>
        </mc:AlternateContent>
        <mc:AlternateContent xmlns:mc="http://schemas.openxmlformats.org/markup-compatibility/2006">
          <mc:Choice Requires="x14">
            <control shapeId="92684" r:id="rId115" name="Check Box 524">
              <controlPr defaultSize="0" autoFill="0" autoLine="0" autoPict="0">
                <anchor moveWithCells="1">
                  <from>
                    <xdr:col>16</xdr:col>
                    <xdr:colOff>180975</xdr:colOff>
                    <xdr:row>28</xdr:row>
                    <xdr:rowOff>28575</xdr:rowOff>
                  </from>
                  <to>
                    <xdr:col>17</xdr:col>
                    <xdr:colOff>171450</xdr:colOff>
                    <xdr:row>28</xdr:row>
                    <xdr:rowOff>171450</xdr:rowOff>
                  </to>
                </anchor>
              </controlPr>
            </control>
          </mc:Choice>
        </mc:AlternateContent>
        <mc:AlternateContent xmlns:mc="http://schemas.openxmlformats.org/markup-compatibility/2006">
          <mc:Choice Requires="x14">
            <control shapeId="92685" r:id="rId116" name="Check Box 525">
              <controlPr defaultSize="0" autoFill="0" autoLine="0" autoPict="0">
                <anchor moveWithCells="1">
                  <from>
                    <xdr:col>16</xdr:col>
                    <xdr:colOff>180975</xdr:colOff>
                    <xdr:row>29</xdr:row>
                    <xdr:rowOff>28575</xdr:rowOff>
                  </from>
                  <to>
                    <xdr:col>17</xdr:col>
                    <xdr:colOff>171450</xdr:colOff>
                    <xdr:row>29</xdr:row>
                    <xdr:rowOff>171450</xdr:rowOff>
                  </to>
                </anchor>
              </controlPr>
            </control>
          </mc:Choice>
        </mc:AlternateContent>
        <mc:AlternateContent xmlns:mc="http://schemas.openxmlformats.org/markup-compatibility/2006">
          <mc:Choice Requires="x14">
            <control shapeId="92686" r:id="rId117" name="Check Box 526">
              <controlPr defaultSize="0" autoFill="0" autoLine="0" autoPict="0">
                <anchor moveWithCells="1">
                  <from>
                    <xdr:col>16</xdr:col>
                    <xdr:colOff>180975</xdr:colOff>
                    <xdr:row>30</xdr:row>
                    <xdr:rowOff>28575</xdr:rowOff>
                  </from>
                  <to>
                    <xdr:col>17</xdr:col>
                    <xdr:colOff>171450</xdr:colOff>
                    <xdr:row>30</xdr:row>
                    <xdr:rowOff>171450</xdr:rowOff>
                  </to>
                </anchor>
              </controlPr>
            </control>
          </mc:Choice>
        </mc:AlternateContent>
        <mc:AlternateContent xmlns:mc="http://schemas.openxmlformats.org/markup-compatibility/2006">
          <mc:Choice Requires="x14">
            <control shapeId="92687" r:id="rId118" name="Check Box 527">
              <controlPr defaultSize="0" autoFill="0" autoLine="0" autoPict="0">
                <anchor moveWithCells="1">
                  <from>
                    <xdr:col>16</xdr:col>
                    <xdr:colOff>180975</xdr:colOff>
                    <xdr:row>31</xdr:row>
                    <xdr:rowOff>28575</xdr:rowOff>
                  </from>
                  <to>
                    <xdr:col>17</xdr:col>
                    <xdr:colOff>171450</xdr:colOff>
                    <xdr:row>31</xdr:row>
                    <xdr:rowOff>171450</xdr:rowOff>
                  </to>
                </anchor>
              </controlPr>
            </control>
          </mc:Choice>
        </mc:AlternateContent>
        <mc:AlternateContent xmlns:mc="http://schemas.openxmlformats.org/markup-compatibility/2006">
          <mc:Choice Requires="x14">
            <control shapeId="92689" r:id="rId119" name="Check Box 529">
              <controlPr defaultSize="0" autoFill="0" autoLine="0" autoPict="0">
                <anchor moveWithCells="1">
                  <from>
                    <xdr:col>16</xdr:col>
                    <xdr:colOff>180975</xdr:colOff>
                    <xdr:row>32</xdr:row>
                    <xdr:rowOff>28575</xdr:rowOff>
                  </from>
                  <to>
                    <xdr:col>17</xdr:col>
                    <xdr:colOff>171450</xdr:colOff>
                    <xdr:row>32</xdr:row>
                    <xdr:rowOff>171450</xdr:rowOff>
                  </to>
                </anchor>
              </controlPr>
            </control>
          </mc:Choice>
        </mc:AlternateContent>
        <mc:AlternateContent xmlns:mc="http://schemas.openxmlformats.org/markup-compatibility/2006">
          <mc:Choice Requires="x14">
            <control shapeId="92690" r:id="rId120" name="Check Box 530">
              <controlPr defaultSize="0" autoFill="0" autoLine="0" autoPict="0">
                <anchor moveWithCells="1">
                  <from>
                    <xdr:col>16</xdr:col>
                    <xdr:colOff>180975</xdr:colOff>
                    <xdr:row>33</xdr:row>
                    <xdr:rowOff>28575</xdr:rowOff>
                  </from>
                  <to>
                    <xdr:col>17</xdr:col>
                    <xdr:colOff>171450</xdr:colOff>
                    <xdr:row>33</xdr:row>
                    <xdr:rowOff>171450</xdr:rowOff>
                  </to>
                </anchor>
              </controlPr>
            </control>
          </mc:Choice>
        </mc:AlternateContent>
        <mc:AlternateContent xmlns:mc="http://schemas.openxmlformats.org/markup-compatibility/2006">
          <mc:Choice Requires="x14">
            <control shapeId="92691" r:id="rId121" name="Check Box 531">
              <controlPr defaultSize="0" autoFill="0" autoLine="0" autoPict="0">
                <anchor moveWithCells="1">
                  <from>
                    <xdr:col>16</xdr:col>
                    <xdr:colOff>180975</xdr:colOff>
                    <xdr:row>34</xdr:row>
                    <xdr:rowOff>28575</xdr:rowOff>
                  </from>
                  <to>
                    <xdr:col>17</xdr:col>
                    <xdr:colOff>171450</xdr:colOff>
                    <xdr:row>34</xdr:row>
                    <xdr:rowOff>171450</xdr:rowOff>
                  </to>
                </anchor>
              </controlPr>
            </control>
          </mc:Choice>
        </mc:AlternateContent>
        <mc:AlternateContent xmlns:mc="http://schemas.openxmlformats.org/markup-compatibility/2006">
          <mc:Choice Requires="x14">
            <control shapeId="92692" r:id="rId122" name="Check Box 532">
              <controlPr defaultSize="0" autoFill="0" autoLine="0" autoPict="0">
                <anchor moveWithCells="1">
                  <from>
                    <xdr:col>16</xdr:col>
                    <xdr:colOff>180975</xdr:colOff>
                    <xdr:row>35</xdr:row>
                    <xdr:rowOff>28575</xdr:rowOff>
                  </from>
                  <to>
                    <xdr:col>17</xdr:col>
                    <xdr:colOff>171450</xdr:colOff>
                    <xdr:row>35</xdr:row>
                    <xdr:rowOff>171450</xdr:rowOff>
                  </to>
                </anchor>
              </controlPr>
            </control>
          </mc:Choice>
        </mc:AlternateContent>
        <mc:AlternateContent xmlns:mc="http://schemas.openxmlformats.org/markup-compatibility/2006">
          <mc:Choice Requires="x14">
            <control shapeId="92693" r:id="rId123" name="Check Box 533">
              <controlPr defaultSize="0" autoFill="0" autoLine="0" autoPict="0">
                <anchor moveWithCells="1">
                  <from>
                    <xdr:col>16</xdr:col>
                    <xdr:colOff>180975</xdr:colOff>
                    <xdr:row>36</xdr:row>
                    <xdr:rowOff>28575</xdr:rowOff>
                  </from>
                  <to>
                    <xdr:col>17</xdr:col>
                    <xdr:colOff>171450</xdr:colOff>
                    <xdr:row>36</xdr:row>
                    <xdr:rowOff>171450</xdr:rowOff>
                  </to>
                </anchor>
              </controlPr>
            </control>
          </mc:Choice>
        </mc:AlternateContent>
        <mc:AlternateContent xmlns:mc="http://schemas.openxmlformats.org/markup-compatibility/2006">
          <mc:Choice Requires="x14">
            <control shapeId="92694" r:id="rId124" name="Check Box 534">
              <controlPr defaultSize="0" autoFill="0" autoLine="0" autoPict="0">
                <anchor moveWithCells="1">
                  <from>
                    <xdr:col>16</xdr:col>
                    <xdr:colOff>180975</xdr:colOff>
                    <xdr:row>37</xdr:row>
                    <xdr:rowOff>28575</xdr:rowOff>
                  </from>
                  <to>
                    <xdr:col>17</xdr:col>
                    <xdr:colOff>171450</xdr:colOff>
                    <xdr:row>37</xdr:row>
                    <xdr:rowOff>171450</xdr:rowOff>
                  </to>
                </anchor>
              </controlPr>
            </control>
          </mc:Choice>
        </mc:AlternateContent>
        <mc:AlternateContent xmlns:mc="http://schemas.openxmlformats.org/markup-compatibility/2006">
          <mc:Choice Requires="x14">
            <control shapeId="92695" r:id="rId125" name="Check Box 535">
              <controlPr defaultSize="0" autoFill="0" autoLine="0" autoPict="0">
                <anchor moveWithCells="1">
                  <from>
                    <xdr:col>16</xdr:col>
                    <xdr:colOff>180975</xdr:colOff>
                    <xdr:row>38</xdr:row>
                    <xdr:rowOff>28575</xdr:rowOff>
                  </from>
                  <to>
                    <xdr:col>17</xdr:col>
                    <xdr:colOff>171450</xdr:colOff>
                    <xdr:row>38</xdr:row>
                    <xdr:rowOff>171450</xdr:rowOff>
                  </to>
                </anchor>
              </controlPr>
            </control>
          </mc:Choice>
        </mc:AlternateContent>
        <mc:AlternateContent xmlns:mc="http://schemas.openxmlformats.org/markup-compatibility/2006">
          <mc:Choice Requires="x14">
            <control shapeId="92696" r:id="rId126" name="Check Box 536">
              <controlPr defaultSize="0" autoFill="0" autoLine="0" autoPict="0">
                <anchor moveWithCells="1">
                  <from>
                    <xdr:col>16</xdr:col>
                    <xdr:colOff>180975</xdr:colOff>
                    <xdr:row>39</xdr:row>
                    <xdr:rowOff>28575</xdr:rowOff>
                  </from>
                  <to>
                    <xdr:col>17</xdr:col>
                    <xdr:colOff>171450</xdr:colOff>
                    <xdr:row>39</xdr:row>
                    <xdr:rowOff>171450</xdr:rowOff>
                  </to>
                </anchor>
              </controlPr>
            </control>
          </mc:Choice>
        </mc:AlternateContent>
        <mc:AlternateContent xmlns:mc="http://schemas.openxmlformats.org/markup-compatibility/2006">
          <mc:Choice Requires="x14">
            <control shapeId="92697" r:id="rId127" name="Check Box 537">
              <controlPr defaultSize="0" autoFill="0" autoLine="0" autoPict="0">
                <anchor moveWithCells="1">
                  <from>
                    <xdr:col>16</xdr:col>
                    <xdr:colOff>180975</xdr:colOff>
                    <xdr:row>40</xdr:row>
                    <xdr:rowOff>28575</xdr:rowOff>
                  </from>
                  <to>
                    <xdr:col>17</xdr:col>
                    <xdr:colOff>171450</xdr:colOff>
                    <xdr:row>40</xdr:row>
                    <xdr:rowOff>171450</xdr:rowOff>
                  </to>
                </anchor>
              </controlPr>
            </control>
          </mc:Choice>
        </mc:AlternateContent>
        <mc:AlternateContent xmlns:mc="http://schemas.openxmlformats.org/markup-compatibility/2006">
          <mc:Choice Requires="x14">
            <control shapeId="92698" r:id="rId128" name="Check Box 538">
              <controlPr defaultSize="0" autoFill="0" autoLine="0" autoPict="0">
                <anchor moveWithCells="1">
                  <from>
                    <xdr:col>16</xdr:col>
                    <xdr:colOff>180975</xdr:colOff>
                    <xdr:row>41</xdr:row>
                    <xdr:rowOff>28575</xdr:rowOff>
                  </from>
                  <to>
                    <xdr:col>17</xdr:col>
                    <xdr:colOff>171450</xdr:colOff>
                    <xdr:row>41</xdr:row>
                    <xdr:rowOff>171450</xdr:rowOff>
                  </to>
                </anchor>
              </controlPr>
            </control>
          </mc:Choice>
        </mc:AlternateContent>
        <mc:AlternateContent xmlns:mc="http://schemas.openxmlformats.org/markup-compatibility/2006">
          <mc:Choice Requires="x14">
            <control shapeId="92699" r:id="rId129" name="Check Box 539">
              <controlPr defaultSize="0" autoFill="0" autoLine="0" autoPict="0">
                <anchor moveWithCells="1">
                  <from>
                    <xdr:col>16</xdr:col>
                    <xdr:colOff>180975</xdr:colOff>
                    <xdr:row>42</xdr:row>
                    <xdr:rowOff>28575</xdr:rowOff>
                  </from>
                  <to>
                    <xdr:col>17</xdr:col>
                    <xdr:colOff>171450</xdr:colOff>
                    <xdr:row>42</xdr:row>
                    <xdr:rowOff>171450</xdr:rowOff>
                  </to>
                </anchor>
              </controlPr>
            </control>
          </mc:Choice>
        </mc:AlternateContent>
        <mc:AlternateContent xmlns:mc="http://schemas.openxmlformats.org/markup-compatibility/2006">
          <mc:Choice Requires="x14">
            <control shapeId="92700" r:id="rId130" name="Check Box 540">
              <controlPr defaultSize="0" autoFill="0" autoLine="0" autoPict="0">
                <anchor moveWithCells="1">
                  <from>
                    <xdr:col>16</xdr:col>
                    <xdr:colOff>180975</xdr:colOff>
                    <xdr:row>43</xdr:row>
                    <xdr:rowOff>28575</xdr:rowOff>
                  </from>
                  <to>
                    <xdr:col>17</xdr:col>
                    <xdr:colOff>171450</xdr:colOff>
                    <xdr:row>43</xdr:row>
                    <xdr:rowOff>171450</xdr:rowOff>
                  </to>
                </anchor>
              </controlPr>
            </control>
          </mc:Choice>
        </mc:AlternateContent>
        <mc:AlternateContent xmlns:mc="http://schemas.openxmlformats.org/markup-compatibility/2006">
          <mc:Choice Requires="x14">
            <control shapeId="92701" r:id="rId131" name="Check Box 541">
              <controlPr defaultSize="0" autoFill="0" autoLine="0" autoPict="0">
                <anchor moveWithCells="1">
                  <from>
                    <xdr:col>16</xdr:col>
                    <xdr:colOff>180975</xdr:colOff>
                    <xdr:row>44</xdr:row>
                    <xdr:rowOff>28575</xdr:rowOff>
                  </from>
                  <to>
                    <xdr:col>17</xdr:col>
                    <xdr:colOff>171450</xdr:colOff>
                    <xdr:row>44</xdr:row>
                    <xdr:rowOff>171450</xdr:rowOff>
                  </to>
                </anchor>
              </controlPr>
            </control>
          </mc:Choice>
        </mc:AlternateContent>
        <mc:AlternateContent xmlns:mc="http://schemas.openxmlformats.org/markup-compatibility/2006">
          <mc:Choice Requires="x14">
            <control shapeId="92702" r:id="rId132" name="Check Box 542">
              <controlPr defaultSize="0" autoFill="0" autoLine="0" autoPict="0">
                <anchor moveWithCells="1">
                  <from>
                    <xdr:col>16</xdr:col>
                    <xdr:colOff>180975</xdr:colOff>
                    <xdr:row>45</xdr:row>
                    <xdr:rowOff>28575</xdr:rowOff>
                  </from>
                  <to>
                    <xdr:col>17</xdr:col>
                    <xdr:colOff>171450</xdr:colOff>
                    <xdr:row>45</xdr:row>
                    <xdr:rowOff>171450</xdr:rowOff>
                  </to>
                </anchor>
              </controlPr>
            </control>
          </mc:Choice>
        </mc:AlternateContent>
        <mc:AlternateContent xmlns:mc="http://schemas.openxmlformats.org/markup-compatibility/2006">
          <mc:Choice Requires="x14">
            <control shapeId="92703" r:id="rId133" name="Check Box 543">
              <controlPr defaultSize="0" autoFill="0" autoLine="0" autoPict="0">
                <anchor moveWithCells="1">
                  <from>
                    <xdr:col>16</xdr:col>
                    <xdr:colOff>180975</xdr:colOff>
                    <xdr:row>46</xdr:row>
                    <xdr:rowOff>28575</xdr:rowOff>
                  </from>
                  <to>
                    <xdr:col>17</xdr:col>
                    <xdr:colOff>171450</xdr:colOff>
                    <xdr:row>46</xdr:row>
                    <xdr:rowOff>171450</xdr:rowOff>
                  </to>
                </anchor>
              </controlPr>
            </control>
          </mc:Choice>
        </mc:AlternateContent>
        <mc:AlternateContent xmlns:mc="http://schemas.openxmlformats.org/markup-compatibility/2006">
          <mc:Choice Requires="x14">
            <control shapeId="92704" r:id="rId134" name="Check Box 544">
              <controlPr defaultSize="0" autoFill="0" autoLine="0" autoPict="0">
                <anchor moveWithCells="1">
                  <from>
                    <xdr:col>16</xdr:col>
                    <xdr:colOff>180975</xdr:colOff>
                    <xdr:row>47</xdr:row>
                    <xdr:rowOff>28575</xdr:rowOff>
                  </from>
                  <to>
                    <xdr:col>17</xdr:col>
                    <xdr:colOff>171450</xdr:colOff>
                    <xdr:row>47</xdr:row>
                    <xdr:rowOff>171450</xdr:rowOff>
                  </to>
                </anchor>
              </controlPr>
            </control>
          </mc:Choice>
        </mc:AlternateContent>
        <mc:AlternateContent xmlns:mc="http://schemas.openxmlformats.org/markup-compatibility/2006">
          <mc:Choice Requires="x14">
            <control shapeId="92705" r:id="rId135" name="Check Box 545">
              <controlPr defaultSize="0" autoFill="0" autoLine="0" autoPict="0">
                <anchor moveWithCells="1">
                  <from>
                    <xdr:col>16</xdr:col>
                    <xdr:colOff>180975</xdr:colOff>
                    <xdr:row>48</xdr:row>
                    <xdr:rowOff>28575</xdr:rowOff>
                  </from>
                  <to>
                    <xdr:col>17</xdr:col>
                    <xdr:colOff>171450</xdr:colOff>
                    <xdr:row>48</xdr:row>
                    <xdr:rowOff>171450</xdr:rowOff>
                  </to>
                </anchor>
              </controlPr>
            </control>
          </mc:Choice>
        </mc:AlternateContent>
        <mc:AlternateContent xmlns:mc="http://schemas.openxmlformats.org/markup-compatibility/2006">
          <mc:Choice Requires="x14">
            <control shapeId="92706" r:id="rId136" name="Check Box 546">
              <controlPr defaultSize="0" autoFill="0" autoLine="0" autoPict="0">
                <anchor moveWithCells="1">
                  <from>
                    <xdr:col>16</xdr:col>
                    <xdr:colOff>180975</xdr:colOff>
                    <xdr:row>49</xdr:row>
                    <xdr:rowOff>28575</xdr:rowOff>
                  </from>
                  <to>
                    <xdr:col>17</xdr:col>
                    <xdr:colOff>171450</xdr:colOff>
                    <xdr:row>49</xdr:row>
                    <xdr:rowOff>171450</xdr:rowOff>
                  </to>
                </anchor>
              </controlPr>
            </control>
          </mc:Choice>
        </mc:AlternateContent>
        <mc:AlternateContent xmlns:mc="http://schemas.openxmlformats.org/markup-compatibility/2006">
          <mc:Choice Requires="x14">
            <control shapeId="92707" r:id="rId137" name="Check Box 547">
              <controlPr defaultSize="0" autoFill="0" autoLine="0" autoPict="0">
                <anchor moveWithCells="1">
                  <from>
                    <xdr:col>6</xdr:col>
                    <xdr:colOff>200025</xdr:colOff>
                    <xdr:row>17</xdr:row>
                    <xdr:rowOff>28575</xdr:rowOff>
                  </from>
                  <to>
                    <xdr:col>8</xdr:col>
                    <xdr:colOff>0</xdr:colOff>
                    <xdr:row>17</xdr:row>
                    <xdr:rowOff>171450</xdr:rowOff>
                  </to>
                </anchor>
              </controlPr>
            </control>
          </mc:Choice>
        </mc:AlternateContent>
        <mc:AlternateContent xmlns:mc="http://schemas.openxmlformats.org/markup-compatibility/2006">
          <mc:Choice Requires="x14">
            <control shapeId="92708" r:id="rId138" name="Check Box 548">
              <controlPr defaultSize="0" autoFill="0" autoLine="0" autoPict="0">
                <anchor moveWithCells="1">
                  <from>
                    <xdr:col>6</xdr:col>
                    <xdr:colOff>200025</xdr:colOff>
                    <xdr:row>18</xdr:row>
                    <xdr:rowOff>28575</xdr:rowOff>
                  </from>
                  <to>
                    <xdr:col>8</xdr:col>
                    <xdr:colOff>0</xdr:colOff>
                    <xdr:row>18</xdr:row>
                    <xdr:rowOff>171450</xdr:rowOff>
                  </to>
                </anchor>
              </controlPr>
            </control>
          </mc:Choice>
        </mc:AlternateContent>
        <mc:AlternateContent xmlns:mc="http://schemas.openxmlformats.org/markup-compatibility/2006">
          <mc:Choice Requires="x14">
            <control shapeId="92709" r:id="rId139" name="Check Box 549">
              <controlPr defaultSize="0" autoFill="0" autoLine="0" autoPict="0">
                <anchor moveWithCells="1">
                  <from>
                    <xdr:col>6</xdr:col>
                    <xdr:colOff>200025</xdr:colOff>
                    <xdr:row>19</xdr:row>
                    <xdr:rowOff>28575</xdr:rowOff>
                  </from>
                  <to>
                    <xdr:col>8</xdr:col>
                    <xdr:colOff>0</xdr:colOff>
                    <xdr:row>19</xdr:row>
                    <xdr:rowOff>171450</xdr:rowOff>
                  </to>
                </anchor>
              </controlPr>
            </control>
          </mc:Choice>
        </mc:AlternateContent>
        <mc:AlternateContent xmlns:mc="http://schemas.openxmlformats.org/markup-compatibility/2006">
          <mc:Choice Requires="x14">
            <control shapeId="92710" r:id="rId140" name="Check Box 550">
              <controlPr defaultSize="0" autoFill="0" autoLine="0" autoPict="0">
                <anchor moveWithCells="1">
                  <from>
                    <xdr:col>6</xdr:col>
                    <xdr:colOff>200025</xdr:colOff>
                    <xdr:row>20</xdr:row>
                    <xdr:rowOff>28575</xdr:rowOff>
                  </from>
                  <to>
                    <xdr:col>8</xdr:col>
                    <xdr:colOff>0</xdr:colOff>
                    <xdr:row>20</xdr:row>
                    <xdr:rowOff>171450</xdr:rowOff>
                  </to>
                </anchor>
              </controlPr>
            </control>
          </mc:Choice>
        </mc:AlternateContent>
        <mc:AlternateContent xmlns:mc="http://schemas.openxmlformats.org/markup-compatibility/2006">
          <mc:Choice Requires="x14">
            <control shapeId="92711" r:id="rId141" name="Check Box 551">
              <controlPr defaultSize="0" autoFill="0" autoLine="0" autoPict="0">
                <anchor moveWithCells="1">
                  <from>
                    <xdr:col>6</xdr:col>
                    <xdr:colOff>209550</xdr:colOff>
                    <xdr:row>21</xdr:row>
                    <xdr:rowOff>28575</xdr:rowOff>
                  </from>
                  <to>
                    <xdr:col>7</xdr:col>
                    <xdr:colOff>171450</xdr:colOff>
                    <xdr:row>21</xdr:row>
                    <xdr:rowOff>171450</xdr:rowOff>
                  </to>
                </anchor>
              </controlPr>
            </control>
          </mc:Choice>
        </mc:AlternateContent>
        <mc:AlternateContent xmlns:mc="http://schemas.openxmlformats.org/markup-compatibility/2006">
          <mc:Choice Requires="x14">
            <control shapeId="92712" r:id="rId142" name="Check Box 552">
              <controlPr defaultSize="0" autoFill="0" autoLine="0" autoPict="0">
                <anchor moveWithCells="1">
                  <from>
                    <xdr:col>6</xdr:col>
                    <xdr:colOff>209550</xdr:colOff>
                    <xdr:row>22</xdr:row>
                    <xdr:rowOff>28575</xdr:rowOff>
                  </from>
                  <to>
                    <xdr:col>7</xdr:col>
                    <xdr:colOff>171450</xdr:colOff>
                    <xdr:row>22</xdr:row>
                    <xdr:rowOff>171450</xdr:rowOff>
                  </to>
                </anchor>
              </controlPr>
            </control>
          </mc:Choice>
        </mc:AlternateContent>
        <mc:AlternateContent xmlns:mc="http://schemas.openxmlformats.org/markup-compatibility/2006">
          <mc:Choice Requires="x14">
            <control shapeId="92713" r:id="rId143" name="Check Box 553">
              <controlPr defaultSize="0" autoFill="0" autoLine="0" autoPict="0">
                <anchor moveWithCells="1">
                  <from>
                    <xdr:col>6</xdr:col>
                    <xdr:colOff>209550</xdr:colOff>
                    <xdr:row>23</xdr:row>
                    <xdr:rowOff>28575</xdr:rowOff>
                  </from>
                  <to>
                    <xdr:col>7</xdr:col>
                    <xdr:colOff>171450</xdr:colOff>
                    <xdr:row>23</xdr:row>
                    <xdr:rowOff>171450</xdr:rowOff>
                  </to>
                </anchor>
              </controlPr>
            </control>
          </mc:Choice>
        </mc:AlternateContent>
        <mc:AlternateContent xmlns:mc="http://schemas.openxmlformats.org/markup-compatibility/2006">
          <mc:Choice Requires="x14">
            <control shapeId="92714" r:id="rId144" name="Check Box 554">
              <controlPr defaultSize="0" autoFill="0" autoLine="0" autoPict="0">
                <anchor moveWithCells="1">
                  <from>
                    <xdr:col>6</xdr:col>
                    <xdr:colOff>209550</xdr:colOff>
                    <xdr:row>24</xdr:row>
                    <xdr:rowOff>28575</xdr:rowOff>
                  </from>
                  <to>
                    <xdr:col>7</xdr:col>
                    <xdr:colOff>171450</xdr:colOff>
                    <xdr:row>24</xdr:row>
                    <xdr:rowOff>171450</xdr:rowOff>
                  </to>
                </anchor>
              </controlPr>
            </control>
          </mc:Choice>
        </mc:AlternateContent>
        <mc:AlternateContent xmlns:mc="http://schemas.openxmlformats.org/markup-compatibility/2006">
          <mc:Choice Requires="x14">
            <control shapeId="92715" r:id="rId145" name="Check Box 555">
              <controlPr defaultSize="0" autoFill="0" autoLine="0" autoPict="0">
                <anchor moveWithCells="1">
                  <from>
                    <xdr:col>6</xdr:col>
                    <xdr:colOff>209550</xdr:colOff>
                    <xdr:row>25</xdr:row>
                    <xdr:rowOff>28575</xdr:rowOff>
                  </from>
                  <to>
                    <xdr:col>7</xdr:col>
                    <xdr:colOff>171450</xdr:colOff>
                    <xdr:row>25</xdr:row>
                    <xdr:rowOff>171450</xdr:rowOff>
                  </to>
                </anchor>
              </controlPr>
            </control>
          </mc:Choice>
        </mc:AlternateContent>
        <mc:AlternateContent xmlns:mc="http://schemas.openxmlformats.org/markup-compatibility/2006">
          <mc:Choice Requires="x14">
            <control shapeId="92716" r:id="rId146" name="Check Box 556">
              <controlPr defaultSize="0" autoFill="0" autoLine="0" autoPict="0">
                <anchor moveWithCells="1">
                  <from>
                    <xdr:col>6</xdr:col>
                    <xdr:colOff>200025</xdr:colOff>
                    <xdr:row>8</xdr:row>
                    <xdr:rowOff>28575</xdr:rowOff>
                  </from>
                  <to>
                    <xdr:col>8</xdr:col>
                    <xdr:colOff>0</xdr:colOff>
                    <xdr:row>8</xdr:row>
                    <xdr:rowOff>171450</xdr:rowOff>
                  </to>
                </anchor>
              </controlPr>
            </control>
          </mc:Choice>
        </mc:AlternateContent>
        <mc:AlternateContent xmlns:mc="http://schemas.openxmlformats.org/markup-compatibility/2006">
          <mc:Choice Requires="x14">
            <control shapeId="92717" r:id="rId147" name="Check Box 557">
              <controlPr defaultSize="0" autoFill="0" autoLine="0" autoPict="0">
                <anchor moveWithCells="1">
                  <from>
                    <xdr:col>6</xdr:col>
                    <xdr:colOff>200025</xdr:colOff>
                    <xdr:row>6</xdr:row>
                    <xdr:rowOff>28575</xdr:rowOff>
                  </from>
                  <to>
                    <xdr:col>8</xdr:col>
                    <xdr:colOff>0</xdr:colOff>
                    <xdr:row>6</xdr:row>
                    <xdr:rowOff>171450</xdr:rowOff>
                  </to>
                </anchor>
              </controlPr>
            </control>
          </mc:Choice>
        </mc:AlternateContent>
        <mc:AlternateContent xmlns:mc="http://schemas.openxmlformats.org/markup-compatibility/2006">
          <mc:Choice Requires="x14">
            <control shapeId="92718" r:id="rId148" name="Check Box 558">
              <controlPr defaultSize="0" autoFill="0" autoLine="0" autoPict="0">
                <anchor moveWithCells="1">
                  <from>
                    <xdr:col>6</xdr:col>
                    <xdr:colOff>200025</xdr:colOff>
                    <xdr:row>7</xdr:row>
                    <xdr:rowOff>28575</xdr:rowOff>
                  </from>
                  <to>
                    <xdr:col>8</xdr:col>
                    <xdr:colOff>0</xdr:colOff>
                    <xdr:row>7</xdr:row>
                    <xdr:rowOff>171450</xdr:rowOff>
                  </to>
                </anchor>
              </controlPr>
            </control>
          </mc:Choice>
        </mc:AlternateContent>
        <mc:AlternateContent xmlns:mc="http://schemas.openxmlformats.org/markup-compatibility/2006">
          <mc:Choice Requires="x14">
            <control shapeId="92719" r:id="rId149" name="Check Box 559">
              <controlPr defaultSize="0" autoFill="0" autoLine="0" autoPict="0">
                <anchor moveWithCells="1">
                  <from>
                    <xdr:col>6</xdr:col>
                    <xdr:colOff>200025</xdr:colOff>
                    <xdr:row>11</xdr:row>
                    <xdr:rowOff>28575</xdr:rowOff>
                  </from>
                  <to>
                    <xdr:col>8</xdr:col>
                    <xdr:colOff>0</xdr:colOff>
                    <xdr:row>11</xdr:row>
                    <xdr:rowOff>171450</xdr:rowOff>
                  </to>
                </anchor>
              </controlPr>
            </control>
          </mc:Choice>
        </mc:AlternateContent>
        <mc:AlternateContent xmlns:mc="http://schemas.openxmlformats.org/markup-compatibility/2006">
          <mc:Choice Requires="x14">
            <control shapeId="92720" r:id="rId150" name="Check Box 560">
              <controlPr defaultSize="0" autoFill="0" autoLine="0" autoPict="0">
                <anchor moveWithCells="1">
                  <from>
                    <xdr:col>6</xdr:col>
                    <xdr:colOff>200025</xdr:colOff>
                    <xdr:row>9</xdr:row>
                    <xdr:rowOff>28575</xdr:rowOff>
                  </from>
                  <to>
                    <xdr:col>8</xdr:col>
                    <xdr:colOff>0</xdr:colOff>
                    <xdr:row>9</xdr:row>
                    <xdr:rowOff>171450</xdr:rowOff>
                  </to>
                </anchor>
              </controlPr>
            </control>
          </mc:Choice>
        </mc:AlternateContent>
        <mc:AlternateContent xmlns:mc="http://schemas.openxmlformats.org/markup-compatibility/2006">
          <mc:Choice Requires="x14">
            <control shapeId="92721" r:id="rId151" name="Check Box 561">
              <controlPr defaultSize="0" autoFill="0" autoLine="0" autoPict="0">
                <anchor moveWithCells="1">
                  <from>
                    <xdr:col>6</xdr:col>
                    <xdr:colOff>200025</xdr:colOff>
                    <xdr:row>10</xdr:row>
                    <xdr:rowOff>28575</xdr:rowOff>
                  </from>
                  <to>
                    <xdr:col>8</xdr:col>
                    <xdr:colOff>0</xdr:colOff>
                    <xdr:row>10</xdr:row>
                    <xdr:rowOff>171450</xdr:rowOff>
                  </to>
                </anchor>
              </controlPr>
            </control>
          </mc:Choice>
        </mc:AlternateContent>
        <mc:AlternateContent xmlns:mc="http://schemas.openxmlformats.org/markup-compatibility/2006">
          <mc:Choice Requires="x14">
            <control shapeId="92722" r:id="rId152" name="Check Box 562">
              <controlPr defaultSize="0" autoFill="0" autoLine="0" autoPict="0">
                <anchor moveWithCells="1">
                  <from>
                    <xdr:col>6</xdr:col>
                    <xdr:colOff>200025</xdr:colOff>
                    <xdr:row>14</xdr:row>
                    <xdr:rowOff>28575</xdr:rowOff>
                  </from>
                  <to>
                    <xdr:col>8</xdr:col>
                    <xdr:colOff>0</xdr:colOff>
                    <xdr:row>14</xdr:row>
                    <xdr:rowOff>171450</xdr:rowOff>
                  </to>
                </anchor>
              </controlPr>
            </control>
          </mc:Choice>
        </mc:AlternateContent>
        <mc:AlternateContent xmlns:mc="http://schemas.openxmlformats.org/markup-compatibility/2006">
          <mc:Choice Requires="x14">
            <control shapeId="92723" r:id="rId153" name="Check Box 563">
              <controlPr defaultSize="0" autoFill="0" autoLine="0" autoPict="0">
                <anchor moveWithCells="1">
                  <from>
                    <xdr:col>6</xdr:col>
                    <xdr:colOff>200025</xdr:colOff>
                    <xdr:row>12</xdr:row>
                    <xdr:rowOff>28575</xdr:rowOff>
                  </from>
                  <to>
                    <xdr:col>8</xdr:col>
                    <xdr:colOff>0</xdr:colOff>
                    <xdr:row>12</xdr:row>
                    <xdr:rowOff>171450</xdr:rowOff>
                  </to>
                </anchor>
              </controlPr>
            </control>
          </mc:Choice>
        </mc:AlternateContent>
        <mc:AlternateContent xmlns:mc="http://schemas.openxmlformats.org/markup-compatibility/2006">
          <mc:Choice Requires="x14">
            <control shapeId="92724" r:id="rId154" name="Check Box 564">
              <controlPr defaultSize="0" autoFill="0" autoLine="0" autoPict="0">
                <anchor moveWithCells="1">
                  <from>
                    <xdr:col>6</xdr:col>
                    <xdr:colOff>200025</xdr:colOff>
                    <xdr:row>13</xdr:row>
                    <xdr:rowOff>28575</xdr:rowOff>
                  </from>
                  <to>
                    <xdr:col>8</xdr:col>
                    <xdr:colOff>0</xdr:colOff>
                    <xdr:row>13</xdr:row>
                    <xdr:rowOff>171450</xdr:rowOff>
                  </to>
                </anchor>
              </controlPr>
            </control>
          </mc:Choice>
        </mc:AlternateContent>
        <mc:AlternateContent xmlns:mc="http://schemas.openxmlformats.org/markup-compatibility/2006">
          <mc:Choice Requires="x14">
            <control shapeId="92725" r:id="rId155" name="Check Box 565">
              <controlPr defaultSize="0" autoFill="0" autoLine="0" autoPict="0">
                <anchor moveWithCells="1">
                  <from>
                    <xdr:col>6</xdr:col>
                    <xdr:colOff>200025</xdr:colOff>
                    <xdr:row>15</xdr:row>
                    <xdr:rowOff>28575</xdr:rowOff>
                  </from>
                  <to>
                    <xdr:col>8</xdr:col>
                    <xdr:colOff>0</xdr:colOff>
                    <xdr:row>15</xdr:row>
                    <xdr:rowOff>171450</xdr:rowOff>
                  </to>
                </anchor>
              </controlPr>
            </control>
          </mc:Choice>
        </mc:AlternateContent>
        <mc:AlternateContent xmlns:mc="http://schemas.openxmlformats.org/markup-compatibility/2006">
          <mc:Choice Requires="x14">
            <control shapeId="92726" r:id="rId156" name="Check Box 566">
              <controlPr defaultSize="0" autoFill="0" autoLine="0" autoPict="0">
                <anchor moveWithCells="1">
                  <from>
                    <xdr:col>6</xdr:col>
                    <xdr:colOff>200025</xdr:colOff>
                    <xdr:row>16</xdr:row>
                    <xdr:rowOff>28575</xdr:rowOff>
                  </from>
                  <to>
                    <xdr:col>8</xdr:col>
                    <xdr:colOff>0</xdr:colOff>
                    <xdr:row>16</xdr:row>
                    <xdr:rowOff>171450</xdr:rowOff>
                  </to>
                </anchor>
              </controlPr>
            </control>
          </mc:Choice>
        </mc:AlternateContent>
        <mc:AlternateContent xmlns:mc="http://schemas.openxmlformats.org/markup-compatibility/2006">
          <mc:Choice Requires="x14">
            <control shapeId="92727" r:id="rId157" name="Check Box 567">
              <controlPr defaultSize="0" autoFill="0" autoLine="0" autoPict="0">
                <anchor moveWithCells="1">
                  <from>
                    <xdr:col>3</xdr:col>
                    <xdr:colOff>200025</xdr:colOff>
                    <xdr:row>17</xdr:row>
                    <xdr:rowOff>28575</xdr:rowOff>
                  </from>
                  <to>
                    <xdr:col>5</xdr:col>
                    <xdr:colOff>0</xdr:colOff>
                    <xdr:row>17</xdr:row>
                    <xdr:rowOff>171450</xdr:rowOff>
                  </to>
                </anchor>
              </controlPr>
            </control>
          </mc:Choice>
        </mc:AlternateContent>
        <mc:AlternateContent xmlns:mc="http://schemas.openxmlformats.org/markup-compatibility/2006">
          <mc:Choice Requires="x14">
            <control shapeId="92728" r:id="rId158" name="Check Box 568">
              <controlPr defaultSize="0" autoFill="0" autoLine="0" autoPict="0">
                <anchor moveWithCells="1">
                  <from>
                    <xdr:col>3</xdr:col>
                    <xdr:colOff>200025</xdr:colOff>
                    <xdr:row>18</xdr:row>
                    <xdr:rowOff>28575</xdr:rowOff>
                  </from>
                  <to>
                    <xdr:col>5</xdr:col>
                    <xdr:colOff>0</xdr:colOff>
                    <xdr:row>18</xdr:row>
                    <xdr:rowOff>171450</xdr:rowOff>
                  </to>
                </anchor>
              </controlPr>
            </control>
          </mc:Choice>
        </mc:AlternateContent>
        <mc:AlternateContent xmlns:mc="http://schemas.openxmlformats.org/markup-compatibility/2006">
          <mc:Choice Requires="x14">
            <control shapeId="92729" r:id="rId159" name="Check Box 569">
              <controlPr defaultSize="0" autoFill="0" autoLine="0" autoPict="0">
                <anchor moveWithCells="1">
                  <from>
                    <xdr:col>3</xdr:col>
                    <xdr:colOff>200025</xdr:colOff>
                    <xdr:row>19</xdr:row>
                    <xdr:rowOff>28575</xdr:rowOff>
                  </from>
                  <to>
                    <xdr:col>5</xdr:col>
                    <xdr:colOff>0</xdr:colOff>
                    <xdr:row>19</xdr:row>
                    <xdr:rowOff>171450</xdr:rowOff>
                  </to>
                </anchor>
              </controlPr>
            </control>
          </mc:Choice>
        </mc:AlternateContent>
        <mc:AlternateContent xmlns:mc="http://schemas.openxmlformats.org/markup-compatibility/2006">
          <mc:Choice Requires="x14">
            <control shapeId="92730" r:id="rId160" name="Check Box 570">
              <controlPr defaultSize="0" autoFill="0" autoLine="0" autoPict="0">
                <anchor moveWithCells="1">
                  <from>
                    <xdr:col>3</xdr:col>
                    <xdr:colOff>200025</xdr:colOff>
                    <xdr:row>20</xdr:row>
                    <xdr:rowOff>28575</xdr:rowOff>
                  </from>
                  <to>
                    <xdr:col>5</xdr:col>
                    <xdr:colOff>0</xdr:colOff>
                    <xdr:row>20</xdr:row>
                    <xdr:rowOff>171450</xdr:rowOff>
                  </to>
                </anchor>
              </controlPr>
            </control>
          </mc:Choice>
        </mc:AlternateContent>
        <mc:AlternateContent xmlns:mc="http://schemas.openxmlformats.org/markup-compatibility/2006">
          <mc:Choice Requires="x14">
            <control shapeId="92731" r:id="rId161" name="Check Box 571">
              <controlPr defaultSize="0" autoFill="0" autoLine="0" autoPict="0">
                <anchor moveWithCells="1">
                  <from>
                    <xdr:col>3</xdr:col>
                    <xdr:colOff>209550</xdr:colOff>
                    <xdr:row>21</xdr:row>
                    <xdr:rowOff>28575</xdr:rowOff>
                  </from>
                  <to>
                    <xdr:col>4</xdr:col>
                    <xdr:colOff>171450</xdr:colOff>
                    <xdr:row>21</xdr:row>
                    <xdr:rowOff>171450</xdr:rowOff>
                  </to>
                </anchor>
              </controlPr>
            </control>
          </mc:Choice>
        </mc:AlternateContent>
        <mc:AlternateContent xmlns:mc="http://schemas.openxmlformats.org/markup-compatibility/2006">
          <mc:Choice Requires="x14">
            <control shapeId="92732" r:id="rId162" name="Check Box 572">
              <controlPr defaultSize="0" autoFill="0" autoLine="0" autoPict="0">
                <anchor moveWithCells="1">
                  <from>
                    <xdr:col>3</xdr:col>
                    <xdr:colOff>209550</xdr:colOff>
                    <xdr:row>22</xdr:row>
                    <xdr:rowOff>28575</xdr:rowOff>
                  </from>
                  <to>
                    <xdr:col>4</xdr:col>
                    <xdr:colOff>171450</xdr:colOff>
                    <xdr:row>22</xdr:row>
                    <xdr:rowOff>171450</xdr:rowOff>
                  </to>
                </anchor>
              </controlPr>
            </control>
          </mc:Choice>
        </mc:AlternateContent>
        <mc:AlternateContent xmlns:mc="http://schemas.openxmlformats.org/markup-compatibility/2006">
          <mc:Choice Requires="x14">
            <control shapeId="92733" r:id="rId163" name="Check Box 573">
              <controlPr defaultSize="0" autoFill="0" autoLine="0" autoPict="0">
                <anchor moveWithCells="1">
                  <from>
                    <xdr:col>3</xdr:col>
                    <xdr:colOff>209550</xdr:colOff>
                    <xdr:row>23</xdr:row>
                    <xdr:rowOff>28575</xdr:rowOff>
                  </from>
                  <to>
                    <xdr:col>4</xdr:col>
                    <xdr:colOff>171450</xdr:colOff>
                    <xdr:row>23</xdr:row>
                    <xdr:rowOff>171450</xdr:rowOff>
                  </to>
                </anchor>
              </controlPr>
            </control>
          </mc:Choice>
        </mc:AlternateContent>
        <mc:AlternateContent xmlns:mc="http://schemas.openxmlformats.org/markup-compatibility/2006">
          <mc:Choice Requires="x14">
            <control shapeId="92734" r:id="rId164" name="Check Box 574">
              <controlPr defaultSize="0" autoFill="0" autoLine="0" autoPict="0">
                <anchor moveWithCells="1">
                  <from>
                    <xdr:col>3</xdr:col>
                    <xdr:colOff>209550</xdr:colOff>
                    <xdr:row>24</xdr:row>
                    <xdr:rowOff>28575</xdr:rowOff>
                  </from>
                  <to>
                    <xdr:col>4</xdr:col>
                    <xdr:colOff>171450</xdr:colOff>
                    <xdr:row>24</xdr:row>
                    <xdr:rowOff>171450</xdr:rowOff>
                  </to>
                </anchor>
              </controlPr>
            </control>
          </mc:Choice>
        </mc:AlternateContent>
        <mc:AlternateContent xmlns:mc="http://schemas.openxmlformats.org/markup-compatibility/2006">
          <mc:Choice Requires="x14">
            <control shapeId="92735" r:id="rId165" name="Check Box 575">
              <controlPr defaultSize="0" autoFill="0" autoLine="0" autoPict="0">
                <anchor moveWithCells="1">
                  <from>
                    <xdr:col>3</xdr:col>
                    <xdr:colOff>209550</xdr:colOff>
                    <xdr:row>25</xdr:row>
                    <xdr:rowOff>28575</xdr:rowOff>
                  </from>
                  <to>
                    <xdr:col>4</xdr:col>
                    <xdr:colOff>171450</xdr:colOff>
                    <xdr:row>25</xdr:row>
                    <xdr:rowOff>171450</xdr:rowOff>
                  </to>
                </anchor>
              </controlPr>
            </control>
          </mc:Choice>
        </mc:AlternateContent>
        <mc:AlternateContent xmlns:mc="http://schemas.openxmlformats.org/markup-compatibility/2006">
          <mc:Choice Requires="x14">
            <control shapeId="92736" r:id="rId166" name="Check Box 576">
              <controlPr defaultSize="0" autoFill="0" autoLine="0" autoPict="0">
                <anchor moveWithCells="1">
                  <from>
                    <xdr:col>3</xdr:col>
                    <xdr:colOff>200025</xdr:colOff>
                    <xdr:row>8</xdr:row>
                    <xdr:rowOff>28575</xdr:rowOff>
                  </from>
                  <to>
                    <xdr:col>5</xdr:col>
                    <xdr:colOff>0</xdr:colOff>
                    <xdr:row>8</xdr:row>
                    <xdr:rowOff>171450</xdr:rowOff>
                  </to>
                </anchor>
              </controlPr>
            </control>
          </mc:Choice>
        </mc:AlternateContent>
        <mc:AlternateContent xmlns:mc="http://schemas.openxmlformats.org/markup-compatibility/2006">
          <mc:Choice Requires="x14">
            <control shapeId="92737" r:id="rId167" name="Check Box 577">
              <controlPr defaultSize="0" autoFill="0" autoLine="0" autoPict="0">
                <anchor moveWithCells="1">
                  <from>
                    <xdr:col>3</xdr:col>
                    <xdr:colOff>200025</xdr:colOff>
                    <xdr:row>6</xdr:row>
                    <xdr:rowOff>28575</xdr:rowOff>
                  </from>
                  <to>
                    <xdr:col>5</xdr:col>
                    <xdr:colOff>0</xdr:colOff>
                    <xdr:row>6</xdr:row>
                    <xdr:rowOff>171450</xdr:rowOff>
                  </to>
                </anchor>
              </controlPr>
            </control>
          </mc:Choice>
        </mc:AlternateContent>
        <mc:AlternateContent xmlns:mc="http://schemas.openxmlformats.org/markup-compatibility/2006">
          <mc:Choice Requires="x14">
            <control shapeId="92738" r:id="rId168" name="Check Box 578">
              <controlPr defaultSize="0" autoFill="0" autoLine="0" autoPict="0">
                <anchor moveWithCells="1">
                  <from>
                    <xdr:col>3</xdr:col>
                    <xdr:colOff>200025</xdr:colOff>
                    <xdr:row>7</xdr:row>
                    <xdr:rowOff>28575</xdr:rowOff>
                  </from>
                  <to>
                    <xdr:col>5</xdr:col>
                    <xdr:colOff>0</xdr:colOff>
                    <xdr:row>7</xdr:row>
                    <xdr:rowOff>171450</xdr:rowOff>
                  </to>
                </anchor>
              </controlPr>
            </control>
          </mc:Choice>
        </mc:AlternateContent>
        <mc:AlternateContent xmlns:mc="http://schemas.openxmlformats.org/markup-compatibility/2006">
          <mc:Choice Requires="x14">
            <control shapeId="92739" r:id="rId169" name="Check Box 579">
              <controlPr defaultSize="0" autoFill="0" autoLine="0" autoPict="0">
                <anchor moveWithCells="1">
                  <from>
                    <xdr:col>3</xdr:col>
                    <xdr:colOff>200025</xdr:colOff>
                    <xdr:row>11</xdr:row>
                    <xdr:rowOff>28575</xdr:rowOff>
                  </from>
                  <to>
                    <xdr:col>5</xdr:col>
                    <xdr:colOff>0</xdr:colOff>
                    <xdr:row>11</xdr:row>
                    <xdr:rowOff>171450</xdr:rowOff>
                  </to>
                </anchor>
              </controlPr>
            </control>
          </mc:Choice>
        </mc:AlternateContent>
        <mc:AlternateContent xmlns:mc="http://schemas.openxmlformats.org/markup-compatibility/2006">
          <mc:Choice Requires="x14">
            <control shapeId="92740" r:id="rId170" name="Check Box 580">
              <controlPr defaultSize="0" autoFill="0" autoLine="0" autoPict="0">
                <anchor moveWithCells="1">
                  <from>
                    <xdr:col>3</xdr:col>
                    <xdr:colOff>200025</xdr:colOff>
                    <xdr:row>9</xdr:row>
                    <xdr:rowOff>28575</xdr:rowOff>
                  </from>
                  <to>
                    <xdr:col>5</xdr:col>
                    <xdr:colOff>0</xdr:colOff>
                    <xdr:row>9</xdr:row>
                    <xdr:rowOff>171450</xdr:rowOff>
                  </to>
                </anchor>
              </controlPr>
            </control>
          </mc:Choice>
        </mc:AlternateContent>
        <mc:AlternateContent xmlns:mc="http://schemas.openxmlformats.org/markup-compatibility/2006">
          <mc:Choice Requires="x14">
            <control shapeId="92741" r:id="rId171" name="Check Box 581">
              <controlPr defaultSize="0" autoFill="0" autoLine="0" autoPict="0">
                <anchor moveWithCells="1">
                  <from>
                    <xdr:col>3</xdr:col>
                    <xdr:colOff>200025</xdr:colOff>
                    <xdr:row>10</xdr:row>
                    <xdr:rowOff>28575</xdr:rowOff>
                  </from>
                  <to>
                    <xdr:col>5</xdr:col>
                    <xdr:colOff>0</xdr:colOff>
                    <xdr:row>10</xdr:row>
                    <xdr:rowOff>171450</xdr:rowOff>
                  </to>
                </anchor>
              </controlPr>
            </control>
          </mc:Choice>
        </mc:AlternateContent>
        <mc:AlternateContent xmlns:mc="http://schemas.openxmlformats.org/markup-compatibility/2006">
          <mc:Choice Requires="x14">
            <control shapeId="92742" r:id="rId172" name="Check Box 582">
              <controlPr defaultSize="0" autoFill="0" autoLine="0" autoPict="0">
                <anchor moveWithCells="1">
                  <from>
                    <xdr:col>3</xdr:col>
                    <xdr:colOff>200025</xdr:colOff>
                    <xdr:row>14</xdr:row>
                    <xdr:rowOff>28575</xdr:rowOff>
                  </from>
                  <to>
                    <xdr:col>5</xdr:col>
                    <xdr:colOff>0</xdr:colOff>
                    <xdr:row>14</xdr:row>
                    <xdr:rowOff>171450</xdr:rowOff>
                  </to>
                </anchor>
              </controlPr>
            </control>
          </mc:Choice>
        </mc:AlternateContent>
        <mc:AlternateContent xmlns:mc="http://schemas.openxmlformats.org/markup-compatibility/2006">
          <mc:Choice Requires="x14">
            <control shapeId="92743" r:id="rId173" name="Check Box 583">
              <controlPr defaultSize="0" autoFill="0" autoLine="0" autoPict="0">
                <anchor moveWithCells="1">
                  <from>
                    <xdr:col>3</xdr:col>
                    <xdr:colOff>200025</xdr:colOff>
                    <xdr:row>12</xdr:row>
                    <xdr:rowOff>28575</xdr:rowOff>
                  </from>
                  <to>
                    <xdr:col>5</xdr:col>
                    <xdr:colOff>0</xdr:colOff>
                    <xdr:row>12</xdr:row>
                    <xdr:rowOff>171450</xdr:rowOff>
                  </to>
                </anchor>
              </controlPr>
            </control>
          </mc:Choice>
        </mc:AlternateContent>
        <mc:AlternateContent xmlns:mc="http://schemas.openxmlformats.org/markup-compatibility/2006">
          <mc:Choice Requires="x14">
            <control shapeId="92744" r:id="rId174" name="Check Box 584">
              <controlPr defaultSize="0" autoFill="0" autoLine="0" autoPict="0">
                <anchor moveWithCells="1">
                  <from>
                    <xdr:col>3</xdr:col>
                    <xdr:colOff>200025</xdr:colOff>
                    <xdr:row>13</xdr:row>
                    <xdr:rowOff>28575</xdr:rowOff>
                  </from>
                  <to>
                    <xdr:col>5</xdr:col>
                    <xdr:colOff>0</xdr:colOff>
                    <xdr:row>13</xdr:row>
                    <xdr:rowOff>171450</xdr:rowOff>
                  </to>
                </anchor>
              </controlPr>
            </control>
          </mc:Choice>
        </mc:AlternateContent>
        <mc:AlternateContent xmlns:mc="http://schemas.openxmlformats.org/markup-compatibility/2006">
          <mc:Choice Requires="x14">
            <control shapeId="92745" r:id="rId175" name="Check Box 585">
              <controlPr defaultSize="0" autoFill="0" autoLine="0" autoPict="0">
                <anchor moveWithCells="1">
                  <from>
                    <xdr:col>3</xdr:col>
                    <xdr:colOff>200025</xdr:colOff>
                    <xdr:row>15</xdr:row>
                    <xdr:rowOff>28575</xdr:rowOff>
                  </from>
                  <to>
                    <xdr:col>5</xdr:col>
                    <xdr:colOff>0</xdr:colOff>
                    <xdr:row>15</xdr:row>
                    <xdr:rowOff>171450</xdr:rowOff>
                  </to>
                </anchor>
              </controlPr>
            </control>
          </mc:Choice>
        </mc:AlternateContent>
        <mc:AlternateContent xmlns:mc="http://schemas.openxmlformats.org/markup-compatibility/2006">
          <mc:Choice Requires="x14">
            <control shapeId="92746" r:id="rId176" name="Check Box 586">
              <controlPr defaultSize="0" autoFill="0" autoLine="0" autoPict="0">
                <anchor moveWithCells="1">
                  <from>
                    <xdr:col>3</xdr:col>
                    <xdr:colOff>200025</xdr:colOff>
                    <xdr:row>16</xdr:row>
                    <xdr:rowOff>28575</xdr:rowOff>
                  </from>
                  <to>
                    <xdr:col>5</xdr:col>
                    <xdr:colOff>0</xdr:colOff>
                    <xdr:row>16</xdr:row>
                    <xdr:rowOff>171450</xdr:rowOff>
                  </to>
                </anchor>
              </controlPr>
            </control>
          </mc:Choice>
        </mc:AlternateContent>
        <mc:AlternateContent xmlns:mc="http://schemas.openxmlformats.org/markup-compatibility/2006">
          <mc:Choice Requires="x14">
            <control shapeId="92896" r:id="rId177" name="Check Box 736">
              <controlPr defaultSize="0" autoFill="0" autoLine="0" autoPict="0">
                <anchor moveWithCells="1">
                  <from>
                    <xdr:col>1</xdr:col>
                    <xdr:colOff>0</xdr:colOff>
                    <xdr:row>29</xdr:row>
                    <xdr:rowOff>28575</xdr:rowOff>
                  </from>
                  <to>
                    <xdr:col>1</xdr:col>
                    <xdr:colOff>171450</xdr:colOff>
                    <xdr:row>29</xdr:row>
                    <xdr:rowOff>171450</xdr:rowOff>
                  </to>
                </anchor>
              </controlPr>
            </control>
          </mc:Choice>
        </mc:AlternateContent>
        <mc:AlternateContent xmlns:mc="http://schemas.openxmlformats.org/markup-compatibility/2006">
          <mc:Choice Requires="x14">
            <control shapeId="92897" r:id="rId178" name="Check Box 737">
              <controlPr defaultSize="0" autoFill="0" autoLine="0" autoPict="0">
                <anchor moveWithCells="1">
                  <from>
                    <xdr:col>1</xdr:col>
                    <xdr:colOff>0</xdr:colOff>
                    <xdr:row>30</xdr:row>
                    <xdr:rowOff>28575</xdr:rowOff>
                  </from>
                  <to>
                    <xdr:col>1</xdr:col>
                    <xdr:colOff>171450</xdr:colOff>
                    <xdr:row>30</xdr:row>
                    <xdr:rowOff>171450</xdr:rowOff>
                  </to>
                </anchor>
              </controlPr>
            </control>
          </mc:Choice>
        </mc:AlternateContent>
        <mc:AlternateContent xmlns:mc="http://schemas.openxmlformats.org/markup-compatibility/2006">
          <mc:Choice Requires="x14">
            <control shapeId="92898" r:id="rId179" name="Check Box 738">
              <controlPr defaultSize="0" autoFill="0" autoLine="0" autoPict="0">
                <anchor moveWithCells="1">
                  <from>
                    <xdr:col>1</xdr:col>
                    <xdr:colOff>0</xdr:colOff>
                    <xdr:row>31</xdr:row>
                    <xdr:rowOff>28575</xdr:rowOff>
                  </from>
                  <to>
                    <xdr:col>1</xdr:col>
                    <xdr:colOff>171450</xdr:colOff>
                    <xdr:row>31</xdr:row>
                    <xdr:rowOff>171450</xdr:rowOff>
                  </to>
                </anchor>
              </controlPr>
            </control>
          </mc:Choice>
        </mc:AlternateContent>
        <mc:AlternateContent xmlns:mc="http://schemas.openxmlformats.org/markup-compatibility/2006">
          <mc:Choice Requires="x14">
            <control shapeId="92899" r:id="rId180" name="Check Box 739">
              <controlPr defaultSize="0" autoFill="0" autoLine="0" autoPict="0">
                <anchor moveWithCells="1">
                  <from>
                    <xdr:col>1</xdr:col>
                    <xdr:colOff>0</xdr:colOff>
                    <xdr:row>32</xdr:row>
                    <xdr:rowOff>28575</xdr:rowOff>
                  </from>
                  <to>
                    <xdr:col>1</xdr:col>
                    <xdr:colOff>171450</xdr:colOff>
                    <xdr:row>32</xdr:row>
                    <xdr:rowOff>171450</xdr:rowOff>
                  </to>
                </anchor>
              </controlPr>
            </control>
          </mc:Choice>
        </mc:AlternateContent>
        <mc:AlternateContent xmlns:mc="http://schemas.openxmlformats.org/markup-compatibility/2006">
          <mc:Choice Requires="x14">
            <control shapeId="92900" r:id="rId181" name="Check Box 740">
              <controlPr defaultSize="0" autoFill="0" autoLine="0" autoPict="0">
                <anchor moveWithCells="1">
                  <from>
                    <xdr:col>1</xdr:col>
                    <xdr:colOff>0</xdr:colOff>
                    <xdr:row>33</xdr:row>
                    <xdr:rowOff>28575</xdr:rowOff>
                  </from>
                  <to>
                    <xdr:col>1</xdr:col>
                    <xdr:colOff>171450</xdr:colOff>
                    <xdr:row>33</xdr:row>
                    <xdr:rowOff>171450</xdr:rowOff>
                  </to>
                </anchor>
              </controlPr>
            </control>
          </mc:Choice>
        </mc:AlternateContent>
        <mc:AlternateContent xmlns:mc="http://schemas.openxmlformats.org/markup-compatibility/2006">
          <mc:Choice Requires="x14">
            <control shapeId="92901" r:id="rId182" name="Check Box 741">
              <controlPr defaultSize="0" autoFill="0" autoLine="0" autoPict="0">
                <anchor moveWithCells="1">
                  <from>
                    <xdr:col>1</xdr:col>
                    <xdr:colOff>0</xdr:colOff>
                    <xdr:row>34</xdr:row>
                    <xdr:rowOff>28575</xdr:rowOff>
                  </from>
                  <to>
                    <xdr:col>1</xdr:col>
                    <xdr:colOff>171450</xdr:colOff>
                    <xdr:row>34</xdr:row>
                    <xdr:rowOff>171450</xdr:rowOff>
                  </to>
                </anchor>
              </controlPr>
            </control>
          </mc:Choice>
        </mc:AlternateContent>
        <mc:AlternateContent xmlns:mc="http://schemas.openxmlformats.org/markup-compatibility/2006">
          <mc:Choice Requires="x14">
            <control shapeId="92902" r:id="rId183" name="Check Box 742">
              <controlPr defaultSize="0" autoFill="0" autoLine="0" autoPict="0">
                <anchor moveWithCells="1">
                  <from>
                    <xdr:col>1</xdr:col>
                    <xdr:colOff>0</xdr:colOff>
                    <xdr:row>35</xdr:row>
                    <xdr:rowOff>28575</xdr:rowOff>
                  </from>
                  <to>
                    <xdr:col>1</xdr:col>
                    <xdr:colOff>171450</xdr:colOff>
                    <xdr:row>35</xdr:row>
                    <xdr:rowOff>171450</xdr:rowOff>
                  </to>
                </anchor>
              </controlPr>
            </control>
          </mc:Choice>
        </mc:AlternateContent>
        <mc:AlternateContent xmlns:mc="http://schemas.openxmlformats.org/markup-compatibility/2006">
          <mc:Choice Requires="x14">
            <control shapeId="92903" r:id="rId184" name="Check Box 743">
              <controlPr defaultSize="0" autoFill="0" autoLine="0" autoPict="0">
                <anchor moveWithCells="1">
                  <from>
                    <xdr:col>1</xdr:col>
                    <xdr:colOff>0</xdr:colOff>
                    <xdr:row>36</xdr:row>
                    <xdr:rowOff>28575</xdr:rowOff>
                  </from>
                  <to>
                    <xdr:col>1</xdr:col>
                    <xdr:colOff>171450</xdr:colOff>
                    <xdr:row>36</xdr:row>
                    <xdr:rowOff>171450</xdr:rowOff>
                  </to>
                </anchor>
              </controlPr>
            </control>
          </mc:Choice>
        </mc:AlternateContent>
        <mc:AlternateContent xmlns:mc="http://schemas.openxmlformats.org/markup-compatibility/2006">
          <mc:Choice Requires="x14">
            <control shapeId="92904" r:id="rId185" name="Check Box 744">
              <controlPr defaultSize="0" autoFill="0" autoLine="0" autoPict="0">
                <anchor moveWithCells="1">
                  <from>
                    <xdr:col>1</xdr:col>
                    <xdr:colOff>0</xdr:colOff>
                    <xdr:row>37</xdr:row>
                    <xdr:rowOff>28575</xdr:rowOff>
                  </from>
                  <to>
                    <xdr:col>1</xdr:col>
                    <xdr:colOff>171450</xdr:colOff>
                    <xdr:row>37</xdr:row>
                    <xdr:rowOff>171450</xdr:rowOff>
                  </to>
                </anchor>
              </controlPr>
            </control>
          </mc:Choice>
        </mc:AlternateContent>
        <mc:AlternateContent xmlns:mc="http://schemas.openxmlformats.org/markup-compatibility/2006">
          <mc:Choice Requires="x14">
            <control shapeId="92905" r:id="rId186" name="Check Box 745">
              <controlPr defaultSize="0" autoFill="0" autoLine="0" autoPict="0">
                <anchor moveWithCells="1">
                  <from>
                    <xdr:col>1</xdr:col>
                    <xdr:colOff>0</xdr:colOff>
                    <xdr:row>39</xdr:row>
                    <xdr:rowOff>28575</xdr:rowOff>
                  </from>
                  <to>
                    <xdr:col>1</xdr:col>
                    <xdr:colOff>171450</xdr:colOff>
                    <xdr:row>39</xdr:row>
                    <xdr:rowOff>171450</xdr:rowOff>
                  </to>
                </anchor>
              </controlPr>
            </control>
          </mc:Choice>
        </mc:AlternateContent>
        <mc:AlternateContent xmlns:mc="http://schemas.openxmlformats.org/markup-compatibility/2006">
          <mc:Choice Requires="x14">
            <control shapeId="92906" r:id="rId187" name="Check Box 746">
              <controlPr defaultSize="0" autoFill="0" autoLine="0" autoPict="0">
                <anchor moveWithCells="1">
                  <from>
                    <xdr:col>1</xdr:col>
                    <xdr:colOff>0</xdr:colOff>
                    <xdr:row>40</xdr:row>
                    <xdr:rowOff>28575</xdr:rowOff>
                  </from>
                  <to>
                    <xdr:col>1</xdr:col>
                    <xdr:colOff>171450</xdr:colOff>
                    <xdr:row>40</xdr:row>
                    <xdr:rowOff>171450</xdr:rowOff>
                  </to>
                </anchor>
              </controlPr>
            </control>
          </mc:Choice>
        </mc:AlternateContent>
        <mc:AlternateContent xmlns:mc="http://schemas.openxmlformats.org/markup-compatibility/2006">
          <mc:Choice Requires="x14">
            <control shapeId="92907" r:id="rId188" name="Check Box 747">
              <controlPr defaultSize="0" autoFill="0" autoLine="0" autoPict="0">
                <anchor moveWithCells="1">
                  <from>
                    <xdr:col>1</xdr:col>
                    <xdr:colOff>0</xdr:colOff>
                    <xdr:row>41</xdr:row>
                    <xdr:rowOff>28575</xdr:rowOff>
                  </from>
                  <to>
                    <xdr:col>1</xdr:col>
                    <xdr:colOff>171450</xdr:colOff>
                    <xdr:row>41</xdr:row>
                    <xdr:rowOff>171450</xdr:rowOff>
                  </to>
                </anchor>
              </controlPr>
            </control>
          </mc:Choice>
        </mc:AlternateContent>
        <mc:AlternateContent xmlns:mc="http://schemas.openxmlformats.org/markup-compatibility/2006">
          <mc:Choice Requires="x14">
            <control shapeId="92908" r:id="rId189" name="Check Box 748">
              <controlPr defaultSize="0" autoFill="0" autoLine="0" autoPict="0">
                <anchor moveWithCells="1">
                  <from>
                    <xdr:col>1</xdr:col>
                    <xdr:colOff>0</xdr:colOff>
                    <xdr:row>42</xdr:row>
                    <xdr:rowOff>28575</xdr:rowOff>
                  </from>
                  <to>
                    <xdr:col>1</xdr:col>
                    <xdr:colOff>171450</xdr:colOff>
                    <xdr:row>42</xdr:row>
                    <xdr:rowOff>171450</xdr:rowOff>
                  </to>
                </anchor>
              </controlPr>
            </control>
          </mc:Choice>
        </mc:AlternateContent>
        <mc:AlternateContent xmlns:mc="http://schemas.openxmlformats.org/markup-compatibility/2006">
          <mc:Choice Requires="x14">
            <control shapeId="92909" r:id="rId190" name="Check Box 749">
              <controlPr defaultSize="0" autoFill="0" autoLine="0" autoPict="0">
                <anchor moveWithCells="1">
                  <from>
                    <xdr:col>1</xdr:col>
                    <xdr:colOff>0</xdr:colOff>
                    <xdr:row>43</xdr:row>
                    <xdr:rowOff>28575</xdr:rowOff>
                  </from>
                  <to>
                    <xdr:col>1</xdr:col>
                    <xdr:colOff>171450</xdr:colOff>
                    <xdr:row>43</xdr:row>
                    <xdr:rowOff>171450</xdr:rowOff>
                  </to>
                </anchor>
              </controlPr>
            </control>
          </mc:Choice>
        </mc:AlternateContent>
        <mc:AlternateContent xmlns:mc="http://schemas.openxmlformats.org/markup-compatibility/2006">
          <mc:Choice Requires="x14">
            <control shapeId="92910" r:id="rId191" name="Check Box 750">
              <controlPr defaultSize="0" autoFill="0" autoLine="0" autoPict="0">
                <anchor moveWithCells="1">
                  <from>
                    <xdr:col>1</xdr:col>
                    <xdr:colOff>0</xdr:colOff>
                    <xdr:row>45</xdr:row>
                    <xdr:rowOff>28575</xdr:rowOff>
                  </from>
                  <to>
                    <xdr:col>1</xdr:col>
                    <xdr:colOff>171450</xdr:colOff>
                    <xdr:row>45</xdr:row>
                    <xdr:rowOff>171450</xdr:rowOff>
                  </to>
                </anchor>
              </controlPr>
            </control>
          </mc:Choice>
        </mc:AlternateContent>
        <mc:AlternateContent xmlns:mc="http://schemas.openxmlformats.org/markup-compatibility/2006">
          <mc:Choice Requires="x14">
            <control shapeId="92911" r:id="rId192" name="Check Box 751">
              <controlPr defaultSize="0" autoFill="0" autoLine="0" autoPict="0">
                <anchor moveWithCells="1">
                  <from>
                    <xdr:col>1</xdr:col>
                    <xdr:colOff>0</xdr:colOff>
                    <xdr:row>44</xdr:row>
                    <xdr:rowOff>28575</xdr:rowOff>
                  </from>
                  <to>
                    <xdr:col>1</xdr:col>
                    <xdr:colOff>171450</xdr:colOff>
                    <xdr:row>44</xdr:row>
                    <xdr:rowOff>171450</xdr:rowOff>
                  </to>
                </anchor>
              </controlPr>
            </control>
          </mc:Choice>
        </mc:AlternateContent>
        <mc:AlternateContent xmlns:mc="http://schemas.openxmlformats.org/markup-compatibility/2006">
          <mc:Choice Requires="x14">
            <control shapeId="92912" r:id="rId193" name="Check Box 752">
              <controlPr defaultSize="0" autoFill="0" autoLine="0" autoPict="0">
                <anchor moveWithCells="1">
                  <from>
                    <xdr:col>1</xdr:col>
                    <xdr:colOff>0</xdr:colOff>
                    <xdr:row>46</xdr:row>
                    <xdr:rowOff>28575</xdr:rowOff>
                  </from>
                  <to>
                    <xdr:col>1</xdr:col>
                    <xdr:colOff>171450</xdr:colOff>
                    <xdr:row>46</xdr:row>
                    <xdr:rowOff>171450</xdr:rowOff>
                  </to>
                </anchor>
              </controlPr>
            </control>
          </mc:Choice>
        </mc:AlternateContent>
        <mc:AlternateContent xmlns:mc="http://schemas.openxmlformats.org/markup-compatibility/2006">
          <mc:Choice Requires="x14">
            <control shapeId="92913" r:id="rId194" name="Check Box 753">
              <controlPr defaultSize="0" autoFill="0" autoLine="0" autoPict="0">
                <anchor moveWithCells="1">
                  <from>
                    <xdr:col>1</xdr:col>
                    <xdr:colOff>0</xdr:colOff>
                    <xdr:row>47</xdr:row>
                    <xdr:rowOff>28575</xdr:rowOff>
                  </from>
                  <to>
                    <xdr:col>1</xdr:col>
                    <xdr:colOff>171450</xdr:colOff>
                    <xdr:row>47</xdr:row>
                    <xdr:rowOff>171450</xdr:rowOff>
                  </to>
                </anchor>
              </controlPr>
            </control>
          </mc:Choice>
        </mc:AlternateContent>
        <mc:AlternateContent xmlns:mc="http://schemas.openxmlformats.org/markup-compatibility/2006">
          <mc:Choice Requires="x14">
            <control shapeId="92914" r:id="rId195" name="Check Box 754">
              <controlPr defaultSize="0" autoFill="0" autoLine="0" autoPict="0">
                <anchor moveWithCells="1">
                  <from>
                    <xdr:col>1</xdr:col>
                    <xdr:colOff>0</xdr:colOff>
                    <xdr:row>48</xdr:row>
                    <xdr:rowOff>28575</xdr:rowOff>
                  </from>
                  <to>
                    <xdr:col>1</xdr:col>
                    <xdr:colOff>171450</xdr:colOff>
                    <xdr:row>48</xdr:row>
                    <xdr:rowOff>171450</xdr:rowOff>
                  </to>
                </anchor>
              </controlPr>
            </control>
          </mc:Choice>
        </mc:AlternateContent>
        <mc:AlternateContent xmlns:mc="http://schemas.openxmlformats.org/markup-compatibility/2006">
          <mc:Choice Requires="x14">
            <control shapeId="92915" r:id="rId196" name="Check Box 755">
              <controlPr defaultSize="0" autoFill="0" autoLine="0" autoPict="0">
                <anchor moveWithCells="1">
                  <from>
                    <xdr:col>1</xdr:col>
                    <xdr:colOff>0</xdr:colOff>
                    <xdr:row>49</xdr:row>
                    <xdr:rowOff>28575</xdr:rowOff>
                  </from>
                  <to>
                    <xdr:col>1</xdr:col>
                    <xdr:colOff>171450</xdr:colOff>
                    <xdr:row>49</xdr:row>
                    <xdr:rowOff>171450</xdr:rowOff>
                  </to>
                </anchor>
              </controlPr>
            </control>
          </mc:Choice>
        </mc:AlternateContent>
        <mc:AlternateContent xmlns:mc="http://schemas.openxmlformats.org/markup-compatibility/2006">
          <mc:Choice Requires="x14">
            <control shapeId="92916" r:id="rId197" name="Check Box 756">
              <controlPr defaultSize="0" autoFill="0" autoLine="0" autoPict="0">
                <anchor moveWithCells="1">
                  <from>
                    <xdr:col>1</xdr:col>
                    <xdr:colOff>0</xdr:colOff>
                    <xdr:row>6</xdr:row>
                    <xdr:rowOff>28575</xdr:rowOff>
                  </from>
                  <to>
                    <xdr:col>1</xdr:col>
                    <xdr:colOff>171450</xdr:colOff>
                    <xdr:row>6</xdr:row>
                    <xdr:rowOff>171450</xdr:rowOff>
                  </to>
                </anchor>
              </controlPr>
            </control>
          </mc:Choice>
        </mc:AlternateContent>
        <mc:AlternateContent xmlns:mc="http://schemas.openxmlformats.org/markup-compatibility/2006">
          <mc:Choice Requires="x14">
            <control shapeId="92917" r:id="rId198" name="Check Box 757">
              <controlPr defaultSize="0" autoFill="0" autoLine="0" autoPict="0">
                <anchor moveWithCells="1">
                  <from>
                    <xdr:col>1</xdr:col>
                    <xdr:colOff>0</xdr:colOff>
                    <xdr:row>7</xdr:row>
                    <xdr:rowOff>28575</xdr:rowOff>
                  </from>
                  <to>
                    <xdr:col>1</xdr:col>
                    <xdr:colOff>171450</xdr:colOff>
                    <xdr:row>7</xdr:row>
                    <xdr:rowOff>171450</xdr:rowOff>
                  </to>
                </anchor>
              </controlPr>
            </control>
          </mc:Choice>
        </mc:AlternateContent>
        <mc:AlternateContent xmlns:mc="http://schemas.openxmlformats.org/markup-compatibility/2006">
          <mc:Choice Requires="x14">
            <control shapeId="92918" r:id="rId199" name="Check Box 758">
              <controlPr defaultSize="0" autoFill="0" autoLine="0" autoPict="0">
                <anchor moveWithCells="1">
                  <from>
                    <xdr:col>1</xdr:col>
                    <xdr:colOff>0</xdr:colOff>
                    <xdr:row>8</xdr:row>
                    <xdr:rowOff>28575</xdr:rowOff>
                  </from>
                  <to>
                    <xdr:col>1</xdr:col>
                    <xdr:colOff>171450</xdr:colOff>
                    <xdr:row>8</xdr:row>
                    <xdr:rowOff>171450</xdr:rowOff>
                  </to>
                </anchor>
              </controlPr>
            </control>
          </mc:Choice>
        </mc:AlternateContent>
        <mc:AlternateContent xmlns:mc="http://schemas.openxmlformats.org/markup-compatibility/2006">
          <mc:Choice Requires="x14">
            <control shapeId="92919" r:id="rId200" name="Check Box 759">
              <controlPr defaultSize="0" autoFill="0" autoLine="0" autoPict="0">
                <anchor moveWithCells="1">
                  <from>
                    <xdr:col>1</xdr:col>
                    <xdr:colOff>0</xdr:colOff>
                    <xdr:row>10</xdr:row>
                    <xdr:rowOff>28575</xdr:rowOff>
                  </from>
                  <to>
                    <xdr:col>1</xdr:col>
                    <xdr:colOff>171450</xdr:colOff>
                    <xdr:row>10</xdr:row>
                    <xdr:rowOff>171450</xdr:rowOff>
                  </to>
                </anchor>
              </controlPr>
            </control>
          </mc:Choice>
        </mc:AlternateContent>
        <mc:AlternateContent xmlns:mc="http://schemas.openxmlformats.org/markup-compatibility/2006">
          <mc:Choice Requires="x14">
            <control shapeId="92920" r:id="rId201" name="Check Box 760">
              <controlPr defaultSize="0" autoFill="0" autoLine="0" autoPict="0">
                <anchor moveWithCells="1">
                  <from>
                    <xdr:col>1</xdr:col>
                    <xdr:colOff>0</xdr:colOff>
                    <xdr:row>9</xdr:row>
                    <xdr:rowOff>28575</xdr:rowOff>
                  </from>
                  <to>
                    <xdr:col>1</xdr:col>
                    <xdr:colOff>171450</xdr:colOff>
                    <xdr:row>9</xdr:row>
                    <xdr:rowOff>171450</xdr:rowOff>
                  </to>
                </anchor>
              </controlPr>
            </control>
          </mc:Choice>
        </mc:AlternateContent>
        <mc:AlternateContent xmlns:mc="http://schemas.openxmlformats.org/markup-compatibility/2006">
          <mc:Choice Requires="x14">
            <control shapeId="92921" r:id="rId202" name="Check Box 761">
              <controlPr defaultSize="0" autoFill="0" autoLine="0" autoPict="0">
                <anchor moveWithCells="1">
                  <from>
                    <xdr:col>1</xdr:col>
                    <xdr:colOff>0</xdr:colOff>
                    <xdr:row>11</xdr:row>
                    <xdr:rowOff>28575</xdr:rowOff>
                  </from>
                  <to>
                    <xdr:col>1</xdr:col>
                    <xdr:colOff>171450</xdr:colOff>
                    <xdr:row>11</xdr:row>
                    <xdr:rowOff>171450</xdr:rowOff>
                  </to>
                </anchor>
              </controlPr>
            </control>
          </mc:Choice>
        </mc:AlternateContent>
        <mc:AlternateContent xmlns:mc="http://schemas.openxmlformats.org/markup-compatibility/2006">
          <mc:Choice Requires="x14">
            <control shapeId="92922" r:id="rId203" name="Check Box 762">
              <controlPr defaultSize="0" autoFill="0" autoLine="0" autoPict="0">
                <anchor moveWithCells="1">
                  <from>
                    <xdr:col>1</xdr:col>
                    <xdr:colOff>0</xdr:colOff>
                    <xdr:row>12</xdr:row>
                    <xdr:rowOff>28575</xdr:rowOff>
                  </from>
                  <to>
                    <xdr:col>1</xdr:col>
                    <xdr:colOff>171450</xdr:colOff>
                    <xdr:row>12</xdr:row>
                    <xdr:rowOff>171450</xdr:rowOff>
                  </to>
                </anchor>
              </controlPr>
            </control>
          </mc:Choice>
        </mc:AlternateContent>
        <mc:AlternateContent xmlns:mc="http://schemas.openxmlformats.org/markup-compatibility/2006">
          <mc:Choice Requires="x14">
            <control shapeId="92923" r:id="rId204" name="Check Box 763">
              <controlPr defaultSize="0" autoFill="0" autoLine="0" autoPict="0">
                <anchor moveWithCells="1">
                  <from>
                    <xdr:col>1</xdr:col>
                    <xdr:colOff>0</xdr:colOff>
                    <xdr:row>13</xdr:row>
                    <xdr:rowOff>28575</xdr:rowOff>
                  </from>
                  <to>
                    <xdr:col>1</xdr:col>
                    <xdr:colOff>171450</xdr:colOff>
                    <xdr:row>13</xdr:row>
                    <xdr:rowOff>171450</xdr:rowOff>
                  </to>
                </anchor>
              </controlPr>
            </control>
          </mc:Choice>
        </mc:AlternateContent>
        <mc:AlternateContent xmlns:mc="http://schemas.openxmlformats.org/markup-compatibility/2006">
          <mc:Choice Requires="x14">
            <control shapeId="92924" r:id="rId205" name="Check Box 764">
              <controlPr defaultSize="0" autoFill="0" autoLine="0" autoPict="0">
                <anchor moveWithCells="1">
                  <from>
                    <xdr:col>1</xdr:col>
                    <xdr:colOff>0</xdr:colOff>
                    <xdr:row>14</xdr:row>
                    <xdr:rowOff>28575</xdr:rowOff>
                  </from>
                  <to>
                    <xdr:col>1</xdr:col>
                    <xdr:colOff>171450</xdr:colOff>
                    <xdr:row>14</xdr:row>
                    <xdr:rowOff>171450</xdr:rowOff>
                  </to>
                </anchor>
              </controlPr>
            </control>
          </mc:Choice>
        </mc:AlternateContent>
        <mc:AlternateContent xmlns:mc="http://schemas.openxmlformats.org/markup-compatibility/2006">
          <mc:Choice Requires="x14">
            <control shapeId="92925" r:id="rId206" name="Check Box 765">
              <controlPr defaultSize="0" autoFill="0" autoLine="0" autoPict="0">
                <anchor moveWithCells="1">
                  <from>
                    <xdr:col>1</xdr:col>
                    <xdr:colOff>0</xdr:colOff>
                    <xdr:row>15</xdr:row>
                    <xdr:rowOff>28575</xdr:rowOff>
                  </from>
                  <to>
                    <xdr:col>1</xdr:col>
                    <xdr:colOff>171450</xdr:colOff>
                    <xdr:row>15</xdr:row>
                    <xdr:rowOff>171450</xdr:rowOff>
                  </to>
                </anchor>
              </controlPr>
            </control>
          </mc:Choice>
        </mc:AlternateContent>
        <mc:AlternateContent xmlns:mc="http://schemas.openxmlformats.org/markup-compatibility/2006">
          <mc:Choice Requires="x14">
            <control shapeId="92926" r:id="rId207" name="Check Box 766">
              <controlPr defaultSize="0" autoFill="0" autoLine="0" autoPict="0">
                <anchor moveWithCells="1">
                  <from>
                    <xdr:col>1</xdr:col>
                    <xdr:colOff>0</xdr:colOff>
                    <xdr:row>16</xdr:row>
                    <xdr:rowOff>28575</xdr:rowOff>
                  </from>
                  <to>
                    <xdr:col>1</xdr:col>
                    <xdr:colOff>171450</xdr:colOff>
                    <xdr:row>16</xdr:row>
                    <xdr:rowOff>171450</xdr:rowOff>
                  </to>
                </anchor>
              </controlPr>
            </control>
          </mc:Choice>
        </mc:AlternateContent>
        <mc:AlternateContent xmlns:mc="http://schemas.openxmlformats.org/markup-compatibility/2006">
          <mc:Choice Requires="x14">
            <control shapeId="92927" r:id="rId208" name="Check Box 767">
              <controlPr defaultSize="0" autoFill="0" autoLine="0" autoPict="0">
                <anchor moveWithCells="1">
                  <from>
                    <xdr:col>14</xdr:col>
                    <xdr:colOff>0</xdr:colOff>
                    <xdr:row>19</xdr:row>
                    <xdr:rowOff>38100</xdr:rowOff>
                  </from>
                  <to>
                    <xdr:col>14</xdr:col>
                    <xdr:colOff>171450</xdr:colOff>
                    <xdr:row>19</xdr:row>
                    <xdr:rowOff>180975</xdr:rowOff>
                  </to>
                </anchor>
              </controlPr>
            </control>
          </mc:Choice>
        </mc:AlternateContent>
        <mc:AlternateContent xmlns:mc="http://schemas.openxmlformats.org/markup-compatibility/2006">
          <mc:Choice Requires="x14">
            <control shapeId="92928" r:id="rId209" name="Check Box 768">
              <controlPr defaultSize="0" autoFill="0" autoLine="0" autoPict="0">
                <anchor moveWithCells="1">
                  <from>
                    <xdr:col>17</xdr:col>
                    <xdr:colOff>0</xdr:colOff>
                    <xdr:row>19</xdr:row>
                    <xdr:rowOff>38100</xdr:rowOff>
                  </from>
                  <to>
                    <xdr:col>17</xdr:col>
                    <xdr:colOff>171450</xdr:colOff>
                    <xdr:row>19</xdr:row>
                    <xdr:rowOff>180975</xdr:rowOff>
                  </to>
                </anchor>
              </controlPr>
            </control>
          </mc:Choice>
        </mc:AlternateContent>
        <mc:AlternateContent xmlns:mc="http://schemas.openxmlformats.org/markup-compatibility/2006">
          <mc:Choice Requires="x14">
            <control shapeId="92929" r:id="rId210" name="Check Box 769">
              <controlPr defaultSize="0" autoFill="0" autoLine="0" autoPict="0">
                <anchor moveWithCells="1">
                  <from>
                    <xdr:col>3</xdr:col>
                    <xdr:colOff>180975</xdr:colOff>
                    <xdr:row>28</xdr:row>
                    <xdr:rowOff>28575</xdr:rowOff>
                  </from>
                  <to>
                    <xdr:col>4</xdr:col>
                    <xdr:colOff>171450</xdr:colOff>
                    <xdr:row>28</xdr:row>
                    <xdr:rowOff>171450</xdr:rowOff>
                  </to>
                </anchor>
              </controlPr>
            </control>
          </mc:Choice>
        </mc:AlternateContent>
        <mc:AlternateContent xmlns:mc="http://schemas.openxmlformats.org/markup-compatibility/2006">
          <mc:Choice Requires="x14">
            <control shapeId="92930" r:id="rId211" name="Check Box 770">
              <controlPr defaultSize="0" autoFill="0" autoLine="0" autoPict="0">
                <anchor moveWithCells="1">
                  <from>
                    <xdr:col>3</xdr:col>
                    <xdr:colOff>180975</xdr:colOff>
                    <xdr:row>26</xdr:row>
                    <xdr:rowOff>28575</xdr:rowOff>
                  </from>
                  <to>
                    <xdr:col>4</xdr:col>
                    <xdr:colOff>171450</xdr:colOff>
                    <xdr:row>26</xdr:row>
                    <xdr:rowOff>171450</xdr:rowOff>
                  </to>
                </anchor>
              </controlPr>
            </control>
          </mc:Choice>
        </mc:AlternateContent>
        <mc:AlternateContent xmlns:mc="http://schemas.openxmlformats.org/markup-compatibility/2006">
          <mc:Choice Requires="x14">
            <control shapeId="92931" r:id="rId212" name="Check Box 771">
              <controlPr defaultSize="0" autoFill="0" autoLine="0" autoPict="0">
                <anchor moveWithCells="1">
                  <from>
                    <xdr:col>3</xdr:col>
                    <xdr:colOff>180975</xdr:colOff>
                    <xdr:row>27</xdr:row>
                    <xdr:rowOff>28575</xdr:rowOff>
                  </from>
                  <to>
                    <xdr:col>4</xdr:col>
                    <xdr:colOff>171450</xdr:colOff>
                    <xdr:row>27</xdr:row>
                    <xdr:rowOff>171450</xdr:rowOff>
                  </to>
                </anchor>
              </controlPr>
            </control>
          </mc:Choice>
        </mc:AlternateContent>
        <mc:AlternateContent xmlns:mc="http://schemas.openxmlformats.org/markup-compatibility/2006">
          <mc:Choice Requires="x14">
            <control shapeId="92932" r:id="rId213" name="Check Box 772">
              <controlPr defaultSize="0" autoFill="0" autoLine="0" autoPict="0">
                <anchor moveWithCells="1">
                  <from>
                    <xdr:col>6</xdr:col>
                    <xdr:colOff>180975</xdr:colOff>
                    <xdr:row>28</xdr:row>
                    <xdr:rowOff>28575</xdr:rowOff>
                  </from>
                  <to>
                    <xdr:col>7</xdr:col>
                    <xdr:colOff>171450</xdr:colOff>
                    <xdr:row>28</xdr:row>
                    <xdr:rowOff>171450</xdr:rowOff>
                  </to>
                </anchor>
              </controlPr>
            </control>
          </mc:Choice>
        </mc:AlternateContent>
        <mc:AlternateContent xmlns:mc="http://schemas.openxmlformats.org/markup-compatibility/2006">
          <mc:Choice Requires="x14">
            <control shapeId="92933" r:id="rId214" name="Check Box 773">
              <controlPr defaultSize="0" autoFill="0" autoLine="0" autoPict="0">
                <anchor moveWithCells="1">
                  <from>
                    <xdr:col>6</xdr:col>
                    <xdr:colOff>180975</xdr:colOff>
                    <xdr:row>26</xdr:row>
                    <xdr:rowOff>28575</xdr:rowOff>
                  </from>
                  <to>
                    <xdr:col>7</xdr:col>
                    <xdr:colOff>171450</xdr:colOff>
                    <xdr:row>26</xdr:row>
                    <xdr:rowOff>171450</xdr:rowOff>
                  </to>
                </anchor>
              </controlPr>
            </control>
          </mc:Choice>
        </mc:AlternateContent>
        <mc:AlternateContent xmlns:mc="http://schemas.openxmlformats.org/markup-compatibility/2006">
          <mc:Choice Requires="x14">
            <control shapeId="92934" r:id="rId215" name="Check Box 774">
              <controlPr defaultSize="0" autoFill="0" autoLine="0" autoPict="0">
                <anchor moveWithCells="1">
                  <from>
                    <xdr:col>6</xdr:col>
                    <xdr:colOff>180975</xdr:colOff>
                    <xdr:row>27</xdr:row>
                    <xdr:rowOff>28575</xdr:rowOff>
                  </from>
                  <to>
                    <xdr:col>7</xdr:col>
                    <xdr:colOff>171450</xdr:colOff>
                    <xdr:row>27</xdr:row>
                    <xdr:rowOff>171450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EA4C-EF16-4D52-BC8F-15A649C99538}">
  <sheetPr codeName="Sheet36">
    <tabColor rgb="FF00B0F0"/>
  </sheetPr>
  <dimension ref="A1:AA104"/>
  <sheetViews>
    <sheetView zoomScale="98" zoomScaleNormal="98" workbookViewId="0">
      <selection activeCell="I51" sqref="I51"/>
    </sheetView>
  </sheetViews>
  <sheetFormatPr defaultRowHeight="15" x14ac:dyDescent="0.25"/>
  <cols>
    <col min="1" max="1" width="4.140625" bestFit="1" customWidth="1"/>
    <col min="2" max="2" width="2.85546875" customWidth="1"/>
    <col min="3" max="3" width="28.85546875" customWidth="1"/>
    <col min="4" max="5" width="2.7109375" customWidth="1"/>
    <col min="6" max="6" width="22.140625" customWidth="1"/>
    <col min="7" max="8" width="2.85546875" customWidth="1"/>
    <col min="9" max="9" width="28" customWidth="1"/>
    <col min="10" max="10" width="14.28515625" customWidth="1"/>
    <col min="11" max="11" width="13.5703125" bestFit="1" customWidth="1"/>
    <col min="12" max="16" width="4.85546875" customWidth="1"/>
    <col min="17" max="17" width="12.140625" bestFit="1" customWidth="1"/>
    <col min="18" max="19" width="15.42578125" customWidth="1"/>
    <col min="20" max="21" width="3.7109375" bestFit="1" customWidth="1"/>
    <col min="22" max="23" width="18.7109375" bestFit="1" customWidth="1"/>
    <col min="24" max="24" width="15.7109375" bestFit="1" customWidth="1"/>
    <col min="26" max="26" width="10" bestFit="1" customWidth="1"/>
  </cols>
  <sheetData>
    <row r="1" spans="1:16" ht="18.75" customHeight="1" x14ac:dyDescent="0.25">
      <c r="A1" t="s">
        <v>112</v>
      </c>
      <c r="C1" s="277"/>
      <c r="D1" s="1309" t="s">
        <v>172</v>
      </c>
      <c r="E1" s="1309"/>
      <c r="F1" s="291" t="s">
        <v>1002</v>
      </c>
    </row>
    <row r="2" spans="1:16" ht="18.75" customHeight="1" x14ac:dyDescent="0.25">
      <c r="A2" t="s">
        <v>480</v>
      </c>
      <c r="C2" s="357"/>
      <c r="D2" s="277"/>
      <c r="E2" s="382"/>
      <c r="F2" s="357"/>
      <c r="I2" s="292" t="s">
        <v>494</v>
      </c>
      <c r="M2" s="62"/>
    </row>
    <row r="3" spans="1:16" ht="18.75" customHeight="1" x14ac:dyDescent="0.25">
      <c r="A3" t="s">
        <v>478</v>
      </c>
      <c r="C3" s="357"/>
      <c r="G3" s="1731" t="s">
        <v>479</v>
      </c>
      <c r="H3" s="1731"/>
      <c r="I3" s="277"/>
      <c r="M3" s="62"/>
    </row>
    <row r="4" spans="1:16" ht="18.75" customHeight="1" x14ac:dyDescent="0.25">
      <c r="A4" t="s">
        <v>478</v>
      </c>
      <c r="C4" s="357"/>
      <c r="G4" s="1310" t="s">
        <v>479</v>
      </c>
      <c r="H4" s="1310"/>
      <c r="I4" s="357"/>
      <c r="M4" s="62"/>
    </row>
    <row r="5" spans="1:16" ht="18.75" customHeight="1" x14ac:dyDescent="0.25">
      <c r="A5" t="s">
        <v>478</v>
      </c>
      <c r="C5" s="357"/>
      <c r="G5" s="1310" t="s">
        <v>479</v>
      </c>
      <c r="H5" s="1310"/>
      <c r="I5" s="357"/>
      <c r="M5" s="62"/>
    </row>
    <row r="6" spans="1:16" ht="18.75" customHeight="1" x14ac:dyDescent="0.25">
      <c r="A6" s="57" t="s">
        <v>489</v>
      </c>
      <c r="C6" s="357"/>
      <c r="D6" s="1310" t="s">
        <v>487</v>
      </c>
      <c r="E6" s="1310"/>
      <c r="F6" s="291" t="s">
        <v>1001</v>
      </c>
      <c r="G6" s="1308" t="s">
        <v>172</v>
      </c>
      <c r="H6" s="1308"/>
      <c r="I6" s="358" t="s">
        <v>1002</v>
      </c>
      <c r="M6" s="62"/>
    </row>
    <row r="7" spans="1:16" ht="18.75" customHeight="1" x14ac:dyDescent="0.25">
      <c r="A7" s="57" t="s">
        <v>489</v>
      </c>
      <c r="C7" s="357"/>
      <c r="D7" s="1310" t="s">
        <v>487</v>
      </c>
      <c r="E7" s="1310"/>
      <c r="F7" s="291" t="s">
        <v>1001</v>
      </c>
      <c r="G7" s="1308" t="s">
        <v>172</v>
      </c>
      <c r="H7" s="1308"/>
      <c r="I7" s="358" t="s">
        <v>1002</v>
      </c>
      <c r="M7" s="62"/>
    </row>
    <row r="8" spans="1:16" ht="18.75" customHeight="1" x14ac:dyDescent="0.25">
      <c r="A8" s="57" t="s">
        <v>489</v>
      </c>
      <c r="C8" s="357"/>
      <c r="D8" s="1310" t="s">
        <v>487</v>
      </c>
      <c r="E8" s="1310"/>
      <c r="F8" s="291" t="s">
        <v>1001</v>
      </c>
      <c r="G8" s="1308" t="s">
        <v>172</v>
      </c>
      <c r="H8" s="1308"/>
      <c r="I8" s="358" t="s">
        <v>1002</v>
      </c>
      <c r="M8" s="62"/>
    </row>
    <row r="9" spans="1:16" ht="18.75" customHeight="1" x14ac:dyDescent="0.25">
      <c r="A9" s="57" t="s">
        <v>489</v>
      </c>
      <c r="C9" s="357"/>
      <c r="D9" s="1310" t="s">
        <v>487</v>
      </c>
      <c r="E9" s="1310"/>
      <c r="F9" s="291" t="s">
        <v>1001</v>
      </c>
      <c r="G9" s="1308" t="s">
        <v>172</v>
      </c>
      <c r="H9" s="1308"/>
      <c r="I9" s="358" t="s">
        <v>1002</v>
      </c>
      <c r="M9" s="62"/>
    </row>
    <row r="10" spans="1:16" ht="15" customHeight="1" x14ac:dyDescent="0.25">
      <c r="A10" s="293"/>
      <c r="B10" s="1355" t="s">
        <v>545</v>
      </c>
      <c r="C10" s="1356"/>
      <c r="D10" s="1357" t="s">
        <v>101</v>
      </c>
      <c r="E10" s="1357"/>
      <c r="F10" s="1358"/>
      <c r="G10" s="1713" t="s">
        <v>1329</v>
      </c>
      <c r="H10" s="1713"/>
      <c r="I10" s="1713"/>
      <c r="M10" s="19"/>
      <c r="N10" s="19">
        <v>8867</v>
      </c>
      <c r="O10" s="19" t="s">
        <v>171</v>
      </c>
      <c r="P10" s="19" t="s">
        <v>164</v>
      </c>
    </row>
    <row r="11" spans="1:16" ht="15.75" customHeight="1" x14ac:dyDescent="0.25">
      <c r="A11" s="1349" t="s">
        <v>87</v>
      </c>
      <c r="B11" s="287"/>
      <c r="C11" s="288" t="s">
        <v>97</v>
      </c>
      <c r="D11" s="287"/>
      <c r="E11" s="1362" t="s">
        <v>99</v>
      </c>
      <c r="F11" s="1362"/>
      <c r="G11" s="395"/>
      <c r="H11" s="1714" t="s">
        <v>859</v>
      </c>
      <c r="I11" s="1715"/>
      <c r="N11" s="19">
        <v>0</v>
      </c>
      <c r="O11" s="19">
        <v>1</v>
      </c>
      <c r="P11" s="19" t="s">
        <v>137</v>
      </c>
    </row>
    <row r="12" spans="1:16" ht="15.75" customHeight="1" x14ac:dyDescent="0.25">
      <c r="A12" s="1349"/>
      <c r="B12" s="289"/>
      <c r="C12" s="278" t="s">
        <v>465</v>
      </c>
      <c r="D12" s="289"/>
      <c r="E12" s="1343" t="s">
        <v>100</v>
      </c>
      <c r="F12" s="1343"/>
      <c r="G12" s="369"/>
      <c r="H12" s="1610" t="s">
        <v>1124</v>
      </c>
      <c r="I12" s="1723"/>
      <c r="N12" s="19">
        <v>0</v>
      </c>
      <c r="O12" s="19">
        <f t="shared" ref="O12:O34" si="0">O11+1</f>
        <v>2</v>
      </c>
      <c r="P12" s="19" t="s">
        <v>136</v>
      </c>
    </row>
    <row r="13" spans="1:16" ht="15.75" customHeight="1" x14ac:dyDescent="0.25">
      <c r="A13" s="1349"/>
      <c r="B13" s="289"/>
      <c r="C13" s="278" t="s">
        <v>98</v>
      </c>
      <c r="D13" s="289"/>
      <c r="E13" s="1343" t="s">
        <v>102</v>
      </c>
      <c r="F13" s="1343"/>
      <c r="G13" s="369"/>
      <c r="H13" s="1610" t="s">
        <v>1123</v>
      </c>
      <c r="I13" s="1723"/>
      <c r="N13" s="19">
        <v>0</v>
      </c>
      <c r="O13" s="19">
        <f t="shared" si="0"/>
        <v>3</v>
      </c>
      <c r="P13" s="19" t="s">
        <v>137</v>
      </c>
    </row>
    <row r="14" spans="1:16" ht="15.75" customHeight="1" x14ac:dyDescent="0.25">
      <c r="A14" s="1349"/>
      <c r="B14" s="289"/>
      <c r="C14" s="278" t="s">
        <v>857</v>
      </c>
      <c r="D14" s="289"/>
      <c r="E14" s="1343" t="s">
        <v>468</v>
      </c>
      <c r="F14" s="1343"/>
      <c r="G14" s="289"/>
      <c r="H14" s="1343" t="s">
        <v>1125</v>
      </c>
      <c r="I14" s="1716"/>
      <c r="N14" s="19">
        <v>1</v>
      </c>
      <c r="O14" s="19">
        <f t="shared" si="0"/>
        <v>4</v>
      </c>
      <c r="P14" s="19" t="s">
        <v>136</v>
      </c>
    </row>
    <row r="15" spans="1:16" ht="15.75" customHeight="1" x14ac:dyDescent="0.25">
      <c r="A15" s="1349"/>
      <c r="B15" s="289"/>
      <c r="C15" s="278" t="s">
        <v>858</v>
      </c>
      <c r="D15" s="289"/>
      <c r="E15" s="1343" t="s">
        <v>470</v>
      </c>
      <c r="F15" s="1343"/>
      <c r="G15" s="289"/>
      <c r="H15" s="1343" t="s">
        <v>1133</v>
      </c>
      <c r="I15" s="1716"/>
      <c r="N15" s="19">
        <v>2</v>
      </c>
      <c r="O15" s="19">
        <f t="shared" si="0"/>
        <v>5</v>
      </c>
      <c r="P15" s="19" t="s">
        <v>136</v>
      </c>
    </row>
    <row r="16" spans="1:16" ht="15.75" customHeight="1" x14ac:dyDescent="0.25">
      <c r="A16" s="1349"/>
      <c r="B16" s="289"/>
      <c r="C16" s="278" t="s">
        <v>1109</v>
      </c>
      <c r="D16" s="289"/>
      <c r="E16" s="1343" t="s">
        <v>467</v>
      </c>
      <c r="F16" s="1343"/>
      <c r="G16" s="369"/>
      <c r="H16" s="1610" t="s">
        <v>492</v>
      </c>
      <c r="I16" s="1723"/>
      <c r="K16" s="278"/>
      <c r="N16" s="19">
        <v>3</v>
      </c>
      <c r="O16" s="19">
        <f t="shared" si="0"/>
        <v>6</v>
      </c>
      <c r="P16" s="19" t="s">
        <v>136</v>
      </c>
    </row>
    <row r="17" spans="1:16" ht="15.75" customHeight="1" x14ac:dyDescent="0.25">
      <c r="A17" s="1349"/>
      <c r="B17" s="290"/>
      <c r="C17" s="279" t="s">
        <v>476</v>
      </c>
      <c r="D17" s="371"/>
      <c r="E17" s="1718" t="s">
        <v>469</v>
      </c>
      <c r="F17" s="1718"/>
      <c r="G17" s="369"/>
      <c r="H17" s="1610" t="s">
        <v>464</v>
      </c>
      <c r="I17" s="1723"/>
      <c r="M17" s="28"/>
      <c r="N17" s="19" t="s">
        <v>141</v>
      </c>
      <c r="O17" s="19">
        <f t="shared" si="0"/>
        <v>7</v>
      </c>
      <c r="P17" s="19" t="s">
        <v>136</v>
      </c>
    </row>
    <row r="18" spans="1:16" ht="15.75" customHeight="1" x14ac:dyDescent="0.25">
      <c r="A18" s="1349" t="s">
        <v>107</v>
      </c>
      <c r="B18" s="369"/>
      <c r="C18" s="370" t="s">
        <v>546</v>
      </c>
      <c r="D18" s="1376"/>
      <c r="E18" s="1377"/>
      <c r="F18" s="1377"/>
      <c r="G18" s="371"/>
      <c r="H18" s="1718" t="s">
        <v>483</v>
      </c>
      <c r="I18" s="1719"/>
      <c r="K18" s="278"/>
      <c r="N18" s="19" t="s">
        <v>142</v>
      </c>
      <c r="O18" s="19">
        <f t="shared" si="0"/>
        <v>8</v>
      </c>
      <c r="P18" s="19" t="s">
        <v>136</v>
      </c>
    </row>
    <row r="19" spans="1:16" ht="15.75" customHeight="1" x14ac:dyDescent="0.25">
      <c r="A19" s="1349"/>
      <c r="B19" s="289"/>
      <c r="C19" s="278" t="s">
        <v>103</v>
      </c>
      <c r="D19" s="1378"/>
      <c r="E19" s="1379"/>
      <c r="F19" s="1379"/>
      <c r="N19" s="19">
        <v>4</v>
      </c>
      <c r="O19" s="19">
        <f t="shared" si="0"/>
        <v>9</v>
      </c>
      <c r="P19" s="19" t="s">
        <v>135</v>
      </c>
    </row>
    <row r="20" spans="1:16" ht="15.75" customHeight="1" x14ac:dyDescent="0.25">
      <c r="A20" s="1349"/>
      <c r="B20" s="289"/>
      <c r="C20" s="278" t="s">
        <v>153</v>
      </c>
      <c r="D20" s="1378"/>
      <c r="E20" s="1379"/>
      <c r="F20" s="1379"/>
      <c r="N20" s="19" t="s">
        <v>139</v>
      </c>
      <c r="O20" s="19">
        <f t="shared" si="0"/>
        <v>10</v>
      </c>
      <c r="P20" s="19" t="s">
        <v>137</v>
      </c>
    </row>
    <row r="21" spans="1:16" ht="15.75" customHeight="1" x14ac:dyDescent="0.25">
      <c r="A21" s="1349"/>
      <c r="B21" s="289"/>
      <c r="C21" s="278" t="s">
        <v>471</v>
      </c>
      <c r="D21" s="1380"/>
      <c r="E21" s="1381"/>
      <c r="F21" s="1381"/>
      <c r="G21" s="1342" t="s">
        <v>840</v>
      </c>
      <c r="H21" s="1342"/>
      <c r="I21" s="1342"/>
      <c r="N21" s="19" t="s">
        <v>140</v>
      </c>
      <c r="O21" s="19">
        <f t="shared" si="0"/>
        <v>11</v>
      </c>
      <c r="P21" s="19" t="s">
        <v>137</v>
      </c>
    </row>
    <row r="22" spans="1:16" ht="15.75" customHeight="1" x14ac:dyDescent="0.25">
      <c r="A22" s="1349" t="s">
        <v>88</v>
      </c>
      <c r="B22" s="287"/>
      <c r="C22" s="288" t="s">
        <v>1324</v>
      </c>
      <c r="D22" s="395"/>
      <c r="E22" s="1714" t="s">
        <v>466</v>
      </c>
      <c r="F22" s="1715"/>
      <c r="G22" s="395"/>
      <c r="H22" s="1714" t="s">
        <v>346</v>
      </c>
      <c r="I22" s="1715"/>
      <c r="N22" s="19">
        <v>5</v>
      </c>
      <c r="O22" s="19">
        <f t="shared" si="0"/>
        <v>12</v>
      </c>
      <c r="P22" s="19" t="s">
        <v>136</v>
      </c>
    </row>
    <row r="23" spans="1:16" ht="15.75" customHeight="1" x14ac:dyDescent="0.25">
      <c r="A23" s="1349"/>
      <c r="B23" s="369"/>
      <c r="C23" s="370" t="s">
        <v>1325</v>
      </c>
      <c r="D23" s="396"/>
      <c r="E23" s="1385" t="s">
        <v>1106</v>
      </c>
      <c r="F23" s="1730"/>
      <c r="G23" s="369"/>
      <c r="H23" s="1610" t="s">
        <v>475</v>
      </c>
      <c r="I23" s="1723"/>
      <c r="N23" s="19">
        <v>5</v>
      </c>
      <c r="O23" s="19">
        <f t="shared" si="0"/>
        <v>13</v>
      </c>
      <c r="P23" s="19" t="s">
        <v>138</v>
      </c>
    </row>
    <row r="24" spans="1:16" ht="15.75" customHeight="1" x14ac:dyDescent="0.25">
      <c r="A24" s="1349"/>
      <c r="B24" s="369"/>
      <c r="C24" s="370" t="s">
        <v>149</v>
      </c>
      <c r="D24" s="289"/>
      <c r="E24" s="1343" t="s">
        <v>154</v>
      </c>
      <c r="F24" s="1716"/>
      <c r="G24" s="289"/>
      <c r="H24" s="1343" t="s">
        <v>347</v>
      </c>
      <c r="I24" s="1716"/>
      <c r="N24" s="19">
        <v>6</v>
      </c>
      <c r="O24" s="19">
        <f t="shared" si="0"/>
        <v>14</v>
      </c>
      <c r="P24" s="19" t="s">
        <v>136</v>
      </c>
    </row>
    <row r="25" spans="1:16" ht="15.75" customHeight="1" x14ac:dyDescent="0.25">
      <c r="A25" s="1349"/>
      <c r="B25" s="371"/>
      <c r="C25" s="393" t="s">
        <v>472</v>
      </c>
      <c r="D25" s="369"/>
      <c r="E25" s="1718" t="s">
        <v>214</v>
      </c>
      <c r="F25" s="1719"/>
      <c r="G25" s="289"/>
      <c r="H25" s="1343" t="s">
        <v>486</v>
      </c>
      <c r="I25" s="1716"/>
      <c r="N25" s="19">
        <v>7</v>
      </c>
      <c r="O25" s="19">
        <f t="shared" si="0"/>
        <v>15</v>
      </c>
      <c r="P25" s="19" t="s">
        <v>136</v>
      </c>
    </row>
    <row r="26" spans="1:16" ht="15.75" customHeight="1" x14ac:dyDescent="0.25">
      <c r="A26" s="1349" t="s">
        <v>62</v>
      </c>
      <c r="B26" s="290"/>
      <c r="C26" s="401" t="s">
        <v>1326</v>
      </c>
      <c r="D26" s="395"/>
      <c r="E26" s="1724" t="s">
        <v>1108</v>
      </c>
      <c r="F26" s="1725"/>
      <c r="G26" s="289"/>
      <c r="H26" s="1343" t="s">
        <v>1134</v>
      </c>
      <c r="I26" s="1716"/>
      <c r="N26" s="19" t="s">
        <v>143</v>
      </c>
      <c r="O26" s="19">
        <f t="shared" si="0"/>
        <v>16</v>
      </c>
      <c r="P26" s="19" t="s">
        <v>137</v>
      </c>
    </row>
    <row r="27" spans="1:16" ht="15.75" customHeight="1" x14ac:dyDescent="0.25">
      <c r="A27" s="1349"/>
      <c r="B27" s="369"/>
      <c r="C27" s="370" t="s">
        <v>1107</v>
      </c>
      <c r="D27" s="290"/>
      <c r="E27" s="1726" t="s">
        <v>1323</v>
      </c>
      <c r="F27" s="1727"/>
      <c r="G27" s="369"/>
      <c r="H27" s="1610" t="s">
        <v>485</v>
      </c>
      <c r="I27" s="1723"/>
      <c r="N27" s="19">
        <v>8</v>
      </c>
      <c r="O27" s="19">
        <f t="shared" si="0"/>
        <v>17</v>
      </c>
      <c r="P27" s="19" t="s">
        <v>137</v>
      </c>
    </row>
    <row r="28" spans="1:16" ht="15.75" customHeight="1" x14ac:dyDescent="0.25">
      <c r="A28" s="1349"/>
      <c r="B28" s="378"/>
      <c r="C28" s="1728" t="s">
        <v>168</v>
      </c>
      <c r="D28" s="1728"/>
      <c r="E28" s="1728"/>
      <c r="F28" s="1729"/>
      <c r="G28" s="369"/>
      <c r="H28" s="1610" t="s">
        <v>488</v>
      </c>
      <c r="I28" s="1723"/>
      <c r="N28" s="19" t="s">
        <v>144</v>
      </c>
      <c r="O28" s="19">
        <f t="shared" si="0"/>
        <v>18</v>
      </c>
      <c r="P28" s="19" t="s">
        <v>137</v>
      </c>
    </row>
    <row r="29" spans="1:16" ht="15.75" customHeight="1" x14ac:dyDescent="0.25">
      <c r="A29" s="1350" t="s">
        <v>473</v>
      </c>
      <c r="B29" s="394"/>
      <c r="C29" s="392" t="s">
        <v>169</v>
      </c>
      <c r="D29" s="392"/>
      <c r="E29" s="1368" t="s">
        <v>477</v>
      </c>
      <c r="F29" s="1720"/>
      <c r="G29" s="369"/>
      <c r="H29" s="1721" t="s">
        <v>1128</v>
      </c>
      <c r="I29" s="1722"/>
      <c r="N29" s="19" t="s">
        <v>148</v>
      </c>
      <c r="O29" s="19">
        <f t="shared" si="0"/>
        <v>19</v>
      </c>
      <c r="P29" s="19" t="s">
        <v>137</v>
      </c>
    </row>
    <row r="30" spans="1:16" ht="15.75" customHeight="1" x14ac:dyDescent="0.25">
      <c r="A30" s="1350"/>
      <c r="B30" s="289"/>
      <c r="C30" t="s">
        <v>474</v>
      </c>
      <c r="E30" s="1343" t="s">
        <v>200</v>
      </c>
      <c r="F30" s="1716"/>
      <c r="G30" s="369"/>
      <c r="H30" s="1610" t="s">
        <v>484</v>
      </c>
      <c r="I30" s="1723"/>
      <c r="N30" s="19" t="s">
        <v>145</v>
      </c>
      <c r="O30" s="19">
        <f t="shared" si="0"/>
        <v>20</v>
      </c>
      <c r="P30" s="19" t="s">
        <v>136</v>
      </c>
    </row>
    <row r="31" spans="1:16" ht="15.75" customHeight="1" x14ac:dyDescent="0.25">
      <c r="A31" s="1350"/>
      <c r="B31" s="289"/>
      <c r="C31" t="s">
        <v>160</v>
      </c>
      <c r="E31" s="1343" t="s">
        <v>159</v>
      </c>
      <c r="F31" s="1716"/>
      <c r="G31" s="371"/>
      <c r="H31" s="1718" t="s">
        <v>492</v>
      </c>
      <c r="I31" s="1719"/>
      <c r="N31" s="19" t="s">
        <v>146</v>
      </c>
      <c r="O31" s="19">
        <f t="shared" si="0"/>
        <v>21</v>
      </c>
      <c r="P31" s="19" t="s">
        <v>137</v>
      </c>
    </row>
    <row r="32" spans="1:16" ht="15.75" customHeight="1" x14ac:dyDescent="0.25">
      <c r="A32" s="1350"/>
      <c r="B32" s="289"/>
      <c r="C32" t="s">
        <v>167</v>
      </c>
      <c r="E32" s="1343" t="s">
        <v>161</v>
      </c>
      <c r="F32" s="1716"/>
      <c r="N32" s="19" t="s">
        <v>147</v>
      </c>
      <c r="O32" s="19">
        <f t="shared" si="0"/>
        <v>22</v>
      </c>
      <c r="P32" s="19" t="s">
        <v>136</v>
      </c>
    </row>
    <row r="33" spans="1:27" ht="15.75" customHeight="1" x14ac:dyDescent="0.25">
      <c r="A33" s="1350"/>
      <c r="B33" s="289"/>
      <c r="C33" t="s">
        <v>152</v>
      </c>
      <c r="E33" s="1343" t="s">
        <v>162</v>
      </c>
      <c r="F33" s="1716"/>
      <c r="N33" s="19">
        <v>11</v>
      </c>
      <c r="O33" s="19">
        <f t="shared" si="0"/>
        <v>23</v>
      </c>
      <c r="P33" s="19" t="s">
        <v>137</v>
      </c>
    </row>
    <row r="34" spans="1:27" ht="15.75" customHeight="1" x14ac:dyDescent="0.25">
      <c r="A34" s="397"/>
      <c r="B34" s="397"/>
      <c r="C34" s="397"/>
      <c r="D34" s="397"/>
      <c r="E34" s="397"/>
      <c r="F34" s="397"/>
      <c r="G34" s="1713" t="s">
        <v>1330</v>
      </c>
      <c r="H34" s="1713"/>
      <c r="I34" s="1713"/>
      <c r="N34" s="19">
        <v>12</v>
      </c>
      <c r="O34" s="19">
        <f t="shared" si="0"/>
        <v>24</v>
      </c>
      <c r="P34" s="19" t="s">
        <v>136</v>
      </c>
    </row>
    <row r="35" spans="1:27" ht="15.75" customHeight="1" x14ac:dyDescent="0.25">
      <c r="A35" s="400"/>
      <c r="B35" s="397"/>
      <c r="C35" s="397"/>
      <c r="D35" s="400"/>
      <c r="E35" s="397"/>
      <c r="F35" s="399"/>
      <c r="G35" s="374"/>
      <c r="H35" s="1714" t="s">
        <v>490</v>
      </c>
      <c r="I35" s="1715"/>
    </row>
    <row r="36" spans="1:27" ht="15.75" customHeight="1" x14ac:dyDescent="0.25">
      <c r="A36" s="400"/>
      <c r="B36" s="397"/>
      <c r="C36" s="397"/>
      <c r="D36" s="400"/>
      <c r="E36" s="397"/>
      <c r="F36" s="399"/>
      <c r="G36" s="289"/>
      <c r="H36" s="1343" t="s">
        <v>1137</v>
      </c>
      <c r="I36" s="1716"/>
    </row>
    <row r="37" spans="1:27" ht="15" customHeight="1" x14ac:dyDescent="0.25">
      <c r="A37" s="1349" t="s">
        <v>1120</v>
      </c>
      <c r="B37" s="395"/>
      <c r="C37" s="375" t="s">
        <v>859</v>
      </c>
      <c r="D37" s="1717" t="s">
        <v>1121</v>
      </c>
      <c r="E37" s="395"/>
      <c r="F37" s="375" t="s">
        <v>1117</v>
      </c>
      <c r="G37" s="289"/>
      <c r="H37" s="1343" t="s">
        <v>1132</v>
      </c>
      <c r="I37" s="1716"/>
    </row>
    <row r="38" spans="1:27" ht="15.75" customHeight="1" x14ac:dyDescent="0.25">
      <c r="A38" s="1349"/>
      <c r="B38" s="369"/>
      <c r="C38" s="370" t="s">
        <v>1126</v>
      </c>
      <c r="D38" s="1717"/>
      <c r="E38" s="369"/>
      <c r="F38" s="370" t="s">
        <v>1115</v>
      </c>
      <c r="G38" s="289"/>
      <c r="H38" s="1343" t="s">
        <v>1130</v>
      </c>
      <c r="I38" s="1716"/>
    </row>
    <row r="39" spans="1:27" ht="15.75" customHeight="1" x14ac:dyDescent="0.25">
      <c r="A39" s="1349"/>
      <c r="B39" s="289"/>
      <c r="C39" s="278" t="s">
        <v>1118</v>
      </c>
      <c r="D39" s="1717"/>
      <c r="E39" s="289"/>
      <c r="F39" s="278" t="s">
        <v>1127</v>
      </c>
      <c r="G39" s="289"/>
      <c r="H39" s="1343" t="s">
        <v>1131</v>
      </c>
      <c r="I39" s="1716"/>
      <c r="M39" s="278"/>
    </row>
    <row r="40" spans="1:27" ht="15.75" customHeight="1" x14ac:dyDescent="0.25">
      <c r="A40" s="1349"/>
      <c r="B40" s="289"/>
      <c r="C40" s="278" t="s">
        <v>1119</v>
      </c>
      <c r="D40" s="1717"/>
      <c r="E40" s="290"/>
      <c r="F40" s="401" t="s">
        <v>1119</v>
      </c>
      <c r="G40" s="373"/>
      <c r="H40" s="1718" t="s">
        <v>1129</v>
      </c>
      <c r="I40" s="1719"/>
      <c r="M40" s="278"/>
    </row>
    <row r="41" spans="1:27" ht="15.75" customHeight="1" x14ac:dyDescent="0.25">
      <c r="A41" s="1349"/>
      <c r="B41" s="371"/>
      <c r="C41" s="393" t="s">
        <v>1116</v>
      </c>
      <c r="D41" s="398"/>
      <c r="M41" s="393"/>
      <c r="T41" s="1257" t="s">
        <v>150</v>
      </c>
      <c r="U41" s="1257" t="s">
        <v>151</v>
      </c>
    </row>
    <row r="42" spans="1:27" ht="15.75" x14ac:dyDescent="0.25">
      <c r="A42" s="1350" t="s">
        <v>1328</v>
      </c>
      <c r="B42" s="374"/>
      <c r="C42" s="375" t="s">
        <v>1327</v>
      </c>
      <c r="D42" s="1711" t="s">
        <v>495</v>
      </c>
      <c r="E42" s="1711"/>
      <c r="F42" s="1711"/>
      <c r="G42" s="1711"/>
      <c r="H42" s="1711"/>
      <c r="I42" s="1711"/>
      <c r="R42" s="19"/>
      <c r="S42" s="19"/>
      <c r="T42" s="1257"/>
      <c r="U42" s="1257"/>
      <c r="V42" s="19"/>
      <c r="W42" s="19"/>
      <c r="X42" s="19"/>
      <c r="Y42" s="19"/>
      <c r="Z42" s="19"/>
      <c r="AA42" s="19"/>
    </row>
    <row r="43" spans="1:27" ht="15.75" customHeight="1" x14ac:dyDescent="0.25">
      <c r="A43" s="1350"/>
      <c r="B43" s="369"/>
      <c r="C43" s="370" t="s">
        <v>481</v>
      </c>
      <c r="Q43" s="29" t="s">
        <v>163</v>
      </c>
      <c r="R43" s="29" t="s">
        <v>165</v>
      </c>
      <c r="S43" s="29" t="s">
        <v>166</v>
      </c>
      <c r="T43" s="1354"/>
      <c r="U43" s="1354"/>
      <c r="V43" s="29" t="s">
        <v>113</v>
      </c>
      <c r="W43" s="29" t="s">
        <v>114</v>
      </c>
      <c r="X43" s="29" t="s">
        <v>115</v>
      </c>
      <c r="Y43" s="29" t="s">
        <v>116</v>
      </c>
      <c r="Z43" s="29" t="s">
        <v>105</v>
      </c>
      <c r="AA43" s="29" t="s">
        <v>2</v>
      </c>
    </row>
    <row r="44" spans="1:27" ht="15.75" x14ac:dyDescent="0.25">
      <c r="A44" s="1350"/>
      <c r="B44" s="289"/>
      <c r="C44" s="278" t="s">
        <v>482</v>
      </c>
      <c r="D44" s="1309" t="s">
        <v>493</v>
      </c>
      <c r="E44" s="1309"/>
      <c r="F44" s="1309"/>
      <c r="G44" s="1309"/>
      <c r="H44" s="1309"/>
      <c r="I44" s="1309"/>
      <c r="Q44" s="30"/>
      <c r="R44" s="30"/>
      <c r="S44" s="30"/>
      <c r="T44" s="30"/>
      <c r="U44" s="30"/>
      <c r="V44" s="31" t="s">
        <v>173</v>
      </c>
      <c r="W44" s="31" t="s">
        <v>174</v>
      </c>
      <c r="X44" s="31" t="s">
        <v>175</v>
      </c>
      <c r="Y44" s="30"/>
      <c r="Z44" s="30"/>
      <c r="AA44" s="30"/>
    </row>
    <row r="45" spans="1:27" ht="15.75" customHeight="1" x14ac:dyDescent="0.25">
      <c r="A45" s="1350"/>
      <c r="B45" s="289"/>
      <c r="C45" s="359" t="s">
        <v>491</v>
      </c>
      <c r="I45" s="1712" t="s">
        <v>1122</v>
      </c>
      <c r="Q45" s="30"/>
      <c r="R45" s="30"/>
      <c r="S45" s="30"/>
      <c r="T45" s="30"/>
      <c r="U45" s="30"/>
      <c r="V45" s="31" t="s">
        <v>173</v>
      </c>
      <c r="W45" s="31" t="s">
        <v>174</v>
      </c>
      <c r="X45" s="31" t="s">
        <v>175</v>
      </c>
      <c r="Y45" s="30"/>
      <c r="Z45" s="30"/>
      <c r="AA45" s="30"/>
    </row>
    <row r="46" spans="1:27" ht="15.75" customHeight="1" x14ac:dyDescent="0.25">
      <c r="A46" s="1350"/>
      <c r="B46" s="371"/>
      <c r="C46" s="372" t="s">
        <v>464</v>
      </c>
      <c r="D46" s="1506" t="s">
        <v>496</v>
      </c>
      <c r="E46" s="1506"/>
      <c r="F46" s="1506"/>
      <c r="G46" s="1506"/>
      <c r="H46" s="28"/>
      <c r="I46" s="1712"/>
      <c r="Q46" s="30"/>
      <c r="R46" s="30"/>
      <c r="S46" s="30"/>
      <c r="T46" s="30"/>
      <c r="U46" s="30"/>
      <c r="V46" s="31" t="s">
        <v>173</v>
      </c>
      <c r="W46" s="31" t="s">
        <v>174</v>
      </c>
      <c r="X46" s="31" t="s">
        <v>175</v>
      </c>
      <c r="Y46" s="30"/>
      <c r="Z46" s="30"/>
      <c r="AA46" s="30"/>
    </row>
    <row r="47" spans="1:27" ht="18.75" customHeight="1" x14ac:dyDescent="0.25">
      <c r="D47" s="1382" t="s">
        <v>1000</v>
      </c>
      <c r="E47" s="1382"/>
      <c r="F47" s="1382"/>
      <c r="Q47" s="30"/>
      <c r="R47" s="30"/>
      <c r="S47" s="30"/>
      <c r="T47" s="30"/>
      <c r="U47" s="30"/>
      <c r="V47" s="31" t="s">
        <v>173</v>
      </c>
      <c r="W47" s="31" t="s">
        <v>174</v>
      </c>
      <c r="X47" s="31" t="s">
        <v>175</v>
      </c>
      <c r="Y47" s="30"/>
      <c r="Z47" s="30"/>
      <c r="AA47" s="30"/>
    </row>
    <row r="48" spans="1:27" ht="18.75" customHeight="1" x14ac:dyDescent="0.25">
      <c r="A48" s="277"/>
      <c r="B48" s="277"/>
      <c r="C48" s="277"/>
      <c r="D48" s="277"/>
      <c r="E48" s="382"/>
      <c r="F48" s="401"/>
      <c r="G48" s="290"/>
      <c r="H48" s="382"/>
      <c r="I48" s="277"/>
      <c r="Q48" s="30"/>
      <c r="R48" s="30"/>
      <c r="S48" s="30"/>
      <c r="T48" s="30"/>
      <c r="U48" s="30"/>
      <c r="V48" s="31" t="s">
        <v>173</v>
      </c>
      <c r="W48" s="31" t="s">
        <v>174</v>
      </c>
      <c r="X48" s="31" t="s">
        <v>175</v>
      </c>
      <c r="Y48" s="30"/>
      <c r="Z48" s="30"/>
      <c r="AA48" s="30"/>
    </row>
    <row r="49" spans="1:27" ht="18.75" customHeight="1" x14ac:dyDescent="0.25">
      <c r="A49" s="357"/>
      <c r="B49" s="357"/>
      <c r="C49" s="357"/>
      <c r="D49" s="357"/>
      <c r="E49" s="397"/>
      <c r="F49" s="536"/>
      <c r="G49" s="634"/>
      <c r="H49" s="397"/>
      <c r="I49" s="357"/>
      <c r="Q49" s="30"/>
      <c r="R49" s="30"/>
      <c r="S49" s="30"/>
      <c r="T49" s="30"/>
      <c r="U49" s="30"/>
      <c r="V49" s="31" t="s">
        <v>173</v>
      </c>
      <c r="W49" s="31" t="s">
        <v>174</v>
      </c>
      <c r="X49" s="31" t="s">
        <v>175</v>
      </c>
      <c r="Y49" s="30"/>
      <c r="Z49" s="30"/>
      <c r="AA49" s="30"/>
    </row>
    <row r="50" spans="1:27" ht="18.75" customHeight="1" x14ac:dyDescent="0.25">
      <c r="A50" s="357"/>
      <c r="B50" s="357"/>
      <c r="C50" s="357"/>
      <c r="D50" s="357"/>
      <c r="E50" s="397"/>
      <c r="F50" s="536"/>
      <c r="G50" s="634"/>
      <c r="H50" s="397"/>
      <c r="I50" s="357"/>
      <c r="Q50" s="30"/>
      <c r="R50" s="30"/>
      <c r="S50" s="30"/>
      <c r="T50" s="30"/>
      <c r="U50" s="30"/>
      <c r="V50" s="31" t="s">
        <v>173</v>
      </c>
      <c r="W50" s="31" t="s">
        <v>174</v>
      </c>
      <c r="X50" s="31" t="s">
        <v>175</v>
      </c>
      <c r="Y50" s="30"/>
      <c r="Z50" s="30"/>
      <c r="AA50" s="30"/>
    </row>
    <row r="51" spans="1:27" ht="18.75" customHeight="1" x14ac:dyDescent="0.25">
      <c r="A51" s="357"/>
      <c r="B51" s="357"/>
      <c r="C51" s="357"/>
      <c r="D51" s="357"/>
      <c r="E51" s="397"/>
      <c r="F51" s="536"/>
      <c r="G51" s="634"/>
      <c r="H51" s="397"/>
      <c r="I51" s="357"/>
      <c r="Q51" s="30"/>
      <c r="R51" s="30"/>
      <c r="S51" s="30"/>
      <c r="T51" s="30"/>
      <c r="U51" s="30"/>
      <c r="V51" s="31" t="s">
        <v>173</v>
      </c>
      <c r="W51" s="31" t="s">
        <v>174</v>
      </c>
      <c r="X51" s="31" t="s">
        <v>175</v>
      </c>
      <c r="Y51" s="30"/>
      <c r="Z51" s="30"/>
      <c r="AA51" s="30"/>
    </row>
    <row r="52" spans="1:27" ht="18.75" customHeight="1" x14ac:dyDescent="0.25">
      <c r="A52" s="357"/>
      <c r="B52" s="357"/>
      <c r="C52" s="357"/>
      <c r="D52" s="357"/>
      <c r="E52" s="397"/>
      <c r="F52" s="536"/>
      <c r="G52" s="634"/>
      <c r="H52" s="397"/>
      <c r="I52" s="357"/>
      <c r="Q52" s="30"/>
      <c r="R52" s="30"/>
      <c r="S52" s="30"/>
      <c r="T52" s="30"/>
      <c r="U52" s="30"/>
      <c r="V52" s="31" t="s">
        <v>173</v>
      </c>
      <c r="W52" s="31" t="s">
        <v>174</v>
      </c>
      <c r="X52" s="31" t="s">
        <v>175</v>
      </c>
      <c r="Y52" s="30"/>
      <c r="Z52" s="30"/>
      <c r="AA52" s="30"/>
    </row>
    <row r="53" spans="1:27" ht="18.75" customHeight="1" x14ac:dyDescent="0.25">
      <c r="A53" s="357"/>
      <c r="B53" s="357"/>
      <c r="C53" s="357"/>
      <c r="D53" s="357"/>
      <c r="E53" s="397"/>
      <c r="F53" s="536"/>
      <c r="G53" s="634"/>
      <c r="H53" s="397"/>
      <c r="I53" s="357"/>
      <c r="Q53" s="30"/>
      <c r="R53" s="30"/>
      <c r="S53" s="30"/>
      <c r="T53" s="30"/>
      <c r="U53" s="30"/>
      <c r="V53" s="31" t="s">
        <v>173</v>
      </c>
      <c r="W53" s="31" t="s">
        <v>174</v>
      </c>
      <c r="X53" s="31" t="s">
        <v>175</v>
      </c>
      <c r="Y53" s="30"/>
      <c r="Z53" s="30"/>
      <c r="AA53" s="30"/>
    </row>
    <row r="54" spans="1:27" ht="18.75" customHeight="1" x14ac:dyDescent="0.25">
      <c r="A54" s="357"/>
      <c r="B54" s="357"/>
      <c r="C54" s="357"/>
      <c r="D54" s="357"/>
      <c r="E54" s="397"/>
      <c r="F54" s="536"/>
      <c r="G54" s="634"/>
      <c r="H54" s="397"/>
      <c r="I54" s="357"/>
      <c r="Q54" s="30"/>
      <c r="R54" s="30"/>
      <c r="S54" s="30"/>
      <c r="T54" s="30"/>
      <c r="U54" s="30"/>
      <c r="V54" s="31" t="s">
        <v>173</v>
      </c>
      <c r="W54" s="31" t="s">
        <v>174</v>
      </c>
      <c r="X54" s="31" t="s">
        <v>175</v>
      </c>
      <c r="Y54" s="30"/>
      <c r="Z54" s="30"/>
      <c r="AA54" s="30"/>
    </row>
    <row r="55" spans="1:27" ht="18.75" customHeight="1" x14ac:dyDescent="0.25">
      <c r="A55" s="357"/>
      <c r="B55" s="357"/>
      <c r="C55" s="357"/>
      <c r="D55" s="357"/>
      <c r="E55" s="397"/>
      <c r="F55" s="536"/>
      <c r="G55" s="634"/>
      <c r="H55" s="397"/>
      <c r="I55" s="357"/>
      <c r="Q55" s="30"/>
      <c r="R55" s="30"/>
      <c r="S55" s="30"/>
      <c r="T55" s="30"/>
      <c r="U55" s="30"/>
      <c r="V55" s="31" t="s">
        <v>173</v>
      </c>
      <c r="W55" s="31" t="s">
        <v>174</v>
      </c>
      <c r="X55" s="31" t="s">
        <v>175</v>
      </c>
      <c r="Y55" s="30"/>
      <c r="Z55" s="30"/>
      <c r="AA55" s="30"/>
    </row>
    <row r="56" spans="1:27" ht="18.75" customHeight="1" x14ac:dyDescent="0.25">
      <c r="A56" s="357"/>
      <c r="B56" s="357"/>
      <c r="C56" s="357"/>
      <c r="D56" s="357"/>
      <c r="E56" s="397"/>
      <c r="F56" s="536"/>
      <c r="G56" s="634"/>
      <c r="H56" s="397"/>
      <c r="I56" s="357"/>
      <c r="Q56" s="30"/>
      <c r="R56" s="30"/>
      <c r="S56" s="30"/>
      <c r="T56" s="30"/>
      <c r="U56" s="30"/>
      <c r="V56" s="31" t="s">
        <v>173</v>
      </c>
      <c r="W56" s="31" t="s">
        <v>174</v>
      </c>
      <c r="X56" s="31" t="s">
        <v>175</v>
      </c>
      <c r="Y56" s="30"/>
      <c r="Z56" s="30"/>
      <c r="AA56" s="30"/>
    </row>
    <row r="57" spans="1:27" ht="18.75" customHeight="1" x14ac:dyDescent="0.25">
      <c r="A57" s="357"/>
      <c r="B57" s="357"/>
      <c r="C57" s="357"/>
      <c r="D57" s="357"/>
      <c r="E57" s="397"/>
      <c r="F57" s="536"/>
      <c r="G57" s="634"/>
      <c r="H57" s="397"/>
      <c r="I57" s="357"/>
      <c r="Q57" s="30"/>
      <c r="R57" s="30"/>
      <c r="S57" s="30"/>
      <c r="T57" s="30"/>
      <c r="U57" s="30"/>
      <c r="V57" s="31" t="s">
        <v>173</v>
      </c>
      <c r="W57" s="31" t="s">
        <v>174</v>
      </c>
      <c r="X57" s="31" t="s">
        <v>175</v>
      </c>
      <c r="Y57" s="30"/>
      <c r="Z57" s="30"/>
      <c r="AA57" s="30"/>
    </row>
    <row r="58" spans="1:27" ht="18.75" customHeight="1" x14ac:dyDescent="0.25">
      <c r="A58" s="357"/>
      <c r="B58" s="357"/>
      <c r="C58" s="357"/>
      <c r="D58" s="357"/>
      <c r="E58" s="397"/>
      <c r="F58" s="536"/>
      <c r="G58" s="634"/>
      <c r="H58" s="397"/>
      <c r="I58" s="357"/>
      <c r="Q58" s="30"/>
      <c r="R58" s="30"/>
      <c r="S58" s="30"/>
      <c r="T58" s="30"/>
      <c r="U58" s="30"/>
      <c r="V58" s="31" t="s">
        <v>173</v>
      </c>
      <c r="W58" s="31" t="s">
        <v>174</v>
      </c>
      <c r="X58" s="31" t="s">
        <v>175</v>
      </c>
      <c r="Y58" s="30"/>
      <c r="Z58" s="30"/>
      <c r="AA58" s="30"/>
    </row>
    <row r="59" spans="1:27" ht="18.75" customHeight="1" x14ac:dyDescent="0.25">
      <c r="A59" s="357"/>
      <c r="B59" s="357"/>
      <c r="C59" s="357"/>
      <c r="D59" s="357"/>
      <c r="E59" s="397"/>
      <c r="F59" s="536"/>
      <c r="G59" s="634"/>
      <c r="H59" s="397"/>
      <c r="I59" s="357"/>
      <c r="Q59" s="30"/>
      <c r="R59" s="30"/>
      <c r="S59" s="30"/>
      <c r="T59" s="30"/>
      <c r="U59" s="30"/>
      <c r="V59" s="31" t="s">
        <v>173</v>
      </c>
      <c r="W59" s="31" t="s">
        <v>174</v>
      </c>
      <c r="X59" s="31" t="s">
        <v>175</v>
      </c>
      <c r="Y59" s="30"/>
      <c r="Z59" s="30"/>
      <c r="AA59" s="30"/>
    </row>
    <row r="60" spans="1:27" ht="18.75" customHeight="1" x14ac:dyDescent="0.25">
      <c r="A60" s="357"/>
      <c r="B60" s="357"/>
      <c r="C60" s="357"/>
      <c r="D60" s="357"/>
      <c r="E60" s="397"/>
      <c r="F60" s="536"/>
      <c r="G60" s="634"/>
      <c r="H60" s="397"/>
      <c r="I60" s="357"/>
      <c r="Q60" s="30"/>
      <c r="R60" s="30"/>
      <c r="S60" s="30"/>
      <c r="T60" s="30"/>
      <c r="U60" s="30"/>
      <c r="V60" s="31" t="s">
        <v>173</v>
      </c>
      <c r="W60" s="31" t="s">
        <v>174</v>
      </c>
      <c r="X60" s="31" t="s">
        <v>175</v>
      </c>
      <c r="Y60" s="30"/>
      <c r="Z60" s="30"/>
      <c r="AA60" s="30"/>
    </row>
    <row r="61" spans="1:27" ht="18.75" customHeight="1" x14ac:dyDescent="0.25">
      <c r="A61" s="357"/>
      <c r="B61" s="357"/>
      <c r="C61" s="357"/>
      <c r="D61" s="357"/>
      <c r="E61" s="397"/>
      <c r="F61" s="536"/>
      <c r="G61" s="634"/>
      <c r="H61" s="397"/>
      <c r="I61" s="357"/>
      <c r="Q61" s="30"/>
      <c r="R61" s="30"/>
      <c r="S61" s="30"/>
      <c r="T61" s="30"/>
      <c r="U61" s="30"/>
      <c r="V61" s="31" t="s">
        <v>173</v>
      </c>
      <c r="W61" s="31" t="s">
        <v>174</v>
      </c>
      <c r="X61" s="31" t="s">
        <v>175</v>
      </c>
      <c r="Y61" s="30"/>
      <c r="Z61" s="30"/>
      <c r="AA61" s="30"/>
    </row>
    <row r="62" spans="1:27" ht="18.75" customHeight="1" x14ac:dyDescent="0.25">
      <c r="A62" s="357"/>
      <c r="B62" s="357"/>
      <c r="C62" s="357"/>
      <c r="D62" s="357"/>
      <c r="E62" s="397"/>
      <c r="F62" s="536"/>
      <c r="G62" s="634"/>
      <c r="H62" s="397"/>
      <c r="I62" s="357"/>
      <c r="Q62" s="30"/>
      <c r="R62" s="30"/>
      <c r="S62" s="30"/>
      <c r="T62" s="30"/>
      <c r="U62" s="30"/>
      <c r="V62" s="31" t="s">
        <v>173</v>
      </c>
      <c r="W62" s="31" t="s">
        <v>174</v>
      </c>
      <c r="X62" s="31" t="s">
        <v>175</v>
      </c>
      <c r="Y62" s="30"/>
      <c r="Z62" s="30"/>
      <c r="AA62" s="30"/>
    </row>
    <row r="63" spans="1:27" ht="18.75" customHeight="1" x14ac:dyDescent="0.25">
      <c r="A63" s="357"/>
      <c r="B63" s="357"/>
      <c r="C63" s="357"/>
      <c r="D63" s="357"/>
      <c r="E63" s="397"/>
      <c r="F63" s="536"/>
      <c r="G63" s="634"/>
      <c r="H63" s="397"/>
      <c r="I63" s="357"/>
      <c r="Q63" s="30"/>
      <c r="R63" s="30"/>
      <c r="S63" s="30"/>
      <c r="T63" s="30"/>
      <c r="U63" s="30"/>
      <c r="V63" s="31" t="s">
        <v>173</v>
      </c>
      <c r="W63" s="31" t="s">
        <v>174</v>
      </c>
      <c r="X63" s="31" t="s">
        <v>175</v>
      </c>
      <c r="Y63" s="30"/>
      <c r="Z63" s="30"/>
      <c r="AA63" s="30"/>
    </row>
    <row r="64" spans="1:27" ht="18.75" customHeight="1" x14ac:dyDescent="0.25">
      <c r="A64" s="357"/>
      <c r="B64" s="357"/>
      <c r="C64" s="357"/>
      <c r="D64" s="357"/>
      <c r="E64" s="397"/>
      <c r="F64" s="536"/>
      <c r="G64" s="634"/>
      <c r="H64" s="397"/>
      <c r="I64" s="357"/>
      <c r="Q64" s="30"/>
      <c r="R64" s="30"/>
      <c r="S64" s="30"/>
      <c r="T64" s="30"/>
      <c r="U64" s="30"/>
      <c r="V64" s="31" t="s">
        <v>173</v>
      </c>
      <c r="W64" s="31" t="s">
        <v>174</v>
      </c>
      <c r="X64" s="31" t="s">
        <v>175</v>
      </c>
      <c r="Y64" s="30"/>
      <c r="Z64" s="30"/>
      <c r="AA64" s="30"/>
    </row>
    <row r="65" spans="1:27" ht="18.75" customHeight="1" x14ac:dyDescent="0.25">
      <c r="A65" s="357"/>
      <c r="B65" s="357"/>
      <c r="C65" s="357"/>
      <c r="D65" s="357"/>
      <c r="E65" s="397"/>
      <c r="F65" s="536"/>
      <c r="G65" s="634"/>
      <c r="H65" s="397"/>
      <c r="I65" s="357"/>
      <c r="Q65" s="30"/>
      <c r="R65" s="30"/>
      <c r="S65" s="30"/>
      <c r="T65" s="30"/>
      <c r="U65" s="30"/>
      <c r="V65" s="31" t="s">
        <v>173</v>
      </c>
      <c r="W65" s="31" t="s">
        <v>174</v>
      </c>
      <c r="X65" s="31" t="s">
        <v>175</v>
      </c>
      <c r="Y65" s="30"/>
      <c r="Z65" s="30"/>
      <c r="AA65" s="30"/>
    </row>
    <row r="66" spans="1:27" ht="18.75" customHeight="1" x14ac:dyDescent="0.25">
      <c r="A66" s="357"/>
      <c r="B66" s="357"/>
      <c r="C66" s="357"/>
      <c r="D66" s="357"/>
      <c r="E66" s="397"/>
      <c r="F66" s="536"/>
      <c r="G66" s="634"/>
      <c r="H66" s="397"/>
      <c r="I66" s="357"/>
    </row>
    <row r="67" spans="1:27" ht="18.75" customHeight="1" x14ac:dyDescent="0.25">
      <c r="A67" s="357"/>
      <c r="B67" s="357"/>
      <c r="C67" s="357"/>
      <c r="D67" s="357"/>
      <c r="E67" s="397"/>
      <c r="F67" s="536"/>
      <c r="G67" s="634"/>
      <c r="H67" s="397"/>
      <c r="I67" s="357"/>
    </row>
    <row r="68" spans="1:27" ht="18.75" customHeight="1" x14ac:dyDescent="0.25">
      <c r="A68" s="357"/>
      <c r="B68" s="357"/>
      <c r="C68" s="357"/>
      <c r="D68" s="357"/>
      <c r="E68" s="397"/>
      <c r="F68" s="536"/>
      <c r="G68" s="634"/>
      <c r="H68" s="397"/>
      <c r="I68" s="357"/>
    </row>
    <row r="69" spans="1:27" ht="18.75" customHeight="1" x14ac:dyDescent="0.25">
      <c r="A69" s="357"/>
      <c r="B69" s="357"/>
      <c r="C69" s="357"/>
      <c r="D69" s="357"/>
      <c r="E69" s="397"/>
      <c r="F69" s="536"/>
      <c r="G69" s="634"/>
      <c r="H69" s="397"/>
      <c r="I69" s="357"/>
    </row>
    <row r="70" spans="1:27" ht="18.75" customHeight="1" x14ac:dyDescent="0.25">
      <c r="A70" s="357"/>
      <c r="B70" s="357"/>
      <c r="C70" s="357"/>
      <c r="D70" s="357"/>
      <c r="E70" s="397"/>
      <c r="F70" s="536"/>
      <c r="G70" s="634"/>
      <c r="H70" s="397"/>
      <c r="I70" s="357"/>
    </row>
    <row r="71" spans="1:27" ht="18.75" customHeight="1" x14ac:dyDescent="0.25">
      <c r="A71" s="357"/>
      <c r="B71" s="357"/>
      <c r="C71" s="357"/>
      <c r="D71" s="357"/>
      <c r="E71" s="397"/>
      <c r="F71" s="536"/>
      <c r="G71" s="634"/>
      <c r="H71" s="397"/>
      <c r="I71" s="357"/>
    </row>
    <row r="72" spans="1:27" ht="18.75" customHeight="1" x14ac:dyDescent="0.25">
      <c r="A72" s="357"/>
      <c r="B72" s="357"/>
      <c r="C72" s="357"/>
      <c r="D72" s="357"/>
      <c r="E72" s="397"/>
      <c r="F72" s="536"/>
      <c r="G72" s="634"/>
      <c r="H72" s="397"/>
      <c r="I72" s="357"/>
    </row>
    <row r="73" spans="1:27" ht="18.75" customHeight="1" x14ac:dyDescent="0.25">
      <c r="A73" s="357"/>
      <c r="B73" s="357"/>
      <c r="C73" s="357"/>
      <c r="D73" s="357"/>
      <c r="E73" s="397"/>
      <c r="F73" s="536"/>
      <c r="G73" s="634"/>
      <c r="H73" s="397"/>
      <c r="I73" s="357"/>
    </row>
    <row r="74" spans="1:27" ht="18.75" customHeight="1" x14ac:dyDescent="0.25">
      <c r="A74" s="357"/>
      <c r="B74" s="357"/>
      <c r="C74" s="357"/>
      <c r="D74" s="357"/>
      <c r="E74" s="397"/>
      <c r="F74" s="536"/>
      <c r="G74" s="634"/>
      <c r="H74" s="397"/>
      <c r="I74" s="357"/>
    </row>
    <row r="75" spans="1:27" ht="18.75" customHeight="1" x14ac:dyDescent="0.25">
      <c r="A75" s="357"/>
      <c r="B75" s="357"/>
      <c r="C75" s="357"/>
      <c r="D75" s="357"/>
      <c r="E75" s="397"/>
      <c r="F75" s="536"/>
      <c r="G75" s="634"/>
      <c r="H75" s="397"/>
      <c r="I75" s="357"/>
    </row>
    <row r="76" spans="1:27" ht="18.75" customHeight="1" x14ac:dyDescent="0.25">
      <c r="A76" s="357"/>
      <c r="B76" s="357"/>
      <c r="C76" s="357"/>
      <c r="D76" s="357"/>
      <c r="E76" s="397"/>
      <c r="F76" s="536"/>
      <c r="G76" s="634"/>
      <c r="H76" s="397"/>
      <c r="I76" s="357"/>
    </row>
    <row r="77" spans="1:27" ht="18.75" customHeight="1" x14ac:dyDescent="0.25">
      <c r="A77" s="357"/>
      <c r="B77" s="357"/>
      <c r="C77" s="357"/>
      <c r="D77" s="357"/>
      <c r="E77" s="397"/>
      <c r="F77" s="536"/>
      <c r="G77" s="634"/>
      <c r="H77" s="397"/>
      <c r="I77" s="357"/>
    </row>
    <row r="78" spans="1:27" ht="18.75" customHeight="1" x14ac:dyDescent="0.25">
      <c r="A78" s="357"/>
      <c r="B78" s="357"/>
      <c r="C78" s="357"/>
      <c r="D78" s="357"/>
      <c r="E78" s="397"/>
      <c r="F78" s="536"/>
      <c r="G78" s="634"/>
      <c r="H78" s="397"/>
      <c r="I78" s="357"/>
    </row>
    <row r="79" spans="1:27" ht="18.75" customHeight="1" x14ac:dyDescent="0.25">
      <c r="A79" s="357"/>
      <c r="B79" s="357"/>
      <c r="C79" s="357"/>
      <c r="D79" s="357"/>
      <c r="E79" s="397"/>
      <c r="F79" s="536"/>
      <c r="G79" s="634"/>
      <c r="H79" s="397"/>
      <c r="I79" s="357"/>
    </row>
    <row r="80" spans="1:27" ht="18.75" customHeight="1" x14ac:dyDescent="0.25">
      <c r="A80" s="357"/>
      <c r="B80" s="357"/>
      <c r="C80" s="357"/>
      <c r="D80" s="357"/>
      <c r="E80" s="397"/>
      <c r="F80" s="536"/>
      <c r="G80" s="634"/>
      <c r="H80" s="397"/>
      <c r="I80" s="357"/>
    </row>
    <row r="81" spans="1:9" ht="18.75" customHeight="1" x14ac:dyDescent="0.25">
      <c r="A81" s="357"/>
      <c r="B81" s="357"/>
      <c r="C81" s="357"/>
      <c r="D81" s="357"/>
      <c r="E81" s="397"/>
      <c r="F81" s="536"/>
      <c r="G81" s="634"/>
      <c r="H81" s="397"/>
      <c r="I81" s="357"/>
    </row>
    <row r="82" spans="1:9" ht="18.75" customHeight="1" x14ac:dyDescent="0.25">
      <c r="A82" s="357"/>
      <c r="B82" s="357"/>
      <c r="C82" s="357"/>
      <c r="D82" s="357"/>
      <c r="E82" s="397"/>
      <c r="F82" s="536"/>
      <c r="G82" s="634"/>
      <c r="H82" s="397"/>
      <c r="I82" s="357"/>
    </row>
    <row r="83" spans="1:9" ht="18.75" customHeight="1" x14ac:dyDescent="0.25">
      <c r="A83" s="357"/>
      <c r="B83" s="357"/>
      <c r="C83" s="357"/>
      <c r="D83" s="357"/>
      <c r="E83" s="397"/>
      <c r="F83" s="536"/>
      <c r="G83" s="634"/>
      <c r="H83" s="397"/>
      <c r="I83" s="357"/>
    </row>
    <row r="84" spans="1:9" ht="18.75" customHeight="1" x14ac:dyDescent="0.25">
      <c r="A84" s="357"/>
      <c r="B84" s="357"/>
      <c r="C84" s="357"/>
      <c r="D84" s="357"/>
      <c r="E84" s="397"/>
      <c r="F84" s="536"/>
      <c r="G84" s="634"/>
      <c r="H84" s="397"/>
      <c r="I84" s="357"/>
    </row>
    <row r="85" spans="1:9" ht="18.75" customHeight="1" x14ac:dyDescent="0.25">
      <c r="A85" s="357"/>
      <c r="B85" s="357"/>
      <c r="C85" s="357"/>
      <c r="D85" s="357"/>
      <c r="E85" s="397"/>
      <c r="F85" s="536"/>
      <c r="G85" s="634"/>
      <c r="H85" s="397"/>
      <c r="I85" s="357"/>
    </row>
    <row r="86" spans="1:9" ht="18.75" customHeight="1" x14ac:dyDescent="0.25">
      <c r="A86" s="357"/>
      <c r="B86" s="357"/>
      <c r="C86" s="357"/>
      <c r="D86" s="357"/>
      <c r="E86" s="397"/>
      <c r="F86" s="536"/>
      <c r="G86" s="634"/>
      <c r="H86" s="397"/>
      <c r="I86" s="357"/>
    </row>
    <row r="87" spans="1:9" ht="18.75" customHeight="1" x14ac:dyDescent="0.25">
      <c r="A87" s="357"/>
      <c r="B87" s="357"/>
      <c r="C87" s="357"/>
      <c r="D87" s="357"/>
      <c r="E87" s="397"/>
      <c r="F87" s="536"/>
      <c r="G87" s="634"/>
      <c r="H87" s="397"/>
      <c r="I87" s="357"/>
    </row>
    <row r="88" spans="1:9" ht="18.75" customHeight="1" x14ac:dyDescent="0.25">
      <c r="A88" s="357"/>
      <c r="B88" s="357"/>
      <c r="C88" s="357"/>
      <c r="D88" s="357"/>
      <c r="E88" s="397"/>
      <c r="F88" s="536"/>
      <c r="G88" s="634"/>
      <c r="H88" s="397"/>
      <c r="I88" s="357"/>
    </row>
    <row r="89" spans="1:9" ht="18.75" customHeight="1" x14ac:dyDescent="0.25"/>
    <row r="90" spans="1:9" ht="18.75" customHeight="1" x14ac:dyDescent="0.25"/>
    <row r="91" spans="1:9" ht="18.75" customHeight="1" x14ac:dyDescent="0.25"/>
    <row r="92" spans="1:9" ht="18.75" customHeight="1" x14ac:dyDescent="0.25"/>
    <row r="93" spans="1:9" ht="18.75" customHeight="1" x14ac:dyDescent="0.25"/>
    <row r="94" spans="1:9" ht="18.75" customHeight="1" x14ac:dyDescent="0.25"/>
    <row r="95" spans="1:9" ht="18.75" customHeight="1" x14ac:dyDescent="0.25"/>
    <row r="96" spans="1:9"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76">
    <mergeCell ref="D1:E1"/>
    <mergeCell ref="G3:H3"/>
    <mergeCell ref="G4:H4"/>
    <mergeCell ref="G5:H5"/>
    <mergeCell ref="D6:E6"/>
    <mergeCell ref="G6:H6"/>
    <mergeCell ref="D7:E7"/>
    <mergeCell ref="G7:H7"/>
    <mergeCell ref="D8:E8"/>
    <mergeCell ref="G8:H8"/>
    <mergeCell ref="D9:E9"/>
    <mergeCell ref="G9:H9"/>
    <mergeCell ref="B10:C10"/>
    <mergeCell ref="D10:F10"/>
    <mergeCell ref="G10:I10"/>
    <mergeCell ref="A11:A17"/>
    <mergeCell ref="E11:F11"/>
    <mergeCell ref="H11:I11"/>
    <mergeCell ref="E12:F12"/>
    <mergeCell ref="H12:I12"/>
    <mergeCell ref="E13:F13"/>
    <mergeCell ref="H13:I13"/>
    <mergeCell ref="E14:F14"/>
    <mergeCell ref="H14:I14"/>
    <mergeCell ref="E15:F15"/>
    <mergeCell ref="H15:I15"/>
    <mergeCell ref="E16:F16"/>
    <mergeCell ref="H16:I16"/>
    <mergeCell ref="E17:F17"/>
    <mergeCell ref="H17:I17"/>
    <mergeCell ref="A18:A21"/>
    <mergeCell ref="D18:F21"/>
    <mergeCell ref="H18:I18"/>
    <mergeCell ref="G21:I21"/>
    <mergeCell ref="A22:A25"/>
    <mergeCell ref="E22:F22"/>
    <mergeCell ref="H22:I22"/>
    <mergeCell ref="E23:F23"/>
    <mergeCell ref="H23:I23"/>
    <mergeCell ref="E24:F24"/>
    <mergeCell ref="H24:I24"/>
    <mergeCell ref="E25:F25"/>
    <mergeCell ref="H25:I25"/>
    <mergeCell ref="A26:A28"/>
    <mergeCell ref="E26:F26"/>
    <mergeCell ref="H26:I26"/>
    <mergeCell ref="E27:F27"/>
    <mergeCell ref="H27:I27"/>
    <mergeCell ref="C28:F28"/>
    <mergeCell ref="H28:I28"/>
    <mergeCell ref="A29:A33"/>
    <mergeCell ref="E29:F29"/>
    <mergeCell ref="H29:I29"/>
    <mergeCell ref="E30:F30"/>
    <mergeCell ref="H30:I30"/>
    <mergeCell ref="E31:F31"/>
    <mergeCell ref="H31:I31"/>
    <mergeCell ref="E32:F32"/>
    <mergeCell ref="E33:F33"/>
    <mergeCell ref="G34:I34"/>
    <mergeCell ref="H35:I35"/>
    <mergeCell ref="H36:I36"/>
    <mergeCell ref="A37:A41"/>
    <mergeCell ref="D37:D40"/>
    <mergeCell ref="H37:I37"/>
    <mergeCell ref="H38:I38"/>
    <mergeCell ref="H39:I39"/>
    <mergeCell ref="H40:I40"/>
    <mergeCell ref="D47:F47"/>
    <mergeCell ref="T41:T43"/>
    <mergeCell ref="U41:U43"/>
    <mergeCell ref="A42:A46"/>
    <mergeCell ref="D42:I42"/>
    <mergeCell ref="D44:I44"/>
    <mergeCell ref="I45:I46"/>
    <mergeCell ref="D46:G46"/>
  </mergeCells>
  <printOptions horizontalCentered="1"/>
  <pageMargins left="0.19685039370078741" right="0.19685039370078741" top="0.19685039370078741" bottom="0.19685039370078741" header="0.31496062992125984" footer="0.31496062992125984"/>
  <pageSetup orientation="portrait" r:id="rId1"/>
  <rowBreaks count="1" manualBreakCount="1">
    <brk id="46"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xdr:col>
                    <xdr:colOff>0</xdr:colOff>
                    <xdr:row>11</xdr:row>
                    <xdr:rowOff>9525</xdr:rowOff>
                  </from>
                  <to>
                    <xdr:col>2</xdr:col>
                    <xdr:colOff>19050</xdr:colOff>
                    <xdr:row>12</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xdr:col>
                    <xdr:colOff>0</xdr:colOff>
                    <xdr:row>12</xdr:row>
                    <xdr:rowOff>9525</xdr:rowOff>
                  </from>
                  <to>
                    <xdr:col>2</xdr:col>
                    <xdr:colOff>19050</xdr:colOff>
                    <xdr:row>13</xdr:row>
                    <xdr:rowOff>19050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1</xdr:col>
                    <xdr:colOff>0</xdr:colOff>
                    <xdr:row>23</xdr:row>
                    <xdr:rowOff>0</xdr:rowOff>
                  </from>
                  <to>
                    <xdr:col>2</xdr:col>
                    <xdr:colOff>19050</xdr:colOff>
                    <xdr:row>24</xdr:row>
                    <xdr:rowOff>9525</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xdr:col>
                    <xdr:colOff>9525</xdr:colOff>
                    <xdr:row>10</xdr:row>
                    <xdr:rowOff>0</xdr:rowOff>
                  </from>
                  <to>
                    <xdr:col>2</xdr:col>
                    <xdr:colOff>28575</xdr:colOff>
                    <xdr:row>11</xdr:row>
                    <xdr:rowOff>9525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1</xdr:col>
                    <xdr:colOff>0</xdr:colOff>
                    <xdr:row>15</xdr:row>
                    <xdr:rowOff>190500</xdr:rowOff>
                  </from>
                  <to>
                    <xdr:col>2</xdr:col>
                    <xdr:colOff>19050</xdr:colOff>
                    <xdr:row>17</xdr:row>
                    <xdr:rowOff>0</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1</xdr:col>
                    <xdr:colOff>0</xdr:colOff>
                    <xdr:row>13</xdr:row>
                    <xdr:rowOff>9525</xdr:rowOff>
                  </from>
                  <to>
                    <xdr:col>2</xdr:col>
                    <xdr:colOff>19050</xdr:colOff>
                    <xdr:row>14</xdr:row>
                    <xdr:rowOff>19050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1</xdr:col>
                    <xdr:colOff>276225</xdr:colOff>
                    <xdr:row>21</xdr:row>
                    <xdr:rowOff>0</xdr:rowOff>
                  </from>
                  <to>
                    <xdr:col>2</xdr:col>
                    <xdr:colOff>19050</xdr:colOff>
                    <xdr:row>22</xdr:row>
                    <xdr:rowOff>9525</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1</xdr:col>
                    <xdr:colOff>0</xdr:colOff>
                    <xdr:row>15</xdr:row>
                    <xdr:rowOff>0</xdr:rowOff>
                  </from>
                  <to>
                    <xdr:col>2</xdr:col>
                    <xdr:colOff>19050</xdr:colOff>
                    <xdr:row>16</xdr:row>
                    <xdr:rowOff>9525</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1</xdr:col>
                    <xdr:colOff>0</xdr:colOff>
                    <xdr:row>13</xdr:row>
                    <xdr:rowOff>190500</xdr:rowOff>
                  </from>
                  <to>
                    <xdr:col>2</xdr:col>
                    <xdr:colOff>19050</xdr:colOff>
                    <xdr:row>15</xdr:row>
                    <xdr:rowOff>0</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1</xdr:col>
                    <xdr:colOff>0</xdr:colOff>
                    <xdr:row>19</xdr:row>
                    <xdr:rowOff>0</xdr:rowOff>
                  </from>
                  <to>
                    <xdr:col>2</xdr:col>
                    <xdr:colOff>19050</xdr:colOff>
                    <xdr:row>20</xdr:row>
                    <xdr:rowOff>9525</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1</xdr:col>
                    <xdr:colOff>0</xdr:colOff>
                    <xdr:row>22</xdr:row>
                    <xdr:rowOff>0</xdr:rowOff>
                  </from>
                  <to>
                    <xdr:col>2</xdr:col>
                    <xdr:colOff>19050</xdr:colOff>
                    <xdr:row>23</xdr:row>
                    <xdr:rowOff>9525</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2</xdr:col>
                    <xdr:colOff>1924050</xdr:colOff>
                    <xdr:row>23</xdr:row>
                    <xdr:rowOff>190500</xdr:rowOff>
                  </from>
                  <to>
                    <xdr:col>4</xdr:col>
                    <xdr:colOff>28575</xdr:colOff>
                    <xdr:row>25</xdr:row>
                    <xdr:rowOff>0</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3</xdr:col>
                    <xdr:colOff>0</xdr:colOff>
                    <xdr:row>10</xdr:row>
                    <xdr:rowOff>0</xdr:rowOff>
                  </from>
                  <to>
                    <xdr:col>4</xdr:col>
                    <xdr:colOff>28575</xdr:colOff>
                    <xdr:row>11</xdr:row>
                    <xdr:rowOff>9525</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3</xdr:col>
                    <xdr:colOff>0</xdr:colOff>
                    <xdr:row>11</xdr:row>
                    <xdr:rowOff>0</xdr:rowOff>
                  </from>
                  <to>
                    <xdr:col>4</xdr:col>
                    <xdr:colOff>28575</xdr:colOff>
                    <xdr:row>12</xdr:row>
                    <xdr:rowOff>9525</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2</xdr:col>
                    <xdr:colOff>2019300</xdr:colOff>
                    <xdr:row>11</xdr:row>
                    <xdr:rowOff>190500</xdr:rowOff>
                  </from>
                  <to>
                    <xdr:col>4</xdr:col>
                    <xdr:colOff>28575</xdr:colOff>
                    <xdr:row>13</xdr:row>
                    <xdr:rowOff>0</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3</xdr:col>
                    <xdr:colOff>0</xdr:colOff>
                    <xdr:row>15</xdr:row>
                    <xdr:rowOff>0</xdr:rowOff>
                  </from>
                  <to>
                    <xdr:col>4</xdr:col>
                    <xdr:colOff>28575</xdr:colOff>
                    <xdr:row>16</xdr:row>
                    <xdr:rowOff>9525</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1</xdr:col>
                    <xdr:colOff>9525</xdr:colOff>
                    <xdr:row>17</xdr:row>
                    <xdr:rowOff>0</xdr:rowOff>
                  </from>
                  <to>
                    <xdr:col>2</xdr:col>
                    <xdr:colOff>28575</xdr:colOff>
                    <xdr:row>18</xdr:row>
                    <xdr:rowOff>9525</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1</xdr:col>
                    <xdr:colOff>0</xdr:colOff>
                    <xdr:row>17</xdr:row>
                    <xdr:rowOff>180975</xdr:rowOff>
                  </from>
                  <to>
                    <xdr:col>2</xdr:col>
                    <xdr:colOff>19050</xdr:colOff>
                    <xdr:row>18</xdr:row>
                    <xdr:rowOff>190500</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1</xdr:col>
                    <xdr:colOff>0</xdr:colOff>
                    <xdr:row>19</xdr:row>
                    <xdr:rowOff>190500</xdr:rowOff>
                  </from>
                  <to>
                    <xdr:col>2</xdr:col>
                    <xdr:colOff>19050</xdr:colOff>
                    <xdr:row>21</xdr:row>
                    <xdr:rowOff>0</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1</xdr:col>
                    <xdr:colOff>0</xdr:colOff>
                    <xdr:row>24</xdr:row>
                    <xdr:rowOff>0</xdr:rowOff>
                  </from>
                  <to>
                    <xdr:col>2</xdr:col>
                    <xdr:colOff>19050</xdr:colOff>
                    <xdr:row>25</xdr:row>
                    <xdr:rowOff>9525</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from>
                    <xdr:col>8</xdr:col>
                    <xdr:colOff>819150</xdr:colOff>
                    <xdr:row>0</xdr:row>
                    <xdr:rowOff>57150</xdr:rowOff>
                  </from>
                  <to>
                    <xdr:col>8</xdr:col>
                    <xdr:colOff>1390650</xdr:colOff>
                    <xdr:row>0</xdr:row>
                    <xdr:rowOff>219075</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from>
                    <xdr:col>8</xdr:col>
                    <xdr:colOff>190500</xdr:colOff>
                    <xdr:row>0</xdr:row>
                    <xdr:rowOff>57150</xdr:rowOff>
                  </from>
                  <to>
                    <xdr:col>8</xdr:col>
                    <xdr:colOff>876300</xdr:colOff>
                    <xdr:row>0</xdr:row>
                    <xdr:rowOff>219075</xdr:rowOff>
                  </to>
                </anchor>
              </controlPr>
            </control>
          </mc:Choice>
        </mc:AlternateContent>
        <mc:AlternateContent xmlns:mc="http://schemas.openxmlformats.org/markup-compatibility/2006">
          <mc:Choice Requires="x14">
            <control shapeId="89111" r:id="rId26" name="Check Box 23">
              <controlPr defaultSize="0" autoFill="0" autoLine="0" autoPict="0">
                <anchor moveWithCells="1">
                  <from>
                    <xdr:col>8</xdr:col>
                    <xdr:colOff>1314450</xdr:colOff>
                    <xdr:row>0</xdr:row>
                    <xdr:rowOff>57150</xdr:rowOff>
                  </from>
                  <to>
                    <xdr:col>8</xdr:col>
                    <xdr:colOff>1819275</xdr:colOff>
                    <xdr:row>0</xdr:row>
                    <xdr:rowOff>219075</xdr:rowOff>
                  </to>
                </anchor>
              </controlPr>
            </control>
          </mc:Choice>
        </mc:AlternateContent>
        <mc:AlternateContent xmlns:mc="http://schemas.openxmlformats.org/markup-compatibility/2006">
          <mc:Choice Requires="x14">
            <control shapeId="89112" r:id="rId27" name="Check Box 24">
              <controlPr defaultSize="0" autoFill="0" autoLine="0" autoPict="0">
                <anchor moveWithCells="1">
                  <from>
                    <xdr:col>3</xdr:col>
                    <xdr:colOff>0</xdr:colOff>
                    <xdr:row>21</xdr:row>
                    <xdr:rowOff>190500</xdr:rowOff>
                  </from>
                  <to>
                    <xdr:col>4</xdr:col>
                    <xdr:colOff>28575</xdr:colOff>
                    <xdr:row>23</xdr:row>
                    <xdr:rowOff>0</xdr:rowOff>
                  </to>
                </anchor>
              </controlPr>
            </control>
          </mc:Choice>
        </mc:AlternateContent>
        <mc:AlternateContent xmlns:mc="http://schemas.openxmlformats.org/markup-compatibility/2006">
          <mc:Choice Requires="x14">
            <control shapeId="89113" r:id="rId28" name="Check Box 25">
              <controlPr defaultSize="0" autoFill="0" autoLine="0" autoPict="0">
                <anchor moveWithCells="1">
                  <from>
                    <xdr:col>1</xdr:col>
                    <xdr:colOff>9525</xdr:colOff>
                    <xdr:row>28</xdr:row>
                    <xdr:rowOff>0</xdr:rowOff>
                  </from>
                  <to>
                    <xdr:col>2</xdr:col>
                    <xdr:colOff>28575</xdr:colOff>
                    <xdr:row>29</xdr:row>
                    <xdr:rowOff>9525</xdr:rowOff>
                  </to>
                </anchor>
              </controlPr>
            </control>
          </mc:Choice>
        </mc:AlternateContent>
        <mc:AlternateContent xmlns:mc="http://schemas.openxmlformats.org/markup-compatibility/2006">
          <mc:Choice Requires="x14">
            <control shapeId="89114" r:id="rId29" name="Check Box 26">
              <controlPr defaultSize="0" autoFill="0" autoLine="0" autoPict="0">
                <anchor moveWithCells="1">
                  <from>
                    <xdr:col>1</xdr:col>
                    <xdr:colOff>0</xdr:colOff>
                    <xdr:row>28</xdr:row>
                    <xdr:rowOff>190500</xdr:rowOff>
                  </from>
                  <to>
                    <xdr:col>2</xdr:col>
                    <xdr:colOff>19050</xdr:colOff>
                    <xdr:row>30</xdr:row>
                    <xdr:rowOff>0</xdr:rowOff>
                  </to>
                </anchor>
              </controlPr>
            </control>
          </mc:Choice>
        </mc:AlternateContent>
        <mc:AlternateContent xmlns:mc="http://schemas.openxmlformats.org/markup-compatibility/2006">
          <mc:Choice Requires="x14">
            <control shapeId="89115" r:id="rId30" name="Check Box 27">
              <controlPr defaultSize="0" autoFill="0" autoLine="0" autoPict="0">
                <anchor moveWithCells="1">
                  <from>
                    <xdr:col>3</xdr:col>
                    <xdr:colOff>0</xdr:colOff>
                    <xdr:row>28</xdr:row>
                    <xdr:rowOff>0</xdr:rowOff>
                  </from>
                  <to>
                    <xdr:col>4</xdr:col>
                    <xdr:colOff>28575</xdr:colOff>
                    <xdr:row>29</xdr:row>
                    <xdr:rowOff>9525</xdr:rowOff>
                  </to>
                </anchor>
              </controlPr>
            </control>
          </mc:Choice>
        </mc:AlternateContent>
        <mc:AlternateContent xmlns:mc="http://schemas.openxmlformats.org/markup-compatibility/2006">
          <mc:Choice Requires="x14">
            <control shapeId="89116" r:id="rId31" name="Check Box 28">
              <controlPr defaultSize="0" autoFill="0" autoLine="0" autoPict="0">
                <anchor moveWithCells="1">
                  <from>
                    <xdr:col>3</xdr:col>
                    <xdr:colOff>0</xdr:colOff>
                    <xdr:row>29</xdr:row>
                    <xdr:rowOff>9525</xdr:rowOff>
                  </from>
                  <to>
                    <xdr:col>4</xdr:col>
                    <xdr:colOff>28575</xdr:colOff>
                    <xdr:row>30</xdr:row>
                    <xdr:rowOff>19050</xdr:rowOff>
                  </to>
                </anchor>
              </controlPr>
            </control>
          </mc:Choice>
        </mc:AlternateContent>
        <mc:AlternateContent xmlns:mc="http://schemas.openxmlformats.org/markup-compatibility/2006">
          <mc:Choice Requires="x14">
            <control shapeId="89117" r:id="rId32" name="Check Box 29">
              <controlPr defaultSize="0" autoFill="0" autoLine="0" autoPict="0">
                <anchor moveWithCells="1">
                  <from>
                    <xdr:col>3</xdr:col>
                    <xdr:colOff>0</xdr:colOff>
                    <xdr:row>31</xdr:row>
                    <xdr:rowOff>0</xdr:rowOff>
                  </from>
                  <to>
                    <xdr:col>4</xdr:col>
                    <xdr:colOff>28575</xdr:colOff>
                    <xdr:row>32</xdr:row>
                    <xdr:rowOff>9525</xdr:rowOff>
                  </to>
                </anchor>
              </controlPr>
            </control>
          </mc:Choice>
        </mc:AlternateContent>
        <mc:AlternateContent xmlns:mc="http://schemas.openxmlformats.org/markup-compatibility/2006">
          <mc:Choice Requires="x14">
            <control shapeId="89118" r:id="rId33" name="Check Box 30">
              <controlPr defaultSize="0" autoFill="0" autoLine="0" autoPict="0">
                <anchor moveWithCells="1">
                  <from>
                    <xdr:col>1</xdr:col>
                    <xdr:colOff>0</xdr:colOff>
                    <xdr:row>30</xdr:row>
                    <xdr:rowOff>190500</xdr:rowOff>
                  </from>
                  <to>
                    <xdr:col>2</xdr:col>
                    <xdr:colOff>19050</xdr:colOff>
                    <xdr:row>32</xdr:row>
                    <xdr:rowOff>0</xdr:rowOff>
                  </to>
                </anchor>
              </controlPr>
            </control>
          </mc:Choice>
        </mc:AlternateContent>
        <mc:AlternateContent xmlns:mc="http://schemas.openxmlformats.org/markup-compatibility/2006">
          <mc:Choice Requires="x14">
            <control shapeId="89119" r:id="rId34" name="Check Box 31">
              <controlPr defaultSize="0" autoFill="0" autoLine="0" autoPict="0">
                <anchor moveWithCells="1">
                  <from>
                    <xdr:col>19</xdr:col>
                    <xdr:colOff>0</xdr:colOff>
                    <xdr:row>43</xdr:row>
                    <xdr:rowOff>0</xdr:rowOff>
                  </from>
                  <to>
                    <xdr:col>19</xdr:col>
                    <xdr:colOff>209550</xdr:colOff>
                    <xdr:row>44</xdr:row>
                    <xdr:rowOff>0</xdr:rowOff>
                  </to>
                </anchor>
              </controlPr>
            </control>
          </mc:Choice>
        </mc:AlternateContent>
        <mc:AlternateContent xmlns:mc="http://schemas.openxmlformats.org/markup-compatibility/2006">
          <mc:Choice Requires="x14">
            <control shapeId="89120" r:id="rId35" name="Check Box 32">
              <controlPr defaultSize="0" autoFill="0" autoLine="0" autoPict="0">
                <anchor moveWithCells="1">
                  <from>
                    <xdr:col>19</xdr:col>
                    <xdr:colOff>0</xdr:colOff>
                    <xdr:row>44</xdr:row>
                    <xdr:rowOff>0</xdr:rowOff>
                  </from>
                  <to>
                    <xdr:col>19</xdr:col>
                    <xdr:colOff>209550</xdr:colOff>
                    <xdr:row>45</xdr:row>
                    <xdr:rowOff>0</xdr:rowOff>
                  </to>
                </anchor>
              </controlPr>
            </control>
          </mc:Choice>
        </mc:AlternateContent>
        <mc:AlternateContent xmlns:mc="http://schemas.openxmlformats.org/markup-compatibility/2006">
          <mc:Choice Requires="x14">
            <control shapeId="89121" r:id="rId36" name="Check Box 33">
              <controlPr defaultSize="0" autoFill="0" autoLine="0" autoPict="0">
                <anchor moveWithCells="1">
                  <from>
                    <xdr:col>20</xdr:col>
                    <xdr:colOff>0</xdr:colOff>
                    <xdr:row>43</xdr:row>
                    <xdr:rowOff>0</xdr:rowOff>
                  </from>
                  <to>
                    <xdr:col>20</xdr:col>
                    <xdr:colOff>209550</xdr:colOff>
                    <xdr:row>44</xdr:row>
                    <xdr:rowOff>0</xdr:rowOff>
                  </to>
                </anchor>
              </controlPr>
            </control>
          </mc:Choice>
        </mc:AlternateContent>
        <mc:AlternateContent xmlns:mc="http://schemas.openxmlformats.org/markup-compatibility/2006">
          <mc:Choice Requires="x14">
            <control shapeId="89122" r:id="rId37" name="Check Box 34">
              <controlPr defaultSize="0" autoFill="0" autoLine="0" autoPict="0">
                <anchor moveWithCells="1">
                  <from>
                    <xdr:col>20</xdr:col>
                    <xdr:colOff>0</xdr:colOff>
                    <xdr:row>44</xdr:row>
                    <xdr:rowOff>0</xdr:rowOff>
                  </from>
                  <to>
                    <xdr:col>20</xdr:col>
                    <xdr:colOff>209550</xdr:colOff>
                    <xdr:row>45</xdr:row>
                    <xdr:rowOff>0</xdr:rowOff>
                  </to>
                </anchor>
              </controlPr>
            </control>
          </mc:Choice>
        </mc:AlternateContent>
        <mc:AlternateContent xmlns:mc="http://schemas.openxmlformats.org/markup-compatibility/2006">
          <mc:Choice Requires="x14">
            <control shapeId="89123" r:id="rId38" name="Check Box 35">
              <controlPr defaultSize="0" autoFill="0" autoLine="0" autoPict="0">
                <anchor moveWithCells="1">
                  <from>
                    <xdr:col>19</xdr:col>
                    <xdr:colOff>0</xdr:colOff>
                    <xdr:row>44</xdr:row>
                    <xdr:rowOff>0</xdr:rowOff>
                  </from>
                  <to>
                    <xdr:col>19</xdr:col>
                    <xdr:colOff>209550</xdr:colOff>
                    <xdr:row>45</xdr:row>
                    <xdr:rowOff>0</xdr:rowOff>
                  </to>
                </anchor>
              </controlPr>
            </control>
          </mc:Choice>
        </mc:AlternateContent>
        <mc:AlternateContent xmlns:mc="http://schemas.openxmlformats.org/markup-compatibility/2006">
          <mc:Choice Requires="x14">
            <control shapeId="89124" r:id="rId39" name="Check Box 36">
              <controlPr defaultSize="0" autoFill="0" autoLine="0" autoPict="0">
                <anchor moveWithCells="1">
                  <from>
                    <xdr:col>19</xdr:col>
                    <xdr:colOff>0</xdr:colOff>
                    <xdr:row>45</xdr:row>
                    <xdr:rowOff>0</xdr:rowOff>
                  </from>
                  <to>
                    <xdr:col>19</xdr:col>
                    <xdr:colOff>209550</xdr:colOff>
                    <xdr:row>46</xdr:row>
                    <xdr:rowOff>0</xdr:rowOff>
                  </to>
                </anchor>
              </controlPr>
            </control>
          </mc:Choice>
        </mc:AlternateContent>
        <mc:AlternateContent xmlns:mc="http://schemas.openxmlformats.org/markup-compatibility/2006">
          <mc:Choice Requires="x14">
            <control shapeId="89125" r:id="rId40" name="Check Box 37">
              <controlPr defaultSize="0" autoFill="0" autoLine="0" autoPict="0">
                <anchor moveWithCells="1">
                  <from>
                    <xdr:col>20</xdr:col>
                    <xdr:colOff>0</xdr:colOff>
                    <xdr:row>44</xdr:row>
                    <xdr:rowOff>0</xdr:rowOff>
                  </from>
                  <to>
                    <xdr:col>20</xdr:col>
                    <xdr:colOff>209550</xdr:colOff>
                    <xdr:row>45</xdr:row>
                    <xdr:rowOff>0</xdr:rowOff>
                  </to>
                </anchor>
              </controlPr>
            </control>
          </mc:Choice>
        </mc:AlternateContent>
        <mc:AlternateContent xmlns:mc="http://schemas.openxmlformats.org/markup-compatibility/2006">
          <mc:Choice Requires="x14">
            <control shapeId="89126" r:id="rId41" name="Check Box 38">
              <controlPr defaultSize="0" autoFill="0" autoLine="0" autoPict="0">
                <anchor moveWithCells="1">
                  <from>
                    <xdr:col>20</xdr:col>
                    <xdr:colOff>0</xdr:colOff>
                    <xdr:row>45</xdr:row>
                    <xdr:rowOff>0</xdr:rowOff>
                  </from>
                  <to>
                    <xdr:col>20</xdr:col>
                    <xdr:colOff>209550</xdr:colOff>
                    <xdr:row>46</xdr:row>
                    <xdr:rowOff>0</xdr:rowOff>
                  </to>
                </anchor>
              </controlPr>
            </control>
          </mc:Choice>
        </mc:AlternateContent>
        <mc:AlternateContent xmlns:mc="http://schemas.openxmlformats.org/markup-compatibility/2006">
          <mc:Choice Requires="x14">
            <control shapeId="89127" r:id="rId42" name="Check Box 39">
              <controlPr defaultSize="0" autoFill="0" autoLine="0" autoPict="0">
                <anchor moveWithCells="1">
                  <from>
                    <xdr:col>19</xdr:col>
                    <xdr:colOff>0</xdr:colOff>
                    <xdr:row>45</xdr:row>
                    <xdr:rowOff>0</xdr:rowOff>
                  </from>
                  <to>
                    <xdr:col>19</xdr:col>
                    <xdr:colOff>209550</xdr:colOff>
                    <xdr:row>46</xdr:row>
                    <xdr:rowOff>0</xdr:rowOff>
                  </to>
                </anchor>
              </controlPr>
            </control>
          </mc:Choice>
        </mc:AlternateContent>
        <mc:AlternateContent xmlns:mc="http://schemas.openxmlformats.org/markup-compatibility/2006">
          <mc:Choice Requires="x14">
            <control shapeId="89128" r:id="rId43" name="Check Box 40">
              <controlPr defaultSize="0" autoFill="0" autoLine="0" autoPict="0">
                <anchor moveWithCells="1">
                  <from>
                    <xdr:col>19</xdr:col>
                    <xdr:colOff>0</xdr:colOff>
                    <xdr:row>46</xdr:row>
                    <xdr:rowOff>0</xdr:rowOff>
                  </from>
                  <to>
                    <xdr:col>19</xdr:col>
                    <xdr:colOff>209550</xdr:colOff>
                    <xdr:row>46</xdr:row>
                    <xdr:rowOff>200025</xdr:rowOff>
                  </to>
                </anchor>
              </controlPr>
            </control>
          </mc:Choice>
        </mc:AlternateContent>
        <mc:AlternateContent xmlns:mc="http://schemas.openxmlformats.org/markup-compatibility/2006">
          <mc:Choice Requires="x14">
            <control shapeId="89129" r:id="rId44" name="Check Box 41">
              <controlPr defaultSize="0" autoFill="0" autoLine="0" autoPict="0">
                <anchor moveWithCells="1">
                  <from>
                    <xdr:col>20</xdr:col>
                    <xdr:colOff>0</xdr:colOff>
                    <xdr:row>45</xdr:row>
                    <xdr:rowOff>0</xdr:rowOff>
                  </from>
                  <to>
                    <xdr:col>20</xdr:col>
                    <xdr:colOff>209550</xdr:colOff>
                    <xdr:row>46</xdr:row>
                    <xdr:rowOff>0</xdr:rowOff>
                  </to>
                </anchor>
              </controlPr>
            </control>
          </mc:Choice>
        </mc:AlternateContent>
        <mc:AlternateContent xmlns:mc="http://schemas.openxmlformats.org/markup-compatibility/2006">
          <mc:Choice Requires="x14">
            <control shapeId="89130" r:id="rId45" name="Check Box 42">
              <controlPr defaultSize="0" autoFill="0" autoLine="0" autoPict="0">
                <anchor moveWithCells="1">
                  <from>
                    <xdr:col>20</xdr:col>
                    <xdr:colOff>0</xdr:colOff>
                    <xdr:row>46</xdr:row>
                    <xdr:rowOff>0</xdr:rowOff>
                  </from>
                  <to>
                    <xdr:col>20</xdr:col>
                    <xdr:colOff>209550</xdr:colOff>
                    <xdr:row>46</xdr:row>
                    <xdr:rowOff>200025</xdr:rowOff>
                  </to>
                </anchor>
              </controlPr>
            </control>
          </mc:Choice>
        </mc:AlternateContent>
        <mc:AlternateContent xmlns:mc="http://schemas.openxmlformats.org/markup-compatibility/2006">
          <mc:Choice Requires="x14">
            <control shapeId="89131" r:id="rId46" name="Check Box 43">
              <controlPr defaultSize="0" autoFill="0" autoLine="0" autoPict="0">
                <anchor moveWithCells="1">
                  <from>
                    <xdr:col>19</xdr:col>
                    <xdr:colOff>0</xdr:colOff>
                    <xdr:row>46</xdr:row>
                    <xdr:rowOff>0</xdr:rowOff>
                  </from>
                  <to>
                    <xdr:col>19</xdr:col>
                    <xdr:colOff>209550</xdr:colOff>
                    <xdr:row>46</xdr:row>
                    <xdr:rowOff>200025</xdr:rowOff>
                  </to>
                </anchor>
              </controlPr>
            </control>
          </mc:Choice>
        </mc:AlternateContent>
        <mc:AlternateContent xmlns:mc="http://schemas.openxmlformats.org/markup-compatibility/2006">
          <mc:Choice Requires="x14">
            <control shapeId="89132" r:id="rId47" name="Check Box 44">
              <controlPr defaultSize="0" autoFill="0" autoLine="0" autoPict="0">
                <anchor moveWithCells="1">
                  <from>
                    <xdr:col>20</xdr:col>
                    <xdr:colOff>0</xdr:colOff>
                    <xdr:row>46</xdr:row>
                    <xdr:rowOff>0</xdr:rowOff>
                  </from>
                  <to>
                    <xdr:col>20</xdr:col>
                    <xdr:colOff>209550</xdr:colOff>
                    <xdr:row>46</xdr:row>
                    <xdr:rowOff>200025</xdr:rowOff>
                  </to>
                </anchor>
              </controlPr>
            </control>
          </mc:Choice>
        </mc:AlternateContent>
        <mc:AlternateContent xmlns:mc="http://schemas.openxmlformats.org/markup-compatibility/2006">
          <mc:Choice Requires="x14">
            <control shapeId="89133" r:id="rId48" name="Check Box 45">
              <controlPr defaultSize="0" autoFill="0" autoLine="0" autoPict="0">
                <anchor moveWithCells="1">
                  <from>
                    <xdr:col>19</xdr:col>
                    <xdr:colOff>0</xdr:colOff>
                    <xdr:row>46</xdr:row>
                    <xdr:rowOff>0</xdr:rowOff>
                  </from>
                  <to>
                    <xdr:col>19</xdr:col>
                    <xdr:colOff>209550</xdr:colOff>
                    <xdr:row>46</xdr:row>
                    <xdr:rowOff>200025</xdr:rowOff>
                  </to>
                </anchor>
              </controlPr>
            </control>
          </mc:Choice>
        </mc:AlternateContent>
        <mc:AlternateContent xmlns:mc="http://schemas.openxmlformats.org/markup-compatibility/2006">
          <mc:Choice Requires="x14">
            <control shapeId="89134" r:id="rId49" name="Check Box 46">
              <controlPr defaultSize="0" autoFill="0" autoLine="0" autoPict="0">
                <anchor moveWithCells="1">
                  <from>
                    <xdr:col>19</xdr:col>
                    <xdr:colOff>0</xdr:colOff>
                    <xdr:row>47</xdr:row>
                    <xdr:rowOff>0</xdr:rowOff>
                  </from>
                  <to>
                    <xdr:col>19</xdr:col>
                    <xdr:colOff>209550</xdr:colOff>
                    <xdr:row>47</xdr:row>
                    <xdr:rowOff>200025</xdr:rowOff>
                  </to>
                </anchor>
              </controlPr>
            </control>
          </mc:Choice>
        </mc:AlternateContent>
        <mc:AlternateContent xmlns:mc="http://schemas.openxmlformats.org/markup-compatibility/2006">
          <mc:Choice Requires="x14">
            <control shapeId="89135" r:id="rId50" name="Check Box 47">
              <controlPr defaultSize="0" autoFill="0" autoLine="0" autoPict="0">
                <anchor moveWithCells="1">
                  <from>
                    <xdr:col>20</xdr:col>
                    <xdr:colOff>0</xdr:colOff>
                    <xdr:row>46</xdr:row>
                    <xdr:rowOff>0</xdr:rowOff>
                  </from>
                  <to>
                    <xdr:col>20</xdr:col>
                    <xdr:colOff>209550</xdr:colOff>
                    <xdr:row>46</xdr:row>
                    <xdr:rowOff>200025</xdr:rowOff>
                  </to>
                </anchor>
              </controlPr>
            </control>
          </mc:Choice>
        </mc:AlternateContent>
        <mc:AlternateContent xmlns:mc="http://schemas.openxmlformats.org/markup-compatibility/2006">
          <mc:Choice Requires="x14">
            <control shapeId="89136" r:id="rId51" name="Check Box 48">
              <controlPr defaultSize="0" autoFill="0" autoLine="0" autoPict="0">
                <anchor moveWithCells="1">
                  <from>
                    <xdr:col>20</xdr:col>
                    <xdr:colOff>0</xdr:colOff>
                    <xdr:row>47</xdr:row>
                    <xdr:rowOff>0</xdr:rowOff>
                  </from>
                  <to>
                    <xdr:col>20</xdr:col>
                    <xdr:colOff>209550</xdr:colOff>
                    <xdr:row>47</xdr:row>
                    <xdr:rowOff>200025</xdr:rowOff>
                  </to>
                </anchor>
              </controlPr>
            </control>
          </mc:Choice>
        </mc:AlternateContent>
        <mc:AlternateContent xmlns:mc="http://schemas.openxmlformats.org/markup-compatibility/2006">
          <mc:Choice Requires="x14">
            <control shapeId="89137" r:id="rId52" name="Check Box 49">
              <controlPr defaultSize="0" autoFill="0" autoLine="0" autoPict="0">
                <anchor moveWithCells="1">
                  <from>
                    <xdr:col>19</xdr:col>
                    <xdr:colOff>0</xdr:colOff>
                    <xdr:row>47</xdr:row>
                    <xdr:rowOff>0</xdr:rowOff>
                  </from>
                  <to>
                    <xdr:col>19</xdr:col>
                    <xdr:colOff>209550</xdr:colOff>
                    <xdr:row>47</xdr:row>
                    <xdr:rowOff>200025</xdr:rowOff>
                  </to>
                </anchor>
              </controlPr>
            </control>
          </mc:Choice>
        </mc:AlternateContent>
        <mc:AlternateContent xmlns:mc="http://schemas.openxmlformats.org/markup-compatibility/2006">
          <mc:Choice Requires="x14">
            <control shapeId="89138" r:id="rId53" name="Check Box 50">
              <controlPr defaultSize="0" autoFill="0" autoLine="0" autoPict="0">
                <anchor moveWithCells="1">
                  <from>
                    <xdr:col>20</xdr:col>
                    <xdr:colOff>0</xdr:colOff>
                    <xdr:row>47</xdr:row>
                    <xdr:rowOff>0</xdr:rowOff>
                  </from>
                  <to>
                    <xdr:col>20</xdr:col>
                    <xdr:colOff>209550</xdr:colOff>
                    <xdr:row>47</xdr:row>
                    <xdr:rowOff>200025</xdr:rowOff>
                  </to>
                </anchor>
              </controlPr>
            </control>
          </mc:Choice>
        </mc:AlternateContent>
        <mc:AlternateContent xmlns:mc="http://schemas.openxmlformats.org/markup-compatibility/2006">
          <mc:Choice Requires="x14">
            <control shapeId="89139" r:id="rId54" name="Check Box 51">
              <controlPr defaultSize="0" autoFill="0" autoLine="0" autoPict="0">
                <anchor moveWithCells="1">
                  <from>
                    <xdr:col>19</xdr:col>
                    <xdr:colOff>0</xdr:colOff>
                    <xdr:row>47</xdr:row>
                    <xdr:rowOff>0</xdr:rowOff>
                  </from>
                  <to>
                    <xdr:col>19</xdr:col>
                    <xdr:colOff>209550</xdr:colOff>
                    <xdr:row>47</xdr:row>
                    <xdr:rowOff>200025</xdr:rowOff>
                  </to>
                </anchor>
              </controlPr>
            </control>
          </mc:Choice>
        </mc:AlternateContent>
        <mc:AlternateContent xmlns:mc="http://schemas.openxmlformats.org/markup-compatibility/2006">
          <mc:Choice Requires="x14">
            <control shapeId="89140" r:id="rId55" name="Check Box 52">
              <controlPr defaultSize="0" autoFill="0" autoLine="0" autoPict="0">
                <anchor moveWithCells="1">
                  <from>
                    <xdr:col>19</xdr:col>
                    <xdr:colOff>0</xdr:colOff>
                    <xdr:row>48</xdr:row>
                    <xdr:rowOff>0</xdr:rowOff>
                  </from>
                  <to>
                    <xdr:col>19</xdr:col>
                    <xdr:colOff>209550</xdr:colOff>
                    <xdr:row>48</xdr:row>
                    <xdr:rowOff>200025</xdr:rowOff>
                  </to>
                </anchor>
              </controlPr>
            </control>
          </mc:Choice>
        </mc:AlternateContent>
        <mc:AlternateContent xmlns:mc="http://schemas.openxmlformats.org/markup-compatibility/2006">
          <mc:Choice Requires="x14">
            <control shapeId="89141" r:id="rId56" name="Check Box 53">
              <controlPr defaultSize="0" autoFill="0" autoLine="0" autoPict="0">
                <anchor moveWithCells="1">
                  <from>
                    <xdr:col>20</xdr:col>
                    <xdr:colOff>0</xdr:colOff>
                    <xdr:row>47</xdr:row>
                    <xdr:rowOff>0</xdr:rowOff>
                  </from>
                  <to>
                    <xdr:col>20</xdr:col>
                    <xdr:colOff>209550</xdr:colOff>
                    <xdr:row>47</xdr:row>
                    <xdr:rowOff>200025</xdr:rowOff>
                  </to>
                </anchor>
              </controlPr>
            </control>
          </mc:Choice>
        </mc:AlternateContent>
        <mc:AlternateContent xmlns:mc="http://schemas.openxmlformats.org/markup-compatibility/2006">
          <mc:Choice Requires="x14">
            <control shapeId="89142" r:id="rId57" name="Check Box 54">
              <controlPr defaultSize="0" autoFill="0" autoLine="0" autoPict="0">
                <anchor moveWithCells="1">
                  <from>
                    <xdr:col>20</xdr:col>
                    <xdr:colOff>0</xdr:colOff>
                    <xdr:row>48</xdr:row>
                    <xdr:rowOff>0</xdr:rowOff>
                  </from>
                  <to>
                    <xdr:col>20</xdr:col>
                    <xdr:colOff>209550</xdr:colOff>
                    <xdr:row>48</xdr:row>
                    <xdr:rowOff>200025</xdr:rowOff>
                  </to>
                </anchor>
              </controlPr>
            </control>
          </mc:Choice>
        </mc:AlternateContent>
        <mc:AlternateContent xmlns:mc="http://schemas.openxmlformats.org/markup-compatibility/2006">
          <mc:Choice Requires="x14">
            <control shapeId="89143" r:id="rId58" name="Check Box 55">
              <controlPr defaultSize="0" autoFill="0" autoLine="0" autoPict="0">
                <anchor moveWithCells="1">
                  <from>
                    <xdr:col>19</xdr:col>
                    <xdr:colOff>0</xdr:colOff>
                    <xdr:row>48</xdr:row>
                    <xdr:rowOff>0</xdr:rowOff>
                  </from>
                  <to>
                    <xdr:col>19</xdr:col>
                    <xdr:colOff>209550</xdr:colOff>
                    <xdr:row>48</xdr:row>
                    <xdr:rowOff>200025</xdr:rowOff>
                  </to>
                </anchor>
              </controlPr>
            </control>
          </mc:Choice>
        </mc:AlternateContent>
        <mc:AlternateContent xmlns:mc="http://schemas.openxmlformats.org/markup-compatibility/2006">
          <mc:Choice Requires="x14">
            <control shapeId="89144" r:id="rId59" name="Check Box 56">
              <controlPr defaultSize="0" autoFill="0" autoLine="0" autoPict="0">
                <anchor moveWithCells="1">
                  <from>
                    <xdr:col>20</xdr:col>
                    <xdr:colOff>0</xdr:colOff>
                    <xdr:row>48</xdr:row>
                    <xdr:rowOff>0</xdr:rowOff>
                  </from>
                  <to>
                    <xdr:col>20</xdr:col>
                    <xdr:colOff>209550</xdr:colOff>
                    <xdr:row>48</xdr:row>
                    <xdr:rowOff>200025</xdr:rowOff>
                  </to>
                </anchor>
              </controlPr>
            </control>
          </mc:Choice>
        </mc:AlternateContent>
        <mc:AlternateContent xmlns:mc="http://schemas.openxmlformats.org/markup-compatibility/2006">
          <mc:Choice Requires="x14">
            <control shapeId="89145" r:id="rId60" name="Check Box 57">
              <controlPr defaultSize="0" autoFill="0" autoLine="0" autoPict="0">
                <anchor moveWithCells="1">
                  <from>
                    <xdr:col>19</xdr:col>
                    <xdr:colOff>0</xdr:colOff>
                    <xdr:row>48</xdr:row>
                    <xdr:rowOff>0</xdr:rowOff>
                  </from>
                  <to>
                    <xdr:col>19</xdr:col>
                    <xdr:colOff>209550</xdr:colOff>
                    <xdr:row>48</xdr:row>
                    <xdr:rowOff>200025</xdr:rowOff>
                  </to>
                </anchor>
              </controlPr>
            </control>
          </mc:Choice>
        </mc:AlternateContent>
        <mc:AlternateContent xmlns:mc="http://schemas.openxmlformats.org/markup-compatibility/2006">
          <mc:Choice Requires="x14">
            <control shapeId="89146" r:id="rId61" name="Check Box 58">
              <controlPr defaultSize="0" autoFill="0" autoLine="0" autoPict="0">
                <anchor moveWithCells="1">
                  <from>
                    <xdr:col>19</xdr:col>
                    <xdr:colOff>0</xdr:colOff>
                    <xdr:row>49</xdr:row>
                    <xdr:rowOff>0</xdr:rowOff>
                  </from>
                  <to>
                    <xdr:col>19</xdr:col>
                    <xdr:colOff>209550</xdr:colOff>
                    <xdr:row>49</xdr:row>
                    <xdr:rowOff>200025</xdr:rowOff>
                  </to>
                </anchor>
              </controlPr>
            </control>
          </mc:Choice>
        </mc:AlternateContent>
        <mc:AlternateContent xmlns:mc="http://schemas.openxmlformats.org/markup-compatibility/2006">
          <mc:Choice Requires="x14">
            <control shapeId="89147" r:id="rId62" name="Check Box 59">
              <controlPr defaultSize="0" autoFill="0" autoLine="0" autoPict="0">
                <anchor moveWithCells="1">
                  <from>
                    <xdr:col>20</xdr:col>
                    <xdr:colOff>0</xdr:colOff>
                    <xdr:row>48</xdr:row>
                    <xdr:rowOff>0</xdr:rowOff>
                  </from>
                  <to>
                    <xdr:col>20</xdr:col>
                    <xdr:colOff>209550</xdr:colOff>
                    <xdr:row>48</xdr:row>
                    <xdr:rowOff>200025</xdr:rowOff>
                  </to>
                </anchor>
              </controlPr>
            </control>
          </mc:Choice>
        </mc:AlternateContent>
        <mc:AlternateContent xmlns:mc="http://schemas.openxmlformats.org/markup-compatibility/2006">
          <mc:Choice Requires="x14">
            <control shapeId="89148" r:id="rId63" name="Check Box 60">
              <controlPr defaultSize="0" autoFill="0" autoLine="0" autoPict="0">
                <anchor moveWithCells="1">
                  <from>
                    <xdr:col>20</xdr:col>
                    <xdr:colOff>0</xdr:colOff>
                    <xdr:row>49</xdr:row>
                    <xdr:rowOff>0</xdr:rowOff>
                  </from>
                  <to>
                    <xdr:col>20</xdr:col>
                    <xdr:colOff>209550</xdr:colOff>
                    <xdr:row>49</xdr:row>
                    <xdr:rowOff>200025</xdr:rowOff>
                  </to>
                </anchor>
              </controlPr>
            </control>
          </mc:Choice>
        </mc:AlternateContent>
        <mc:AlternateContent xmlns:mc="http://schemas.openxmlformats.org/markup-compatibility/2006">
          <mc:Choice Requires="x14">
            <control shapeId="89149" r:id="rId64" name="Check Box 61">
              <controlPr defaultSize="0" autoFill="0" autoLine="0" autoPict="0">
                <anchor moveWithCells="1">
                  <from>
                    <xdr:col>19</xdr:col>
                    <xdr:colOff>0</xdr:colOff>
                    <xdr:row>49</xdr:row>
                    <xdr:rowOff>0</xdr:rowOff>
                  </from>
                  <to>
                    <xdr:col>19</xdr:col>
                    <xdr:colOff>209550</xdr:colOff>
                    <xdr:row>49</xdr:row>
                    <xdr:rowOff>200025</xdr:rowOff>
                  </to>
                </anchor>
              </controlPr>
            </control>
          </mc:Choice>
        </mc:AlternateContent>
        <mc:AlternateContent xmlns:mc="http://schemas.openxmlformats.org/markup-compatibility/2006">
          <mc:Choice Requires="x14">
            <control shapeId="89150" r:id="rId65" name="Check Box 62">
              <controlPr defaultSize="0" autoFill="0" autoLine="0" autoPict="0">
                <anchor moveWithCells="1">
                  <from>
                    <xdr:col>20</xdr:col>
                    <xdr:colOff>0</xdr:colOff>
                    <xdr:row>49</xdr:row>
                    <xdr:rowOff>0</xdr:rowOff>
                  </from>
                  <to>
                    <xdr:col>20</xdr:col>
                    <xdr:colOff>209550</xdr:colOff>
                    <xdr:row>49</xdr:row>
                    <xdr:rowOff>200025</xdr:rowOff>
                  </to>
                </anchor>
              </controlPr>
            </control>
          </mc:Choice>
        </mc:AlternateContent>
        <mc:AlternateContent xmlns:mc="http://schemas.openxmlformats.org/markup-compatibility/2006">
          <mc:Choice Requires="x14">
            <control shapeId="89151" r:id="rId66" name="Check Box 63">
              <controlPr defaultSize="0" autoFill="0" autoLine="0" autoPict="0">
                <anchor moveWithCells="1">
                  <from>
                    <xdr:col>19</xdr:col>
                    <xdr:colOff>0</xdr:colOff>
                    <xdr:row>49</xdr:row>
                    <xdr:rowOff>0</xdr:rowOff>
                  </from>
                  <to>
                    <xdr:col>19</xdr:col>
                    <xdr:colOff>209550</xdr:colOff>
                    <xdr:row>49</xdr:row>
                    <xdr:rowOff>200025</xdr:rowOff>
                  </to>
                </anchor>
              </controlPr>
            </control>
          </mc:Choice>
        </mc:AlternateContent>
        <mc:AlternateContent xmlns:mc="http://schemas.openxmlformats.org/markup-compatibility/2006">
          <mc:Choice Requires="x14">
            <control shapeId="89152" r:id="rId67" name="Check Box 64">
              <controlPr defaultSize="0" autoFill="0" autoLine="0" autoPict="0">
                <anchor moveWithCells="1">
                  <from>
                    <xdr:col>19</xdr:col>
                    <xdr:colOff>0</xdr:colOff>
                    <xdr:row>50</xdr:row>
                    <xdr:rowOff>0</xdr:rowOff>
                  </from>
                  <to>
                    <xdr:col>19</xdr:col>
                    <xdr:colOff>209550</xdr:colOff>
                    <xdr:row>50</xdr:row>
                    <xdr:rowOff>200025</xdr:rowOff>
                  </to>
                </anchor>
              </controlPr>
            </control>
          </mc:Choice>
        </mc:AlternateContent>
        <mc:AlternateContent xmlns:mc="http://schemas.openxmlformats.org/markup-compatibility/2006">
          <mc:Choice Requires="x14">
            <control shapeId="89153" r:id="rId68" name="Check Box 65">
              <controlPr defaultSize="0" autoFill="0" autoLine="0" autoPict="0">
                <anchor moveWithCells="1">
                  <from>
                    <xdr:col>20</xdr:col>
                    <xdr:colOff>0</xdr:colOff>
                    <xdr:row>49</xdr:row>
                    <xdr:rowOff>0</xdr:rowOff>
                  </from>
                  <to>
                    <xdr:col>20</xdr:col>
                    <xdr:colOff>209550</xdr:colOff>
                    <xdr:row>49</xdr:row>
                    <xdr:rowOff>200025</xdr:rowOff>
                  </to>
                </anchor>
              </controlPr>
            </control>
          </mc:Choice>
        </mc:AlternateContent>
        <mc:AlternateContent xmlns:mc="http://schemas.openxmlformats.org/markup-compatibility/2006">
          <mc:Choice Requires="x14">
            <control shapeId="89154" r:id="rId69" name="Check Box 66">
              <controlPr defaultSize="0" autoFill="0" autoLine="0" autoPict="0">
                <anchor moveWithCells="1">
                  <from>
                    <xdr:col>20</xdr:col>
                    <xdr:colOff>0</xdr:colOff>
                    <xdr:row>50</xdr:row>
                    <xdr:rowOff>0</xdr:rowOff>
                  </from>
                  <to>
                    <xdr:col>20</xdr:col>
                    <xdr:colOff>209550</xdr:colOff>
                    <xdr:row>50</xdr:row>
                    <xdr:rowOff>200025</xdr:rowOff>
                  </to>
                </anchor>
              </controlPr>
            </control>
          </mc:Choice>
        </mc:AlternateContent>
        <mc:AlternateContent xmlns:mc="http://schemas.openxmlformats.org/markup-compatibility/2006">
          <mc:Choice Requires="x14">
            <control shapeId="89155" r:id="rId70" name="Check Box 67">
              <controlPr defaultSize="0" autoFill="0" autoLine="0" autoPict="0">
                <anchor moveWithCells="1">
                  <from>
                    <xdr:col>19</xdr:col>
                    <xdr:colOff>0</xdr:colOff>
                    <xdr:row>50</xdr:row>
                    <xdr:rowOff>0</xdr:rowOff>
                  </from>
                  <to>
                    <xdr:col>19</xdr:col>
                    <xdr:colOff>209550</xdr:colOff>
                    <xdr:row>50</xdr:row>
                    <xdr:rowOff>200025</xdr:rowOff>
                  </to>
                </anchor>
              </controlPr>
            </control>
          </mc:Choice>
        </mc:AlternateContent>
        <mc:AlternateContent xmlns:mc="http://schemas.openxmlformats.org/markup-compatibility/2006">
          <mc:Choice Requires="x14">
            <control shapeId="89156" r:id="rId71" name="Check Box 68">
              <controlPr defaultSize="0" autoFill="0" autoLine="0" autoPict="0">
                <anchor moveWithCells="1">
                  <from>
                    <xdr:col>20</xdr:col>
                    <xdr:colOff>0</xdr:colOff>
                    <xdr:row>50</xdr:row>
                    <xdr:rowOff>0</xdr:rowOff>
                  </from>
                  <to>
                    <xdr:col>20</xdr:col>
                    <xdr:colOff>209550</xdr:colOff>
                    <xdr:row>50</xdr:row>
                    <xdr:rowOff>200025</xdr:rowOff>
                  </to>
                </anchor>
              </controlPr>
            </control>
          </mc:Choice>
        </mc:AlternateContent>
        <mc:AlternateContent xmlns:mc="http://schemas.openxmlformats.org/markup-compatibility/2006">
          <mc:Choice Requires="x14">
            <control shapeId="89157" r:id="rId72" name="Check Box 69">
              <controlPr defaultSize="0" autoFill="0" autoLine="0" autoPict="0">
                <anchor moveWithCells="1">
                  <from>
                    <xdr:col>19</xdr:col>
                    <xdr:colOff>0</xdr:colOff>
                    <xdr:row>50</xdr:row>
                    <xdr:rowOff>0</xdr:rowOff>
                  </from>
                  <to>
                    <xdr:col>19</xdr:col>
                    <xdr:colOff>209550</xdr:colOff>
                    <xdr:row>50</xdr:row>
                    <xdr:rowOff>200025</xdr:rowOff>
                  </to>
                </anchor>
              </controlPr>
            </control>
          </mc:Choice>
        </mc:AlternateContent>
        <mc:AlternateContent xmlns:mc="http://schemas.openxmlformats.org/markup-compatibility/2006">
          <mc:Choice Requires="x14">
            <control shapeId="89158" r:id="rId73" name="Check Box 70">
              <controlPr defaultSize="0" autoFill="0" autoLine="0" autoPict="0">
                <anchor moveWithCells="1">
                  <from>
                    <xdr:col>20</xdr:col>
                    <xdr:colOff>0</xdr:colOff>
                    <xdr:row>50</xdr:row>
                    <xdr:rowOff>0</xdr:rowOff>
                  </from>
                  <to>
                    <xdr:col>20</xdr:col>
                    <xdr:colOff>209550</xdr:colOff>
                    <xdr:row>50</xdr:row>
                    <xdr:rowOff>200025</xdr:rowOff>
                  </to>
                </anchor>
              </controlPr>
            </control>
          </mc:Choice>
        </mc:AlternateContent>
        <mc:AlternateContent xmlns:mc="http://schemas.openxmlformats.org/markup-compatibility/2006">
          <mc:Choice Requires="x14">
            <control shapeId="89159" r:id="rId74" name="Check Box 71">
              <controlPr defaultSize="0" autoFill="0" autoLine="0" autoPict="0">
                <anchor moveWithCells="1">
                  <from>
                    <xdr:col>19</xdr:col>
                    <xdr:colOff>0</xdr:colOff>
                    <xdr:row>50</xdr:row>
                    <xdr:rowOff>0</xdr:rowOff>
                  </from>
                  <to>
                    <xdr:col>19</xdr:col>
                    <xdr:colOff>209550</xdr:colOff>
                    <xdr:row>50</xdr:row>
                    <xdr:rowOff>200025</xdr:rowOff>
                  </to>
                </anchor>
              </controlPr>
            </control>
          </mc:Choice>
        </mc:AlternateContent>
        <mc:AlternateContent xmlns:mc="http://schemas.openxmlformats.org/markup-compatibility/2006">
          <mc:Choice Requires="x14">
            <control shapeId="89160" r:id="rId75" name="Check Box 72">
              <controlPr defaultSize="0" autoFill="0" autoLine="0" autoPict="0">
                <anchor moveWithCells="1">
                  <from>
                    <xdr:col>20</xdr:col>
                    <xdr:colOff>0</xdr:colOff>
                    <xdr:row>50</xdr:row>
                    <xdr:rowOff>0</xdr:rowOff>
                  </from>
                  <to>
                    <xdr:col>20</xdr:col>
                    <xdr:colOff>209550</xdr:colOff>
                    <xdr:row>50</xdr:row>
                    <xdr:rowOff>200025</xdr:rowOff>
                  </to>
                </anchor>
              </controlPr>
            </control>
          </mc:Choice>
        </mc:AlternateContent>
        <mc:AlternateContent xmlns:mc="http://schemas.openxmlformats.org/markup-compatibility/2006">
          <mc:Choice Requires="x14">
            <control shapeId="89161" r:id="rId76" name="Check Box 73">
              <controlPr defaultSize="0" autoFill="0" autoLine="0" autoPict="0">
                <anchor moveWithCells="1">
                  <from>
                    <xdr:col>19</xdr:col>
                    <xdr:colOff>0</xdr:colOff>
                    <xdr:row>50</xdr:row>
                    <xdr:rowOff>0</xdr:rowOff>
                  </from>
                  <to>
                    <xdr:col>19</xdr:col>
                    <xdr:colOff>209550</xdr:colOff>
                    <xdr:row>50</xdr:row>
                    <xdr:rowOff>200025</xdr:rowOff>
                  </to>
                </anchor>
              </controlPr>
            </control>
          </mc:Choice>
        </mc:AlternateContent>
        <mc:AlternateContent xmlns:mc="http://schemas.openxmlformats.org/markup-compatibility/2006">
          <mc:Choice Requires="x14">
            <control shapeId="89162" r:id="rId77" name="Check Box 74">
              <controlPr defaultSize="0" autoFill="0" autoLine="0" autoPict="0">
                <anchor moveWithCells="1">
                  <from>
                    <xdr:col>19</xdr:col>
                    <xdr:colOff>0</xdr:colOff>
                    <xdr:row>51</xdr:row>
                    <xdr:rowOff>0</xdr:rowOff>
                  </from>
                  <to>
                    <xdr:col>19</xdr:col>
                    <xdr:colOff>209550</xdr:colOff>
                    <xdr:row>51</xdr:row>
                    <xdr:rowOff>200025</xdr:rowOff>
                  </to>
                </anchor>
              </controlPr>
            </control>
          </mc:Choice>
        </mc:AlternateContent>
        <mc:AlternateContent xmlns:mc="http://schemas.openxmlformats.org/markup-compatibility/2006">
          <mc:Choice Requires="x14">
            <control shapeId="89163" r:id="rId78" name="Check Box 75">
              <controlPr defaultSize="0" autoFill="0" autoLine="0" autoPict="0">
                <anchor moveWithCells="1">
                  <from>
                    <xdr:col>20</xdr:col>
                    <xdr:colOff>0</xdr:colOff>
                    <xdr:row>50</xdr:row>
                    <xdr:rowOff>0</xdr:rowOff>
                  </from>
                  <to>
                    <xdr:col>20</xdr:col>
                    <xdr:colOff>209550</xdr:colOff>
                    <xdr:row>50</xdr:row>
                    <xdr:rowOff>200025</xdr:rowOff>
                  </to>
                </anchor>
              </controlPr>
            </control>
          </mc:Choice>
        </mc:AlternateContent>
        <mc:AlternateContent xmlns:mc="http://schemas.openxmlformats.org/markup-compatibility/2006">
          <mc:Choice Requires="x14">
            <control shapeId="89164" r:id="rId79" name="Check Box 76">
              <controlPr defaultSize="0" autoFill="0" autoLine="0" autoPict="0">
                <anchor moveWithCells="1">
                  <from>
                    <xdr:col>20</xdr:col>
                    <xdr:colOff>0</xdr:colOff>
                    <xdr:row>51</xdr:row>
                    <xdr:rowOff>0</xdr:rowOff>
                  </from>
                  <to>
                    <xdr:col>20</xdr:col>
                    <xdr:colOff>209550</xdr:colOff>
                    <xdr:row>51</xdr:row>
                    <xdr:rowOff>200025</xdr:rowOff>
                  </to>
                </anchor>
              </controlPr>
            </control>
          </mc:Choice>
        </mc:AlternateContent>
        <mc:AlternateContent xmlns:mc="http://schemas.openxmlformats.org/markup-compatibility/2006">
          <mc:Choice Requires="x14">
            <control shapeId="89165" r:id="rId80" name="Check Box 77">
              <controlPr defaultSize="0" autoFill="0" autoLine="0" autoPict="0">
                <anchor moveWithCells="1">
                  <from>
                    <xdr:col>19</xdr:col>
                    <xdr:colOff>0</xdr:colOff>
                    <xdr:row>51</xdr:row>
                    <xdr:rowOff>0</xdr:rowOff>
                  </from>
                  <to>
                    <xdr:col>19</xdr:col>
                    <xdr:colOff>209550</xdr:colOff>
                    <xdr:row>51</xdr:row>
                    <xdr:rowOff>200025</xdr:rowOff>
                  </to>
                </anchor>
              </controlPr>
            </control>
          </mc:Choice>
        </mc:AlternateContent>
        <mc:AlternateContent xmlns:mc="http://schemas.openxmlformats.org/markup-compatibility/2006">
          <mc:Choice Requires="x14">
            <control shapeId="89166" r:id="rId81" name="Check Box 78">
              <controlPr defaultSize="0" autoFill="0" autoLine="0" autoPict="0">
                <anchor moveWithCells="1">
                  <from>
                    <xdr:col>20</xdr:col>
                    <xdr:colOff>0</xdr:colOff>
                    <xdr:row>51</xdr:row>
                    <xdr:rowOff>0</xdr:rowOff>
                  </from>
                  <to>
                    <xdr:col>20</xdr:col>
                    <xdr:colOff>209550</xdr:colOff>
                    <xdr:row>51</xdr:row>
                    <xdr:rowOff>200025</xdr:rowOff>
                  </to>
                </anchor>
              </controlPr>
            </control>
          </mc:Choice>
        </mc:AlternateContent>
        <mc:AlternateContent xmlns:mc="http://schemas.openxmlformats.org/markup-compatibility/2006">
          <mc:Choice Requires="x14">
            <control shapeId="89167" r:id="rId82" name="Check Box 79">
              <controlPr defaultSize="0" autoFill="0" autoLine="0" autoPict="0">
                <anchor moveWithCells="1">
                  <from>
                    <xdr:col>19</xdr:col>
                    <xdr:colOff>0</xdr:colOff>
                    <xdr:row>51</xdr:row>
                    <xdr:rowOff>0</xdr:rowOff>
                  </from>
                  <to>
                    <xdr:col>19</xdr:col>
                    <xdr:colOff>209550</xdr:colOff>
                    <xdr:row>51</xdr:row>
                    <xdr:rowOff>200025</xdr:rowOff>
                  </to>
                </anchor>
              </controlPr>
            </control>
          </mc:Choice>
        </mc:AlternateContent>
        <mc:AlternateContent xmlns:mc="http://schemas.openxmlformats.org/markup-compatibility/2006">
          <mc:Choice Requires="x14">
            <control shapeId="89168" r:id="rId83" name="Check Box 80">
              <controlPr defaultSize="0" autoFill="0" autoLine="0" autoPict="0">
                <anchor moveWithCells="1">
                  <from>
                    <xdr:col>20</xdr:col>
                    <xdr:colOff>0</xdr:colOff>
                    <xdr:row>51</xdr:row>
                    <xdr:rowOff>0</xdr:rowOff>
                  </from>
                  <to>
                    <xdr:col>20</xdr:col>
                    <xdr:colOff>209550</xdr:colOff>
                    <xdr:row>51</xdr:row>
                    <xdr:rowOff>200025</xdr:rowOff>
                  </to>
                </anchor>
              </controlPr>
            </control>
          </mc:Choice>
        </mc:AlternateContent>
        <mc:AlternateContent xmlns:mc="http://schemas.openxmlformats.org/markup-compatibility/2006">
          <mc:Choice Requires="x14">
            <control shapeId="89169" r:id="rId84" name="Check Box 81">
              <controlPr defaultSize="0" autoFill="0" autoLine="0" autoPict="0">
                <anchor moveWithCells="1">
                  <from>
                    <xdr:col>19</xdr:col>
                    <xdr:colOff>0</xdr:colOff>
                    <xdr:row>51</xdr:row>
                    <xdr:rowOff>0</xdr:rowOff>
                  </from>
                  <to>
                    <xdr:col>19</xdr:col>
                    <xdr:colOff>209550</xdr:colOff>
                    <xdr:row>51</xdr:row>
                    <xdr:rowOff>200025</xdr:rowOff>
                  </to>
                </anchor>
              </controlPr>
            </control>
          </mc:Choice>
        </mc:AlternateContent>
        <mc:AlternateContent xmlns:mc="http://schemas.openxmlformats.org/markup-compatibility/2006">
          <mc:Choice Requires="x14">
            <control shapeId="89170" r:id="rId85" name="Check Box 82">
              <controlPr defaultSize="0" autoFill="0" autoLine="0" autoPict="0">
                <anchor moveWithCells="1">
                  <from>
                    <xdr:col>20</xdr:col>
                    <xdr:colOff>0</xdr:colOff>
                    <xdr:row>51</xdr:row>
                    <xdr:rowOff>0</xdr:rowOff>
                  </from>
                  <to>
                    <xdr:col>20</xdr:col>
                    <xdr:colOff>209550</xdr:colOff>
                    <xdr:row>51</xdr:row>
                    <xdr:rowOff>200025</xdr:rowOff>
                  </to>
                </anchor>
              </controlPr>
            </control>
          </mc:Choice>
        </mc:AlternateContent>
        <mc:AlternateContent xmlns:mc="http://schemas.openxmlformats.org/markup-compatibility/2006">
          <mc:Choice Requires="x14">
            <control shapeId="89171" r:id="rId86" name="Check Box 83">
              <controlPr defaultSize="0" autoFill="0" autoLine="0" autoPict="0">
                <anchor moveWithCells="1">
                  <from>
                    <xdr:col>19</xdr:col>
                    <xdr:colOff>0</xdr:colOff>
                    <xdr:row>51</xdr:row>
                    <xdr:rowOff>0</xdr:rowOff>
                  </from>
                  <to>
                    <xdr:col>19</xdr:col>
                    <xdr:colOff>209550</xdr:colOff>
                    <xdr:row>51</xdr:row>
                    <xdr:rowOff>200025</xdr:rowOff>
                  </to>
                </anchor>
              </controlPr>
            </control>
          </mc:Choice>
        </mc:AlternateContent>
        <mc:AlternateContent xmlns:mc="http://schemas.openxmlformats.org/markup-compatibility/2006">
          <mc:Choice Requires="x14">
            <control shapeId="89172" r:id="rId87" name="Check Box 84">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73" r:id="rId88" name="Check Box 85">
              <controlPr defaultSize="0" autoFill="0" autoLine="0" autoPict="0">
                <anchor moveWithCells="1">
                  <from>
                    <xdr:col>20</xdr:col>
                    <xdr:colOff>0</xdr:colOff>
                    <xdr:row>51</xdr:row>
                    <xdr:rowOff>0</xdr:rowOff>
                  </from>
                  <to>
                    <xdr:col>20</xdr:col>
                    <xdr:colOff>209550</xdr:colOff>
                    <xdr:row>51</xdr:row>
                    <xdr:rowOff>200025</xdr:rowOff>
                  </to>
                </anchor>
              </controlPr>
            </control>
          </mc:Choice>
        </mc:AlternateContent>
        <mc:AlternateContent xmlns:mc="http://schemas.openxmlformats.org/markup-compatibility/2006">
          <mc:Choice Requires="x14">
            <control shapeId="89174" r:id="rId89" name="Check Box 86">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75" r:id="rId90" name="Check Box 87">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76" r:id="rId91" name="Check Box 88">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77" r:id="rId92" name="Check Box 89">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78" r:id="rId93" name="Check Box 90">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79" r:id="rId94" name="Check Box 91">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80" r:id="rId95" name="Check Box 92">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81" r:id="rId96" name="Check Box 93">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82" r:id="rId97" name="Check Box 94">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83" r:id="rId98" name="Check Box 95">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84" r:id="rId99" name="Check Box 96">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85" r:id="rId100" name="Check Box 97">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86" r:id="rId101" name="Check Box 98">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87" r:id="rId102" name="Check Box 99">
              <controlPr defaultSize="0" autoFill="0" autoLine="0" autoPict="0">
                <anchor moveWithCells="1">
                  <from>
                    <xdr:col>19</xdr:col>
                    <xdr:colOff>0</xdr:colOff>
                    <xdr:row>52</xdr:row>
                    <xdr:rowOff>0</xdr:rowOff>
                  </from>
                  <to>
                    <xdr:col>19</xdr:col>
                    <xdr:colOff>209550</xdr:colOff>
                    <xdr:row>52</xdr:row>
                    <xdr:rowOff>200025</xdr:rowOff>
                  </to>
                </anchor>
              </controlPr>
            </control>
          </mc:Choice>
        </mc:AlternateContent>
        <mc:AlternateContent xmlns:mc="http://schemas.openxmlformats.org/markup-compatibility/2006">
          <mc:Choice Requires="x14">
            <control shapeId="89188" r:id="rId103" name="Check Box 100">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189" r:id="rId104" name="Check Box 101">
              <controlPr defaultSize="0" autoFill="0" autoLine="0" autoPict="0">
                <anchor moveWithCells="1">
                  <from>
                    <xdr:col>20</xdr:col>
                    <xdr:colOff>0</xdr:colOff>
                    <xdr:row>52</xdr:row>
                    <xdr:rowOff>0</xdr:rowOff>
                  </from>
                  <to>
                    <xdr:col>20</xdr:col>
                    <xdr:colOff>209550</xdr:colOff>
                    <xdr:row>52</xdr:row>
                    <xdr:rowOff>200025</xdr:rowOff>
                  </to>
                </anchor>
              </controlPr>
            </control>
          </mc:Choice>
        </mc:AlternateContent>
        <mc:AlternateContent xmlns:mc="http://schemas.openxmlformats.org/markup-compatibility/2006">
          <mc:Choice Requires="x14">
            <control shapeId="89190" r:id="rId105" name="Check Box 102">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191" r:id="rId106" name="Check Box 103">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192" r:id="rId107" name="Check Box 104">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193" r:id="rId108" name="Check Box 105">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194" r:id="rId109" name="Check Box 106">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195" r:id="rId110" name="Check Box 107">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196" r:id="rId111" name="Check Box 108">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197" r:id="rId112" name="Check Box 109">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198" r:id="rId113" name="Check Box 110">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199" r:id="rId114" name="Check Box 111">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200" r:id="rId115" name="Check Box 112">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201" r:id="rId116" name="Check Box 113">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202" r:id="rId117" name="Check Box 114">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203" r:id="rId118" name="Check Box 115">
              <controlPr defaultSize="0" autoFill="0" autoLine="0" autoPict="0">
                <anchor moveWithCells="1">
                  <from>
                    <xdr:col>19</xdr:col>
                    <xdr:colOff>0</xdr:colOff>
                    <xdr:row>53</xdr:row>
                    <xdr:rowOff>0</xdr:rowOff>
                  </from>
                  <to>
                    <xdr:col>19</xdr:col>
                    <xdr:colOff>209550</xdr:colOff>
                    <xdr:row>53</xdr:row>
                    <xdr:rowOff>200025</xdr:rowOff>
                  </to>
                </anchor>
              </controlPr>
            </control>
          </mc:Choice>
        </mc:AlternateContent>
        <mc:AlternateContent xmlns:mc="http://schemas.openxmlformats.org/markup-compatibility/2006">
          <mc:Choice Requires="x14">
            <control shapeId="89204" r:id="rId119" name="Check Box 116">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05" r:id="rId120" name="Check Box 117">
              <controlPr defaultSize="0" autoFill="0" autoLine="0" autoPict="0">
                <anchor moveWithCells="1">
                  <from>
                    <xdr:col>20</xdr:col>
                    <xdr:colOff>0</xdr:colOff>
                    <xdr:row>53</xdr:row>
                    <xdr:rowOff>0</xdr:rowOff>
                  </from>
                  <to>
                    <xdr:col>20</xdr:col>
                    <xdr:colOff>209550</xdr:colOff>
                    <xdr:row>53</xdr:row>
                    <xdr:rowOff>200025</xdr:rowOff>
                  </to>
                </anchor>
              </controlPr>
            </control>
          </mc:Choice>
        </mc:AlternateContent>
        <mc:AlternateContent xmlns:mc="http://schemas.openxmlformats.org/markup-compatibility/2006">
          <mc:Choice Requires="x14">
            <control shapeId="89206" r:id="rId121" name="Check Box 118">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07" r:id="rId122" name="Check Box 119">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08" r:id="rId123" name="Check Box 120">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09" r:id="rId124" name="Check Box 121">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10" r:id="rId125" name="Check Box 122">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11" r:id="rId126" name="Check Box 123">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12" r:id="rId127" name="Check Box 124">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13" r:id="rId128" name="Check Box 125">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14" r:id="rId129" name="Check Box 126">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15" r:id="rId130" name="Check Box 127">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16" r:id="rId131" name="Check Box 128">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17" r:id="rId132" name="Check Box 129">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18" r:id="rId133" name="Check Box 130">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19" r:id="rId134" name="Check Box 131">
              <controlPr defaultSize="0" autoFill="0" autoLine="0" autoPict="0">
                <anchor moveWithCells="1">
                  <from>
                    <xdr:col>19</xdr:col>
                    <xdr:colOff>0</xdr:colOff>
                    <xdr:row>54</xdr:row>
                    <xdr:rowOff>0</xdr:rowOff>
                  </from>
                  <to>
                    <xdr:col>19</xdr:col>
                    <xdr:colOff>209550</xdr:colOff>
                    <xdr:row>54</xdr:row>
                    <xdr:rowOff>200025</xdr:rowOff>
                  </to>
                </anchor>
              </controlPr>
            </control>
          </mc:Choice>
        </mc:AlternateContent>
        <mc:AlternateContent xmlns:mc="http://schemas.openxmlformats.org/markup-compatibility/2006">
          <mc:Choice Requires="x14">
            <control shapeId="89220" r:id="rId135" name="Check Box 132">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21" r:id="rId136" name="Check Box 133">
              <controlPr defaultSize="0" autoFill="0" autoLine="0" autoPict="0">
                <anchor moveWithCells="1">
                  <from>
                    <xdr:col>20</xdr:col>
                    <xdr:colOff>0</xdr:colOff>
                    <xdr:row>54</xdr:row>
                    <xdr:rowOff>0</xdr:rowOff>
                  </from>
                  <to>
                    <xdr:col>20</xdr:col>
                    <xdr:colOff>209550</xdr:colOff>
                    <xdr:row>54</xdr:row>
                    <xdr:rowOff>200025</xdr:rowOff>
                  </to>
                </anchor>
              </controlPr>
            </control>
          </mc:Choice>
        </mc:AlternateContent>
        <mc:AlternateContent xmlns:mc="http://schemas.openxmlformats.org/markup-compatibility/2006">
          <mc:Choice Requires="x14">
            <control shapeId="89222" r:id="rId137" name="Check Box 134">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23" r:id="rId138" name="Check Box 135">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24" r:id="rId139" name="Check Box 136">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25" r:id="rId140" name="Check Box 137">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26" r:id="rId141" name="Check Box 138">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27" r:id="rId142" name="Check Box 139">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28" r:id="rId143" name="Check Box 140">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29" r:id="rId144" name="Check Box 141">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30" r:id="rId145" name="Check Box 142">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31" r:id="rId146" name="Check Box 143">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32" r:id="rId147" name="Check Box 144">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33" r:id="rId148" name="Check Box 145">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34" r:id="rId149" name="Check Box 146">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35" r:id="rId150" name="Check Box 147">
              <controlPr defaultSize="0" autoFill="0" autoLine="0" autoPict="0">
                <anchor moveWithCells="1">
                  <from>
                    <xdr:col>19</xdr:col>
                    <xdr:colOff>0</xdr:colOff>
                    <xdr:row>55</xdr:row>
                    <xdr:rowOff>0</xdr:rowOff>
                  </from>
                  <to>
                    <xdr:col>19</xdr:col>
                    <xdr:colOff>209550</xdr:colOff>
                    <xdr:row>55</xdr:row>
                    <xdr:rowOff>200025</xdr:rowOff>
                  </to>
                </anchor>
              </controlPr>
            </control>
          </mc:Choice>
        </mc:AlternateContent>
        <mc:AlternateContent xmlns:mc="http://schemas.openxmlformats.org/markup-compatibility/2006">
          <mc:Choice Requires="x14">
            <control shapeId="89236" r:id="rId151" name="Check Box 148">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37" r:id="rId152" name="Check Box 149">
              <controlPr defaultSize="0" autoFill="0" autoLine="0" autoPict="0">
                <anchor moveWithCells="1">
                  <from>
                    <xdr:col>20</xdr:col>
                    <xdr:colOff>0</xdr:colOff>
                    <xdr:row>55</xdr:row>
                    <xdr:rowOff>0</xdr:rowOff>
                  </from>
                  <to>
                    <xdr:col>20</xdr:col>
                    <xdr:colOff>209550</xdr:colOff>
                    <xdr:row>55</xdr:row>
                    <xdr:rowOff>200025</xdr:rowOff>
                  </to>
                </anchor>
              </controlPr>
            </control>
          </mc:Choice>
        </mc:AlternateContent>
        <mc:AlternateContent xmlns:mc="http://schemas.openxmlformats.org/markup-compatibility/2006">
          <mc:Choice Requires="x14">
            <control shapeId="89238" r:id="rId153" name="Check Box 150">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39" r:id="rId154" name="Check Box 151">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40" r:id="rId155" name="Check Box 152">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41" r:id="rId156" name="Check Box 153">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42" r:id="rId157" name="Check Box 154">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43" r:id="rId158" name="Check Box 155">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44" r:id="rId159" name="Check Box 156">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45" r:id="rId160" name="Check Box 157">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46" r:id="rId161" name="Check Box 158">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47" r:id="rId162" name="Check Box 159">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48" r:id="rId163" name="Check Box 160">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49" r:id="rId164" name="Check Box 161">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50" r:id="rId165" name="Check Box 162">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51" r:id="rId166" name="Check Box 163">
              <controlPr defaultSize="0" autoFill="0" autoLine="0" autoPict="0">
                <anchor moveWithCells="1">
                  <from>
                    <xdr:col>19</xdr:col>
                    <xdr:colOff>0</xdr:colOff>
                    <xdr:row>56</xdr:row>
                    <xdr:rowOff>0</xdr:rowOff>
                  </from>
                  <to>
                    <xdr:col>19</xdr:col>
                    <xdr:colOff>209550</xdr:colOff>
                    <xdr:row>56</xdr:row>
                    <xdr:rowOff>200025</xdr:rowOff>
                  </to>
                </anchor>
              </controlPr>
            </control>
          </mc:Choice>
        </mc:AlternateContent>
        <mc:AlternateContent xmlns:mc="http://schemas.openxmlformats.org/markup-compatibility/2006">
          <mc:Choice Requires="x14">
            <control shapeId="89252" r:id="rId167" name="Check Box 164">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53" r:id="rId168" name="Check Box 165">
              <controlPr defaultSize="0" autoFill="0" autoLine="0" autoPict="0">
                <anchor moveWithCells="1">
                  <from>
                    <xdr:col>20</xdr:col>
                    <xdr:colOff>0</xdr:colOff>
                    <xdr:row>56</xdr:row>
                    <xdr:rowOff>0</xdr:rowOff>
                  </from>
                  <to>
                    <xdr:col>20</xdr:col>
                    <xdr:colOff>209550</xdr:colOff>
                    <xdr:row>56</xdr:row>
                    <xdr:rowOff>200025</xdr:rowOff>
                  </to>
                </anchor>
              </controlPr>
            </control>
          </mc:Choice>
        </mc:AlternateContent>
        <mc:AlternateContent xmlns:mc="http://schemas.openxmlformats.org/markup-compatibility/2006">
          <mc:Choice Requires="x14">
            <control shapeId="89254" r:id="rId169" name="Check Box 166">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55" r:id="rId170" name="Check Box 167">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56" r:id="rId171" name="Check Box 168">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57" r:id="rId172" name="Check Box 169">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58" r:id="rId173" name="Check Box 170">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59" r:id="rId174" name="Check Box 171">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60" r:id="rId175" name="Check Box 172">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61" r:id="rId176" name="Check Box 173">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62" r:id="rId177" name="Check Box 174">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63" r:id="rId178" name="Check Box 175">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64" r:id="rId179" name="Check Box 176">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65" r:id="rId180" name="Check Box 177">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66" r:id="rId181" name="Check Box 178">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67" r:id="rId182" name="Check Box 179">
              <controlPr defaultSize="0" autoFill="0" autoLine="0" autoPict="0">
                <anchor moveWithCells="1">
                  <from>
                    <xdr:col>19</xdr:col>
                    <xdr:colOff>0</xdr:colOff>
                    <xdr:row>57</xdr:row>
                    <xdr:rowOff>0</xdr:rowOff>
                  </from>
                  <to>
                    <xdr:col>19</xdr:col>
                    <xdr:colOff>209550</xdr:colOff>
                    <xdr:row>57</xdr:row>
                    <xdr:rowOff>200025</xdr:rowOff>
                  </to>
                </anchor>
              </controlPr>
            </control>
          </mc:Choice>
        </mc:AlternateContent>
        <mc:AlternateContent xmlns:mc="http://schemas.openxmlformats.org/markup-compatibility/2006">
          <mc:Choice Requires="x14">
            <control shapeId="89268" r:id="rId183" name="Check Box 180">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69" r:id="rId184" name="Check Box 181">
              <controlPr defaultSize="0" autoFill="0" autoLine="0" autoPict="0">
                <anchor moveWithCells="1">
                  <from>
                    <xdr:col>20</xdr:col>
                    <xdr:colOff>0</xdr:colOff>
                    <xdr:row>57</xdr:row>
                    <xdr:rowOff>0</xdr:rowOff>
                  </from>
                  <to>
                    <xdr:col>20</xdr:col>
                    <xdr:colOff>209550</xdr:colOff>
                    <xdr:row>57</xdr:row>
                    <xdr:rowOff>200025</xdr:rowOff>
                  </to>
                </anchor>
              </controlPr>
            </control>
          </mc:Choice>
        </mc:AlternateContent>
        <mc:AlternateContent xmlns:mc="http://schemas.openxmlformats.org/markup-compatibility/2006">
          <mc:Choice Requires="x14">
            <control shapeId="89270" r:id="rId185" name="Check Box 182">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71" r:id="rId186" name="Check Box 183">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72" r:id="rId187" name="Check Box 184">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73" r:id="rId188" name="Check Box 185">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74" r:id="rId189" name="Check Box 186">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75" r:id="rId190" name="Check Box 187">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76" r:id="rId191" name="Check Box 188">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77" r:id="rId192" name="Check Box 189">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78" r:id="rId193" name="Check Box 190">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79" r:id="rId194" name="Check Box 191">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80" r:id="rId195" name="Check Box 192">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81" r:id="rId196" name="Check Box 193">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82" r:id="rId197" name="Check Box 194">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83" r:id="rId198" name="Check Box 195">
              <controlPr defaultSize="0" autoFill="0" autoLine="0" autoPict="0">
                <anchor moveWithCells="1">
                  <from>
                    <xdr:col>19</xdr:col>
                    <xdr:colOff>0</xdr:colOff>
                    <xdr:row>58</xdr:row>
                    <xdr:rowOff>0</xdr:rowOff>
                  </from>
                  <to>
                    <xdr:col>19</xdr:col>
                    <xdr:colOff>209550</xdr:colOff>
                    <xdr:row>58</xdr:row>
                    <xdr:rowOff>200025</xdr:rowOff>
                  </to>
                </anchor>
              </controlPr>
            </control>
          </mc:Choice>
        </mc:AlternateContent>
        <mc:AlternateContent xmlns:mc="http://schemas.openxmlformats.org/markup-compatibility/2006">
          <mc:Choice Requires="x14">
            <control shapeId="89284" r:id="rId199" name="Check Box 196">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85" r:id="rId200" name="Check Box 197">
              <controlPr defaultSize="0" autoFill="0" autoLine="0" autoPict="0">
                <anchor moveWithCells="1">
                  <from>
                    <xdr:col>20</xdr:col>
                    <xdr:colOff>0</xdr:colOff>
                    <xdr:row>58</xdr:row>
                    <xdr:rowOff>0</xdr:rowOff>
                  </from>
                  <to>
                    <xdr:col>20</xdr:col>
                    <xdr:colOff>209550</xdr:colOff>
                    <xdr:row>58</xdr:row>
                    <xdr:rowOff>200025</xdr:rowOff>
                  </to>
                </anchor>
              </controlPr>
            </control>
          </mc:Choice>
        </mc:AlternateContent>
        <mc:AlternateContent xmlns:mc="http://schemas.openxmlformats.org/markup-compatibility/2006">
          <mc:Choice Requires="x14">
            <control shapeId="89286" r:id="rId201" name="Check Box 198">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87" r:id="rId202" name="Check Box 199">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88" r:id="rId203" name="Check Box 200">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89" r:id="rId204" name="Check Box 201">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90" r:id="rId205" name="Check Box 202">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91" r:id="rId206" name="Check Box 203">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92" r:id="rId207" name="Check Box 204">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93" r:id="rId208" name="Check Box 205">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94" r:id="rId209" name="Check Box 206">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95" r:id="rId210" name="Check Box 207">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96" r:id="rId211" name="Check Box 208">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97" r:id="rId212" name="Check Box 209">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298" r:id="rId213" name="Check Box 210">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299" r:id="rId214" name="Check Box 211">
              <controlPr defaultSize="0" autoFill="0" autoLine="0" autoPict="0">
                <anchor moveWithCells="1">
                  <from>
                    <xdr:col>19</xdr:col>
                    <xdr:colOff>0</xdr:colOff>
                    <xdr:row>59</xdr:row>
                    <xdr:rowOff>0</xdr:rowOff>
                  </from>
                  <to>
                    <xdr:col>19</xdr:col>
                    <xdr:colOff>209550</xdr:colOff>
                    <xdr:row>59</xdr:row>
                    <xdr:rowOff>200025</xdr:rowOff>
                  </to>
                </anchor>
              </controlPr>
            </control>
          </mc:Choice>
        </mc:AlternateContent>
        <mc:AlternateContent xmlns:mc="http://schemas.openxmlformats.org/markup-compatibility/2006">
          <mc:Choice Requires="x14">
            <control shapeId="89300" r:id="rId215" name="Check Box 212">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01" r:id="rId216" name="Check Box 213">
              <controlPr defaultSize="0" autoFill="0" autoLine="0" autoPict="0">
                <anchor moveWithCells="1">
                  <from>
                    <xdr:col>20</xdr:col>
                    <xdr:colOff>0</xdr:colOff>
                    <xdr:row>59</xdr:row>
                    <xdr:rowOff>0</xdr:rowOff>
                  </from>
                  <to>
                    <xdr:col>20</xdr:col>
                    <xdr:colOff>209550</xdr:colOff>
                    <xdr:row>59</xdr:row>
                    <xdr:rowOff>200025</xdr:rowOff>
                  </to>
                </anchor>
              </controlPr>
            </control>
          </mc:Choice>
        </mc:AlternateContent>
        <mc:AlternateContent xmlns:mc="http://schemas.openxmlformats.org/markup-compatibility/2006">
          <mc:Choice Requires="x14">
            <control shapeId="89302" r:id="rId217" name="Check Box 214">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03" r:id="rId218" name="Check Box 215">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04" r:id="rId219" name="Check Box 216">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05" r:id="rId220" name="Check Box 217">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06" r:id="rId221" name="Check Box 218">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07" r:id="rId222" name="Check Box 219">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08" r:id="rId223" name="Check Box 220">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09" r:id="rId224" name="Check Box 221">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10" r:id="rId225" name="Check Box 222">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11" r:id="rId226" name="Check Box 223">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12" r:id="rId227" name="Check Box 224">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13" r:id="rId228" name="Check Box 225">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14" r:id="rId229" name="Check Box 226">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15" r:id="rId230" name="Check Box 227">
              <controlPr defaultSize="0" autoFill="0" autoLine="0" autoPict="0">
                <anchor moveWithCells="1">
                  <from>
                    <xdr:col>19</xdr:col>
                    <xdr:colOff>0</xdr:colOff>
                    <xdr:row>60</xdr:row>
                    <xdr:rowOff>0</xdr:rowOff>
                  </from>
                  <to>
                    <xdr:col>19</xdr:col>
                    <xdr:colOff>209550</xdr:colOff>
                    <xdr:row>60</xdr:row>
                    <xdr:rowOff>200025</xdr:rowOff>
                  </to>
                </anchor>
              </controlPr>
            </control>
          </mc:Choice>
        </mc:AlternateContent>
        <mc:AlternateContent xmlns:mc="http://schemas.openxmlformats.org/markup-compatibility/2006">
          <mc:Choice Requires="x14">
            <control shapeId="89316" r:id="rId231" name="Check Box 228">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17" r:id="rId232" name="Check Box 229">
              <controlPr defaultSize="0" autoFill="0" autoLine="0" autoPict="0">
                <anchor moveWithCells="1">
                  <from>
                    <xdr:col>20</xdr:col>
                    <xdr:colOff>0</xdr:colOff>
                    <xdr:row>60</xdr:row>
                    <xdr:rowOff>0</xdr:rowOff>
                  </from>
                  <to>
                    <xdr:col>20</xdr:col>
                    <xdr:colOff>209550</xdr:colOff>
                    <xdr:row>60</xdr:row>
                    <xdr:rowOff>200025</xdr:rowOff>
                  </to>
                </anchor>
              </controlPr>
            </control>
          </mc:Choice>
        </mc:AlternateContent>
        <mc:AlternateContent xmlns:mc="http://schemas.openxmlformats.org/markup-compatibility/2006">
          <mc:Choice Requires="x14">
            <control shapeId="89318" r:id="rId233" name="Check Box 230">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19" r:id="rId234" name="Check Box 231">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20" r:id="rId235" name="Check Box 232">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21" r:id="rId236" name="Check Box 233">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22" r:id="rId237" name="Check Box 234">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23" r:id="rId238" name="Check Box 235">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24" r:id="rId239" name="Check Box 236">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25" r:id="rId240" name="Check Box 237">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26" r:id="rId241" name="Check Box 238">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27" r:id="rId242" name="Check Box 239">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28" r:id="rId243" name="Check Box 240">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29" r:id="rId244" name="Check Box 241">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30" r:id="rId245" name="Check Box 242">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31" r:id="rId246" name="Check Box 243">
              <controlPr defaultSize="0" autoFill="0" autoLine="0" autoPict="0">
                <anchor moveWithCells="1">
                  <from>
                    <xdr:col>19</xdr:col>
                    <xdr:colOff>0</xdr:colOff>
                    <xdr:row>61</xdr:row>
                    <xdr:rowOff>0</xdr:rowOff>
                  </from>
                  <to>
                    <xdr:col>19</xdr:col>
                    <xdr:colOff>209550</xdr:colOff>
                    <xdr:row>61</xdr:row>
                    <xdr:rowOff>200025</xdr:rowOff>
                  </to>
                </anchor>
              </controlPr>
            </control>
          </mc:Choice>
        </mc:AlternateContent>
        <mc:AlternateContent xmlns:mc="http://schemas.openxmlformats.org/markup-compatibility/2006">
          <mc:Choice Requires="x14">
            <control shapeId="89332" r:id="rId247" name="Check Box 244">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33" r:id="rId248" name="Check Box 245">
              <controlPr defaultSize="0" autoFill="0" autoLine="0" autoPict="0">
                <anchor moveWithCells="1">
                  <from>
                    <xdr:col>20</xdr:col>
                    <xdr:colOff>0</xdr:colOff>
                    <xdr:row>61</xdr:row>
                    <xdr:rowOff>0</xdr:rowOff>
                  </from>
                  <to>
                    <xdr:col>20</xdr:col>
                    <xdr:colOff>209550</xdr:colOff>
                    <xdr:row>61</xdr:row>
                    <xdr:rowOff>200025</xdr:rowOff>
                  </to>
                </anchor>
              </controlPr>
            </control>
          </mc:Choice>
        </mc:AlternateContent>
        <mc:AlternateContent xmlns:mc="http://schemas.openxmlformats.org/markup-compatibility/2006">
          <mc:Choice Requires="x14">
            <control shapeId="89334" r:id="rId249" name="Check Box 246">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35" r:id="rId250" name="Check Box 247">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36" r:id="rId251" name="Check Box 248">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37" r:id="rId252" name="Check Box 249">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38" r:id="rId253" name="Check Box 250">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39" r:id="rId254" name="Check Box 251">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40" r:id="rId255" name="Check Box 252">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41" r:id="rId256" name="Check Box 253">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42" r:id="rId257" name="Check Box 254">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43" r:id="rId258" name="Check Box 255">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44" r:id="rId259" name="Check Box 256">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45" r:id="rId260" name="Check Box 257">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46" r:id="rId261" name="Check Box 258">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47" r:id="rId262" name="Check Box 259">
              <controlPr defaultSize="0" autoFill="0" autoLine="0" autoPict="0">
                <anchor moveWithCells="1">
                  <from>
                    <xdr:col>19</xdr:col>
                    <xdr:colOff>0</xdr:colOff>
                    <xdr:row>62</xdr:row>
                    <xdr:rowOff>0</xdr:rowOff>
                  </from>
                  <to>
                    <xdr:col>19</xdr:col>
                    <xdr:colOff>209550</xdr:colOff>
                    <xdr:row>62</xdr:row>
                    <xdr:rowOff>200025</xdr:rowOff>
                  </to>
                </anchor>
              </controlPr>
            </control>
          </mc:Choice>
        </mc:AlternateContent>
        <mc:AlternateContent xmlns:mc="http://schemas.openxmlformats.org/markup-compatibility/2006">
          <mc:Choice Requires="x14">
            <control shapeId="89348" r:id="rId263" name="Check Box 260">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49" r:id="rId264" name="Check Box 261">
              <controlPr defaultSize="0" autoFill="0" autoLine="0" autoPict="0">
                <anchor moveWithCells="1">
                  <from>
                    <xdr:col>20</xdr:col>
                    <xdr:colOff>0</xdr:colOff>
                    <xdr:row>62</xdr:row>
                    <xdr:rowOff>0</xdr:rowOff>
                  </from>
                  <to>
                    <xdr:col>20</xdr:col>
                    <xdr:colOff>209550</xdr:colOff>
                    <xdr:row>62</xdr:row>
                    <xdr:rowOff>200025</xdr:rowOff>
                  </to>
                </anchor>
              </controlPr>
            </control>
          </mc:Choice>
        </mc:AlternateContent>
        <mc:AlternateContent xmlns:mc="http://schemas.openxmlformats.org/markup-compatibility/2006">
          <mc:Choice Requires="x14">
            <control shapeId="89350" r:id="rId265" name="Check Box 262">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51" r:id="rId266" name="Check Box 263">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52" r:id="rId267" name="Check Box 264">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53" r:id="rId268" name="Check Box 265">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54" r:id="rId269" name="Check Box 266">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55" r:id="rId270" name="Check Box 267">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56" r:id="rId271" name="Check Box 268">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57" r:id="rId272" name="Check Box 269">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58" r:id="rId273" name="Check Box 270">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59" r:id="rId274" name="Check Box 271">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60" r:id="rId275" name="Check Box 272">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61" r:id="rId276" name="Check Box 273">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62" r:id="rId277" name="Check Box 274">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63" r:id="rId278" name="Check Box 275">
              <controlPr defaultSize="0" autoFill="0" autoLine="0" autoPict="0">
                <anchor moveWithCells="1">
                  <from>
                    <xdr:col>19</xdr:col>
                    <xdr:colOff>0</xdr:colOff>
                    <xdr:row>63</xdr:row>
                    <xdr:rowOff>0</xdr:rowOff>
                  </from>
                  <to>
                    <xdr:col>19</xdr:col>
                    <xdr:colOff>209550</xdr:colOff>
                    <xdr:row>63</xdr:row>
                    <xdr:rowOff>200025</xdr:rowOff>
                  </to>
                </anchor>
              </controlPr>
            </control>
          </mc:Choice>
        </mc:AlternateContent>
        <mc:AlternateContent xmlns:mc="http://schemas.openxmlformats.org/markup-compatibility/2006">
          <mc:Choice Requires="x14">
            <control shapeId="89364" r:id="rId279" name="Check Box 276">
              <controlPr defaultSize="0" autoFill="0" autoLine="0" autoPict="0">
                <anchor moveWithCells="1">
                  <from>
                    <xdr:col>19</xdr:col>
                    <xdr:colOff>0</xdr:colOff>
                    <xdr:row>64</xdr:row>
                    <xdr:rowOff>0</xdr:rowOff>
                  </from>
                  <to>
                    <xdr:col>19</xdr:col>
                    <xdr:colOff>209550</xdr:colOff>
                    <xdr:row>64</xdr:row>
                    <xdr:rowOff>200025</xdr:rowOff>
                  </to>
                </anchor>
              </controlPr>
            </control>
          </mc:Choice>
        </mc:AlternateContent>
        <mc:AlternateContent xmlns:mc="http://schemas.openxmlformats.org/markup-compatibility/2006">
          <mc:Choice Requires="x14">
            <control shapeId="89365" r:id="rId280" name="Check Box 277">
              <controlPr defaultSize="0" autoFill="0" autoLine="0" autoPict="0">
                <anchor moveWithCells="1">
                  <from>
                    <xdr:col>20</xdr:col>
                    <xdr:colOff>0</xdr:colOff>
                    <xdr:row>63</xdr:row>
                    <xdr:rowOff>0</xdr:rowOff>
                  </from>
                  <to>
                    <xdr:col>20</xdr:col>
                    <xdr:colOff>209550</xdr:colOff>
                    <xdr:row>63</xdr:row>
                    <xdr:rowOff>200025</xdr:rowOff>
                  </to>
                </anchor>
              </controlPr>
            </control>
          </mc:Choice>
        </mc:AlternateContent>
        <mc:AlternateContent xmlns:mc="http://schemas.openxmlformats.org/markup-compatibility/2006">
          <mc:Choice Requires="x14">
            <control shapeId="89366" r:id="rId281" name="Check Box 278">
              <controlPr defaultSize="0" autoFill="0" autoLine="0" autoPict="0">
                <anchor moveWithCells="1">
                  <from>
                    <xdr:col>20</xdr:col>
                    <xdr:colOff>0</xdr:colOff>
                    <xdr:row>64</xdr:row>
                    <xdr:rowOff>0</xdr:rowOff>
                  </from>
                  <to>
                    <xdr:col>20</xdr:col>
                    <xdr:colOff>209550</xdr:colOff>
                    <xdr:row>64</xdr:row>
                    <xdr:rowOff>200025</xdr:rowOff>
                  </to>
                </anchor>
              </controlPr>
            </control>
          </mc:Choice>
        </mc:AlternateContent>
        <mc:AlternateContent xmlns:mc="http://schemas.openxmlformats.org/markup-compatibility/2006">
          <mc:Choice Requires="x14">
            <control shapeId="89367" r:id="rId282" name="Check Box 279">
              <controlPr defaultSize="0" autoFill="0" autoLine="0" autoPict="0">
                <anchor moveWithCells="1">
                  <from>
                    <xdr:col>19</xdr:col>
                    <xdr:colOff>0</xdr:colOff>
                    <xdr:row>64</xdr:row>
                    <xdr:rowOff>0</xdr:rowOff>
                  </from>
                  <to>
                    <xdr:col>19</xdr:col>
                    <xdr:colOff>209550</xdr:colOff>
                    <xdr:row>64</xdr:row>
                    <xdr:rowOff>200025</xdr:rowOff>
                  </to>
                </anchor>
              </controlPr>
            </control>
          </mc:Choice>
        </mc:AlternateContent>
        <mc:AlternateContent xmlns:mc="http://schemas.openxmlformats.org/markup-compatibility/2006">
          <mc:Choice Requires="x14">
            <control shapeId="89368" r:id="rId283" name="Check Box 280">
              <controlPr defaultSize="0" autoFill="0" autoLine="0" autoPict="0">
                <anchor moveWithCells="1">
                  <from>
                    <xdr:col>20</xdr:col>
                    <xdr:colOff>0</xdr:colOff>
                    <xdr:row>64</xdr:row>
                    <xdr:rowOff>0</xdr:rowOff>
                  </from>
                  <to>
                    <xdr:col>20</xdr:col>
                    <xdr:colOff>209550</xdr:colOff>
                    <xdr:row>64</xdr:row>
                    <xdr:rowOff>200025</xdr:rowOff>
                  </to>
                </anchor>
              </controlPr>
            </control>
          </mc:Choice>
        </mc:AlternateContent>
        <mc:AlternateContent xmlns:mc="http://schemas.openxmlformats.org/markup-compatibility/2006">
          <mc:Choice Requires="x14">
            <control shapeId="89369" r:id="rId284" name="Check Box 281">
              <controlPr defaultSize="0" autoFill="0" autoLine="0" autoPict="0">
                <anchor moveWithCells="1">
                  <from>
                    <xdr:col>19</xdr:col>
                    <xdr:colOff>0</xdr:colOff>
                    <xdr:row>64</xdr:row>
                    <xdr:rowOff>0</xdr:rowOff>
                  </from>
                  <to>
                    <xdr:col>19</xdr:col>
                    <xdr:colOff>209550</xdr:colOff>
                    <xdr:row>64</xdr:row>
                    <xdr:rowOff>200025</xdr:rowOff>
                  </to>
                </anchor>
              </controlPr>
            </control>
          </mc:Choice>
        </mc:AlternateContent>
        <mc:AlternateContent xmlns:mc="http://schemas.openxmlformats.org/markup-compatibility/2006">
          <mc:Choice Requires="x14">
            <control shapeId="89370" r:id="rId285" name="Check Box 282">
              <controlPr defaultSize="0" autoFill="0" autoLine="0" autoPict="0">
                <anchor moveWithCells="1">
                  <from>
                    <xdr:col>20</xdr:col>
                    <xdr:colOff>0</xdr:colOff>
                    <xdr:row>64</xdr:row>
                    <xdr:rowOff>0</xdr:rowOff>
                  </from>
                  <to>
                    <xdr:col>20</xdr:col>
                    <xdr:colOff>209550</xdr:colOff>
                    <xdr:row>64</xdr:row>
                    <xdr:rowOff>200025</xdr:rowOff>
                  </to>
                </anchor>
              </controlPr>
            </control>
          </mc:Choice>
        </mc:AlternateContent>
        <mc:AlternateContent xmlns:mc="http://schemas.openxmlformats.org/markup-compatibility/2006">
          <mc:Choice Requires="x14">
            <control shapeId="89371" r:id="rId286" name="Check Box 283">
              <controlPr defaultSize="0" autoFill="0" autoLine="0" autoPict="0">
                <anchor moveWithCells="1">
                  <from>
                    <xdr:col>19</xdr:col>
                    <xdr:colOff>0</xdr:colOff>
                    <xdr:row>64</xdr:row>
                    <xdr:rowOff>0</xdr:rowOff>
                  </from>
                  <to>
                    <xdr:col>19</xdr:col>
                    <xdr:colOff>209550</xdr:colOff>
                    <xdr:row>64</xdr:row>
                    <xdr:rowOff>200025</xdr:rowOff>
                  </to>
                </anchor>
              </controlPr>
            </control>
          </mc:Choice>
        </mc:AlternateContent>
        <mc:AlternateContent xmlns:mc="http://schemas.openxmlformats.org/markup-compatibility/2006">
          <mc:Choice Requires="x14">
            <control shapeId="89372" r:id="rId287" name="Check Box 284">
              <controlPr defaultSize="0" autoFill="0" autoLine="0" autoPict="0">
                <anchor moveWithCells="1">
                  <from>
                    <xdr:col>20</xdr:col>
                    <xdr:colOff>0</xdr:colOff>
                    <xdr:row>64</xdr:row>
                    <xdr:rowOff>0</xdr:rowOff>
                  </from>
                  <to>
                    <xdr:col>20</xdr:col>
                    <xdr:colOff>209550</xdr:colOff>
                    <xdr:row>64</xdr:row>
                    <xdr:rowOff>200025</xdr:rowOff>
                  </to>
                </anchor>
              </controlPr>
            </control>
          </mc:Choice>
        </mc:AlternateContent>
        <mc:AlternateContent xmlns:mc="http://schemas.openxmlformats.org/markup-compatibility/2006">
          <mc:Choice Requires="x14">
            <control shapeId="89373" r:id="rId288" name="Check Box 285">
              <controlPr defaultSize="0" autoFill="0" autoLine="0" autoPict="0">
                <anchor moveWithCells="1">
                  <from>
                    <xdr:col>19</xdr:col>
                    <xdr:colOff>0</xdr:colOff>
                    <xdr:row>64</xdr:row>
                    <xdr:rowOff>0</xdr:rowOff>
                  </from>
                  <to>
                    <xdr:col>19</xdr:col>
                    <xdr:colOff>209550</xdr:colOff>
                    <xdr:row>64</xdr:row>
                    <xdr:rowOff>200025</xdr:rowOff>
                  </to>
                </anchor>
              </controlPr>
            </control>
          </mc:Choice>
        </mc:AlternateContent>
        <mc:AlternateContent xmlns:mc="http://schemas.openxmlformats.org/markup-compatibility/2006">
          <mc:Choice Requires="x14">
            <control shapeId="89374" r:id="rId289" name="Check Box 286">
              <controlPr defaultSize="0" autoFill="0" autoLine="0" autoPict="0">
                <anchor moveWithCells="1">
                  <from>
                    <xdr:col>20</xdr:col>
                    <xdr:colOff>0</xdr:colOff>
                    <xdr:row>64</xdr:row>
                    <xdr:rowOff>0</xdr:rowOff>
                  </from>
                  <to>
                    <xdr:col>20</xdr:col>
                    <xdr:colOff>209550</xdr:colOff>
                    <xdr:row>64</xdr:row>
                    <xdr:rowOff>200025</xdr:rowOff>
                  </to>
                </anchor>
              </controlPr>
            </control>
          </mc:Choice>
        </mc:AlternateContent>
        <mc:AlternateContent xmlns:mc="http://schemas.openxmlformats.org/markup-compatibility/2006">
          <mc:Choice Requires="x14">
            <control shapeId="89375" r:id="rId290" name="Check Box 287">
              <controlPr defaultSize="0" autoFill="0" autoLine="0" autoPict="0">
                <anchor moveWithCells="1">
                  <from>
                    <xdr:col>1</xdr:col>
                    <xdr:colOff>0</xdr:colOff>
                    <xdr:row>24</xdr:row>
                    <xdr:rowOff>190500</xdr:rowOff>
                  </from>
                  <to>
                    <xdr:col>2</xdr:col>
                    <xdr:colOff>19050</xdr:colOff>
                    <xdr:row>26</xdr:row>
                    <xdr:rowOff>0</xdr:rowOff>
                  </to>
                </anchor>
              </controlPr>
            </control>
          </mc:Choice>
        </mc:AlternateContent>
        <mc:AlternateContent xmlns:mc="http://schemas.openxmlformats.org/markup-compatibility/2006">
          <mc:Choice Requires="x14">
            <control shapeId="89376" r:id="rId291" name="Check Box 288">
              <controlPr defaultSize="0" autoFill="0" autoLine="0" autoPict="0">
                <anchor moveWithCells="1">
                  <from>
                    <xdr:col>3</xdr:col>
                    <xdr:colOff>190500</xdr:colOff>
                    <xdr:row>36</xdr:row>
                    <xdr:rowOff>161925</xdr:rowOff>
                  </from>
                  <to>
                    <xdr:col>5</xdr:col>
                    <xdr:colOff>28575</xdr:colOff>
                    <xdr:row>37</xdr:row>
                    <xdr:rowOff>180975</xdr:rowOff>
                  </to>
                </anchor>
              </controlPr>
            </control>
          </mc:Choice>
        </mc:AlternateContent>
        <mc:AlternateContent xmlns:mc="http://schemas.openxmlformats.org/markup-compatibility/2006">
          <mc:Choice Requires="x14">
            <control shapeId="89377" r:id="rId292" name="Check Box 289">
              <controlPr defaultSize="0" autoFill="0" autoLine="0" autoPict="0">
                <anchor moveWithCells="1">
                  <from>
                    <xdr:col>1</xdr:col>
                    <xdr:colOff>0</xdr:colOff>
                    <xdr:row>35</xdr:row>
                    <xdr:rowOff>190500</xdr:rowOff>
                  </from>
                  <to>
                    <xdr:col>2</xdr:col>
                    <xdr:colOff>19050</xdr:colOff>
                    <xdr:row>37</xdr:row>
                    <xdr:rowOff>9525</xdr:rowOff>
                  </to>
                </anchor>
              </controlPr>
            </control>
          </mc:Choice>
        </mc:AlternateContent>
        <mc:AlternateContent xmlns:mc="http://schemas.openxmlformats.org/markup-compatibility/2006">
          <mc:Choice Requires="x14">
            <control shapeId="89378" r:id="rId293" name="Check Box 290">
              <controlPr defaultSize="0" autoFill="0" autoLine="0" autoPict="0">
                <anchor moveWithCells="1">
                  <from>
                    <xdr:col>1</xdr:col>
                    <xdr:colOff>0</xdr:colOff>
                    <xdr:row>36</xdr:row>
                    <xdr:rowOff>190500</xdr:rowOff>
                  </from>
                  <to>
                    <xdr:col>2</xdr:col>
                    <xdr:colOff>19050</xdr:colOff>
                    <xdr:row>38</xdr:row>
                    <xdr:rowOff>9525</xdr:rowOff>
                  </to>
                </anchor>
              </controlPr>
            </control>
          </mc:Choice>
        </mc:AlternateContent>
        <mc:AlternateContent xmlns:mc="http://schemas.openxmlformats.org/markup-compatibility/2006">
          <mc:Choice Requires="x14">
            <control shapeId="89379" r:id="rId294" name="Check Box 291">
              <controlPr defaultSize="0" autoFill="0" autoLine="0" autoPict="0">
                <anchor moveWithCells="1">
                  <from>
                    <xdr:col>1</xdr:col>
                    <xdr:colOff>0</xdr:colOff>
                    <xdr:row>37</xdr:row>
                    <xdr:rowOff>190500</xdr:rowOff>
                  </from>
                  <to>
                    <xdr:col>2</xdr:col>
                    <xdr:colOff>19050</xdr:colOff>
                    <xdr:row>39</xdr:row>
                    <xdr:rowOff>0</xdr:rowOff>
                  </to>
                </anchor>
              </controlPr>
            </control>
          </mc:Choice>
        </mc:AlternateContent>
        <mc:AlternateContent xmlns:mc="http://schemas.openxmlformats.org/markup-compatibility/2006">
          <mc:Choice Requires="x14">
            <control shapeId="89380" r:id="rId295" name="Check Box 292">
              <controlPr defaultSize="0" autoFill="0" autoLine="0" autoPict="0">
                <anchor moveWithCells="1">
                  <from>
                    <xdr:col>1</xdr:col>
                    <xdr:colOff>0</xdr:colOff>
                    <xdr:row>31</xdr:row>
                    <xdr:rowOff>190500</xdr:rowOff>
                  </from>
                  <to>
                    <xdr:col>2</xdr:col>
                    <xdr:colOff>19050</xdr:colOff>
                    <xdr:row>33</xdr:row>
                    <xdr:rowOff>0</xdr:rowOff>
                  </to>
                </anchor>
              </controlPr>
            </control>
          </mc:Choice>
        </mc:AlternateContent>
        <mc:AlternateContent xmlns:mc="http://schemas.openxmlformats.org/markup-compatibility/2006">
          <mc:Choice Requires="x14">
            <control shapeId="89381" r:id="rId296" name="Check Box 293">
              <controlPr defaultSize="0" autoFill="0" autoLine="0" autoPict="0">
                <anchor moveWithCells="1">
                  <from>
                    <xdr:col>3</xdr:col>
                    <xdr:colOff>0</xdr:colOff>
                    <xdr:row>30</xdr:row>
                    <xdr:rowOff>0</xdr:rowOff>
                  </from>
                  <to>
                    <xdr:col>4</xdr:col>
                    <xdr:colOff>28575</xdr:colOff>
                    <xdr:row>31</xdr:row>
                    <xdr:rowOff>9525</xdr:rowOff>
                  </to>
                </anchor>
              </controlPr>
            </control>
          </mc:Choice>
        </mc:AlternateContent>
        <mc:AlternateContent xmlns:mc="http://schemas.openxmlformats.org/markup-compatibility/2006">
          <mc:Choice Requires="x14">
            <control shapeId="89382" r:id="rId297" name="Check Box 294">
              <controlPr defaultSize="0" autoFill="0" autoLine="0" autoPict="0">
                <anchor moveWithCells="1">
                  <from>
                    <xdr:col>1</xdr:col>
                    <xdr:colOff>0</xdr:colOff>
                    <xdr:row>29</xdr:row>
                    <xdr:rowOff>190500</xdr:rowOff>
                  </from>
                  <to>
                    <xdr:col>2</xdr:col>
                    <xdr:colOff>19050</xdr:colOff>
                    <xdr:row>31</xdr:row>
                    <xdr:rowOff>0</xdr:rowOff>
                  </to>
                </anchor>
              </controlPr>
            </control>
          </mc:Choice>
        </mc:AlternateContent>
        <mc:AlternateContent xmlns:mc="http://schemas.openxmlformats.org/markup-compatibility/2006">
          <mc:Choice Requires="x14">
            <control shapeId="89383" r:id="rId298" name="Check Box 295">
              <controlPr defaultSize="0" autoFill="0" autoLine="0" autoPict="0">
                <anchor moveWithCells="1">
                  <from>
                    <xdr:col>1</xdr:col>
                    <xdr:colOff>0</xdr:colOff>
                    <xdr:row>30</xdr:row>
                    <xdr:rowOff>190500</xdr:rowOff>
                  </from>
                  <to>
                    <xdr:col>2</xdr:col>
                    <xdr:colOff>19050</xdr:colOff>
                    <xdr:row>32</xdr:row>
                    <xdr:rowOff>0</xdr:rowOff>
                  </to>
                </anchor>
              </controlPr>
            </control>
          </mc:Choice>
        </mc:AlternateContent>
        <mc:AlternateContent xmlns:mc="http://schemas.openxmlformats.org/markup-compatibility/2006">
          <mc:Choice Requires="x14">
            <control shapeId="89384" r:id="rId299" name="Check Box 296">
              <controlPr defaultSize="0" autoFill="0" autoLine="0" autoPict="0">
                <anchor moveWithCells="1">
                  <from>
                    <xdr:col>3</xdr:col>
                    <xdr:colOff>0</xdr:colOff>
                    <xdr:row>23</xdr:row>
                    <xdr:rowOff>0</xdr:rowOff>
                  </from>
                  <to>
                    <xdr:col>4</xdr:col>
                    <xdr:colOff>28575</xdr:colOff>
                    <xdr:row>24</xdr:row>
                    <xdr:rowOff>9525</xdr:rowOff>
                  </to>
                </anchor>
              </controlPr>
            </control>
          </mc:Choice>
        </mc:AlternateContent>
        <mc:AlternateContent xmlns:mc="http://schemas.openxmlformats.org/markup-compatibility/2006">
          <mc:Choice Requires="x14">
            <control shapeId="89385" r:id="rId300" name="Check Box 297">
              <controlPr defaultSize="0" autoFill="0" autoLine="0" autoPict="0">
                <anchor moveWithCells="1">
                  <from>
                    <xdr:col>3</xdr:col>
                    <xdr:colOff>9525</xdr:colOff>
                    <xdr:row>16</xdr:row>
                    <xdr:rowOff>0</xdr:rowOff>
                  </from>
                  <to>
                    <xdr:col>4</xdr:col>
                    <xdr:colOff>38100</xdr:colOff>
                    <xdr:row>17</xdr:row>
                    <xdr:rowOff>9525</xdr:rowOff>
                  </to>
                </anchor>
              </controlPr>
            </control>
          </mc:Choice>
        </mc:AlternateContent>
        <mc:AlternateContent xmlns:mc="http://schemas.openxmlformats.org/markup-compatibility/2006">
          <mc:Choice Requires="x14">
            <control shapeId="89386" r:id="rId301" name="Check Box 298">
              <controlPr defaultSize="0" autoFill="0" autoLine="0" autoPict="0">
                <anchor moveWithCells="1">
                  <from>
                    <xdr:col>2</xdr:col>
                    <xdr:colOff>2019300</xdr:colOff>
                    <xdr:row>12</xdr:row>
                    <xdr:rowOff>190500</xdr:rowOff>
                  </from>
                  <to>
                    <xdr:col>4</xdr:col>
                    <xdr:colOff>28575</xdr:colOff>
                    <xdr:row>14</xdr:row>
                    <xdr:rowOff>0</xdr:rowOff>
                  </to>
                </anchor>
              </controlPr>
            </control>
          </mc:Choice>
        </mc:AlternateContent>
        <mc:AlternateContent xmlns:mc="http://schemas.openxmlformats.org/markup-compatibility/2006">
          <mc:Choice Requires="x14">
            <control shapeId="89387" r:id="rId302" name="Check Box 299">
              <controlPr defaultSize="0" autoFill="0" autoLine="0" autoPict="0">
                <anchor moveWithCells="1">
                  <from>
                    <xdr:col>2</xdr:col>
                    <xdr:colOff>2019300</xdr:colOff>
                    <xdr:row>13</xdr:row>
                    <xdr:rowOff>190500</xdr:rowOff>
                  </from>
                  <to>
                    <xdr:col>4</xdr:col>
                    <xdr:colOff>28575</xdr:colOff>
                    <xdr:row>15</xdr:row>
                    <xdr:rowOff>0</xdr:rowOff>
                  </to>
                </anchor>
              </controlPr>
            </control>
          </mc:Choice>
        </mc:AlternateContent>
        <mc:AlternateContent xmlns:mc="http://schemas.openxmlformats.org/markup-compatibility/2006">
          <mc:Choice Requires="x14">
            <control shapeId="89388" r:id="rId303" name="Check Box 300">
              <controlPr defaultSize="0" autoFill="0" autoLine="0" autoPict="0">
                <anchor moveWithCells="1">
                  <from>
                    <xdr:col>3</xdr:col>
                    <xdr:colOff>0</xdr:colOff>
                    <xdr:row>20</xdr:row>
                    <xdr:rowOff>190500</xdr:rowOff>
                  </from>
                  <to>
                    <xdr:col>4</xdr:col>
                    <xdr:colOff>28575</xdr:colOff>
                    <xdr:row>22</xdr:row>
                    <xdr:rowOff>0</xdr:rowOff>
                  </to>
                </anchor>
              </controlPr>
            </control>
          </mc:Choice>
        </mc:AlternateContent>
        <mc:AlternateContent xmlns:mc="http://schemas.openxmlformats.org/markup-compatibility/2006">
          <mc:Choice Requires="x14">
            <control shapeId="89389" r:id="rId304" name="Check Box 301">
              <controlPr defaultSize="0" autoFill="0" autoLine="0" autoPict="0">
                <anchor moveWithCells="1">
                  <from>
                    <xdr:col>1</xdr:col>
                    <xdr:colOff>0</xdr:colOff>
                    <xdr:row>27</xdr:row>
                    <xdr:rowOff>0</xdr:rowOff>
                  </from>
                  <to>
                    <xdr:col>2</xdr:col>
                    <xdr:colOff>19050</xdr:colOff>
                    <xdr:row>28</xdr:row>
                    <xdr:rowOff>9525</xdr:rowOff>
                  </to>
                </anchor>
              </controlPr>
            </control>
          </mc:Choice>
        </mc:AlternateContent>
        <mc:AlternateContent xmlns:mc="http://schemas.openxmlformats.org/markup-compatibility/2006">
          <mc:Choice Requires="x14">
            <control shapeId="89390" r:id="rId305" name="Check Box 302">
              <controlPr defaultSize="0" autoFill="0" autoLine="0" autoPict="0">
                <anchor moveWithCells="1">
                  <from>
                    <xdr:col>3</xdr:col>
                    <xdr:colOff>0</xdr:colOff>
                    <xdr:row>32</xdr:row>
                    <xdr:rowOff>9525</xdr:rowOff>
                  </from>
                  <to>
                    <xdr:col>4</xdr:col>
                    <xdr:colOff>28575</xdr:colOff>
                    <xdr:row>32</xdr:row>
                    <xdr:rowOff>180975</xdr:rowOff>
                  </to>
                </anchor>
              </controlPr>
            </control>
          </mc:Choice>
        </mc:AlternateContent>
        <mc:AlternateContent xmlns:mc="http://schemas.openxmlformats.org/markup-compatibility/2006">
          <mc:Choice Requires="x14">
            <control shapeId="89391" r:id="rId306" name="Check Box 303">
              <controlPr defaultSize="0" autoFill="0" autoLine="0" autoPict="0">
                <anchor moveWithCells="1">
                  <from>
                    <xdr:col>3</xdr:col>
                    <xdr:colOff>190500</xdr:colOff>
                    <xdr:row>35</xdr:row>
                    <xdr:rowOff>171450</xdr:rowOff>
                  </from>
                  <to>
                    <xdr:col>5</xdr:col>
                    <xdr:colOff>28575</xdr:colOff>
                    <xdr:row>36</xdr:row>
                    <xdr:rowOff>180975</xdr:rowOff>
                  </to>
                </anchor>
              </controlPr>
            </control>
          </mc:Choice>
        </mc:AlternateContent>
        <mc:AlternateContent xmlns:mc="http://schemas.openxmlformats.org/markup-compatibility/2006">
          <mc:Choice Requires="x14">
            <control shapeId="89392" r:id="rId307" name="Check Box 304">
              <controlPr defaultSize="0" autoFill="0" autoLine="0" autoPict="0">
                <anchor moveWithCells="1">
                  <from>
                    <xdr:col>1</xdr:col>
                    <xdr:colOff>276225</xdr:colOff>
                    <xdr:row>25</xdr:row>
                    <xdr:rowOff>190500</xdr:rowOff>
                  </from>
                  <to>
                    <xdr:col>2</xdr:col>
                    <xdr:colOff>19050</xdr:colOff>
                    <xdr:row>27</xdr:row>
                    <xdr:rowOff>0</xdr:rowOff>
                  </to>
                </anchor>
              </controlPr>
            </control>
          </mc:Choice>
        </mc:AlternateContent>
        <mc:AlternateContent xmlns:mc="http://schemas.openxmlformats.org/markup-compatibility/2006">
          <mc:Choice Requires="x14">
            <control shapeId="89393" r:id="rId308" name="Check Box 305">
              <controlPr defaultSize="0" autoFill="0" autoLine="0" autoPict="0">
                <anchor moveWithCells="1">
                  <from>
                    <xdr:col>3</xdr:col>
                    <xdr:colOff>190500</xdr:colOff>
                    <xdr:row>37</xdr:row>
                    <xdr:rowOff>180975</xdr:rowOff>
                  </from>
                  <to>
                    <xdr:col>5</xdr:col>
                    <xdr:colOff>28575</xdr:colOff>
                    <xdr:row>38</xdr:row>
                    <xdr:rowOff>190500</xdr:rowOff>
                  </to>
                </anchor>
              </controlPr>
            </control>
          </mc:Choice>
        </mc:AlternateContent>
        <mc:AlternateContent xmlns:mc="http://schemas.openxmlformats.org/markup-compatibility/2006">
          <mc:Choice Requires="x14">
            <control shapeId="89394" r:id="rId309" name="Check Box 306">
              <controlPr defaultSize="0" autoFill="0" autoLine="0" autoPict="0">
                <anchor moveWithCells="1">
                  <from>
                    <xdr:col>6</xdr:col>
                    <xdr:colOff>0</xdr:colOff>
                    <xdr:row>36</xdr:row>
                    <xdr:rowOff>0</xdr:rowOff>
                  </from>
                  <to>
                    <xdr:col>7</xdr:col>
                    <xdr:colOff>19050</xdr:colOff>
                    <xdr:row>37</xdr:row>
                    <xdr:rowOff>19050</xdr:rowOff>
                  </to>
                </anchor>
              </controlPr>
            </control>
          </mc:Choice>
        </mc:AlternateContent>
        <mc:AlternateContent xmlns:mc="http://schemas.openxmlformats.org/markup-compatibility/2006">
          <mc:Choice Requires="x14">
            <control shapeId="89395" r:id="rId310" name="Check Box 307">
              <controlPr defaultSize="0" autoFill="0" autoLine="0" autoPict="0">
                <anchor moveWithCells="1">
                  <from>
                    <xdr:col>6</xdr:col>
                    <xdr:colOff>0</xdr:colOff>
                    <xdr:row>37</xdr:row>
                    <xdr:rowOff>0</xdr:rowOff>
                  </from>
                  <to>
                    <xdr:col>7</xdr:col>
                    <xdr:colOff>19050</xdr:colOff>
                    <xdr:row>38</xdr:row>
                    <xdr:rowOff>9525</xdr:rowOff>
                  </to>
                </anchor>
              </controlPr>
            </control>
          </mc:Choice>
        </mc:AlternateContent>
        <mc:AlternateContent xmlns:mc="http://schemas.openxmlformats.org/markup-compatibility/2006">
          <mc:Choice Requires="x14">
            <control shapeId="89396" r:id="rId311" name="Check Box 308">
              <controlPr defaultSize="0" autoFill="0" autoLine="0" autoPict="0">
                <anchor moveWithCells="1">
                  <from>
                    <xdr:col>6</xdr:col>
                    <xdr:colOff>0</xdr:colOff>
                    <xdr:row>34</xdr:row>
                    <xdr:rowOff>0</xdr:rowOff>
                  </from>
                  <to>
                    <xdr:col>7</xdr:col>
                    <xdr:colOff>19050</xdr:colOff>
                    <xdr:row>35</xdr:row>
                    <xdr:rowOff>9525</xdr:rowOff>
                  </to>
                </anchor>
              </controlPr>
            </control>
          </mc:Choice>
        </mc:AlternateContent>
        <mc:AlternateContent xmlns:mc="http://schemas.openxmlformats.org/markup-compatibility/2006">
          <mc:Choice Requires="x14">
            <control shapeId="89397" r:id="rId312" name="Check Box 309">
              <controlPr defaultSize="0" autoFill="0" autoLine="0" autoPict="0">
                <anchor moveWithCells="1">
                  <from>
                    <xdr:col>6</xdr:col>
                    <xdr:colOff>0</xdr:colOff>
                    <xdr:row>37</xdr:row>
                    <xdr:rowOff>190500</xdr:rowOff>
                  </from>
                  <to>
                    <xdr:col>7</xdr:col>
                    <xdr:colOff>19050</xdr:colOff>
                    <xdr:row>39</xdr:row>
                    <xdr:rowOff>0</xdr:rowOff>
                  </to>
                </anchor>
              </controlPr>
            </control>
          </mc:Choice>
        </mc:AlternateContent>
        <mc:AlternateContent xmlns:mc="http://schemas.openxmlformats.org/markup-compatibility/2006">
          <mc:Choice Requires="x14">
            <control shapeId="89398" r:id="rId313" name="Check Box 310">
              <controlPr defaultSize="0" autoFill="0" autoLine="0" autoPict="0">
                <anchor moveWithCells="1">
                  <from>
                    <xdr:col>6</xdr:col>
                    <xdr:colOff>0</xdr:colOff>
                    <xdr:row>10</xdr:row>
                    <xdr:rowOff>0</xdr:rowOff>
                  </from>
                  <to>
                    <xdr:col>7</xdr:col>
                    <xdr:colOff>19050</xdr:colOff>
                    <xdr:row>11</xdr:row>
                    <xdr:rowOff>9525</xdr:rowOff>
                  </to>
                </anchor>
              </controlPr>
            </control>
          </mc:Choice>
        </mc:AlternateContent>
        <mc:AlternateContent xmlns:mc="http://schemas.openxmlformats.org/markup-compatibility/2006">
          <mc:Choice Requires="x14">
            <control shapeId="89399" r:id="rId314" name="Check Box 311">
              <controlPr defaultSize="0" autoFill="0" autoLine="0" autoPict="0">
                <anchor moveWithCells="1">
                  <from>
                    <xdr:col>6</xdr:col>
                    <xdr:colOff>0</xdr:colOff>
                    <xdr:row>16</xdr:row>
                    <xdr:rowOff>0</xdr:rowOff>
                  </from>
                  <to>
                    <xdr:col>7</xdr:col>
                    <xdr:colOff>19050</xdr:colOff>
                    <xdr:row>17</xdr:row>
                    <xdr:rowOff>9525</xdr:rowOff>
                  </to>
                </anchor>
              </controlPr>
            </control>
          </mc:Choice>
        </mc:AlternateContent>
        <mc:AlternateContent xmlns:mc="http://schemas.openxmlformats.org/markup-compatibility/2006">
          <mc:Choice Requires="x14">
            <control shapeId="89400" r:id="rId315" name="Check Box 312">
              <controlPr defaultSize="0" autoFill="0" autoLine="0" autoPict="0">
                <anchor moveWithCells="1">
                  <from>
                    <xdr:col>6</xdr:col>
                    <xdr:colOff>0</xdr:colOff>
                    <xdr:row>12</xdr:row>
                    <xdr:rowOff>0</xdr:rowOff>
                  </from>
                  <to>
                    <xdr:col>7</xdr:col>
                    <xdr:colOff>19050</xdr:colOff>
                    <xdr:row>13</xdr:row>
                    <xdr:rowOff>9525</xdr:rowOff>
                  </to>
                </anchor>
              </controlPr>
            </control>
          </mc:Choice>
        </mc:AlternateContent>
        <mc:AlternateContent xmlns:mc="http://schemas.openxmlformats.org/markup-compatibility/2006">
          <mc:Choice Requires="x14">
            <control shapeId="89401" r:id="rId316" name="Check Box 313">
              <controlPr defaultSize="0" autoFill="0" autoLine="0" autoPict="0">
                <anchor moveWithCells="1">
                  <from>
                    <xdr:col>6</xdr:col>
                    <xdr:colOff>0</xdr:colOff>
                    <xdr:row>13</xdr:row>
                    <xdr:rowOff>0</xdr:rowOff>
                  </from>
                  <to>
                    <xdr:col>7</xdr:col>
                    <xdr:colOff>19050</xdr:colOff>
                    <xdr:row>14</xdr:row>
                    <xdr:rowOff>9525</xdr:rowOff>
                  </to>
                </anchor>
              </controlPr>
            </control>
          </mc:Choice>
        </mc:AlternateContent>
        <mc:AlternateContent xmlns:mc="http://schemas.openxmlformats.org/markup-compatibility/2006">
          <mc:Choice Requires="x14">
            <control shapeId="89402" r:id="rId317" name="Check Box 314">
              <controlPr defaultSize="0" autoFill="0" autoLine="0" autoPict="0">
                <anchor moveWithCells="1">
                  <from>
                    <xdr:col>6</xdr:col>
                    <xdr:colOff>0</xdr:colOff>
                    <xdr:row>14</xdr:row>
                    <xdr:rowOff>0</xdr:rowOff>
                  </from>
                  <to>
                    <xdr:col>7</xdr:col>
                    <xdr:colOff>19050</xdr:colOff>
                    <xdr:row>15</xdr:row>
                    <xdr:rowOff>9525</xdr:rowOff>
                  </to>
                </anchor>
              </controlPr>
            </control>
          </mc:Choice>
        </mc:AlternateContent>
        <mc:AlternateContent xmlns:mc="http://schemas.openxmlformats.org/markup-compatibility/2006">
          <mc:Choice Requires="x14">
            <control shapeId="89403" r:id="rId318" name="Check Box 315">
              <controlPr defaultSize="0" autoFill="0" autoLine="0" autoPict="0">
                <anchor moveWithCells="1">
                  <from>
                    <xdr:col>1</xdr:col>
                    <xdr:colOff>0</xdr:colOff>
                    <xdr:row>45</xdr:row>
                    <xdr:rowOff>0</xdr:rowOff>
                  </from>
                  <to>
                    <xdr:col>2</xdr:col>
                    <xdr:colOff>19050</xdr:colOff>
                    <xdr:row>46</xdr:row>
                    <xdr:rowOff>9525</xdr:rowOff>
                  </to>
                </anchor>
              </controlPr>
            </control>
          </mc:Choice>
        </mc:AlternateContent>
        <mc:AlternateContent xmlns:mc="http://schemas.openxmlformats.org/markup-compatibility/2006">
          <mc:Choice Requires="x14">
            <control shapeId="89404" r:id="rId319" name="Check Box 316">
              <controlPr defaultSize="0" autoFill="0" autoLine="0" autoPict="0">
                <anchor moveWithCells="1">
                  <from>
                    <xdr:col>1</xdr:col>
                    <xdr:colOff>0</xdr:colOff>
                    <xdr:row>44</xdr:row>
                    <xdr:rowOff>0</xdr:rowOff>
                  </from>
                  <to>
                    <xdr:col>2</xdr:col>
                    <xdr:colOff>19050</xdr:colOff>
                    <xdr:row>45</xdr:row>
                    <xdr:rowOff>9525</xdr:rowOff>
                  </to>
                </anchor>
              </controlPr>
            </control>
          </mc:Choice>
        </mc:AlternateContent>
        <mc:AlternateContent xmlns:mc="http://schemas.openxmlformats.org/markup-compatibility/2006">
          <mc:Choice Requires="x14">
            <control shapeId="89405" r:id="rId320" name="Check Box 317">
              <controlPr defaultSize="0" autoFill="0" autoLine="0" autoPict="0">
                <anchor moveWithCells="1">
                  <from>
                    <xdr:col>6</xdr:col>
                    <xdr:colOff>0</xdr:colOff>
                    <xdr:row>28</xdr:row>
                    <xdr:rowOff>0</xdr:rowOff>
                  </from>
                  <to>
                    <xdr:col>7</xdr:col>
                    <xdr:colOff>19050</xdr:colOff>
                    <xdr:row>29</xdr:row>
                    <xdr:rowOff>9525</xdr:rowOff>
                  </to>
                </anchor>
              </controlPr>
            </control>
          </mc:Choice>
        </mc:AlternateContent>
        <mc:AlternateContent xmlns:mc="http://schemas.openxmlformats.org/markup-compatibility/2006">
          <mc:Choice Requires="x14">
            <control shapeId="89406" r:id="rId321" name="Check Box 318">
              <controlPr defaultSize="0" autoFill="0" autoLine="0" autoPict="0">
                <anchor moveWithCells="1">
                  <from>
                    <xdr:col>6</xdr:col>
                    <xdr:colOff>0</xdr:colOff>
                    <xdr:row>24</xdr:row>
                    <xdr:rowOff>0</xdr:rowOff>
                  </from>
                  <to>
                    <xdr:col>7</xdr:col>
                    <xdr:colOff>19050</xdr:colOff>
                    <xdr:row>25</xdr:row>
                    <xdr:rowOff>9525</xdr:rowOff>
                  </to>
                </anchor>
              </controlPr>
            </control>
          </mc:Choice>
        </mc:AlternateContent>
        <mc:AlternateContent xmlns:mc="http://schemas.openxmlformats.org/markup-compatibility/2006">
          <mc:Choice Requires="x14">
            <control shapeId="89407" r:id="rId322" name="Check Box 319">
              <controlPr defaultSize="0" autoFill="0" autoLine="0" autoPict="0">
                <anchor moveWithCells="1">
                  <from>
                    <xdr:col>6</xdr:col>
                    <xdr:colOff>0</xdr:colOff>
                    <xdr:row>29</xdr:row>
                    <xdr:rowOff>0</xdr:rowOff>
                  </from>
                  <to>
                    <xdr:col>7</xdr:col>
                    <xdr:colOff>19050</xdr:colOff>
                    <xdr:row>30</xdr:row>
                    <xdr:rowOff>9525</xdr:rowOff>
                  </to>
                </anchor>
              </controlPr>
            </control>
          </mc:Choice>
        </mc:AlternateContent>
        <mc:AlternateContent xmlns:mc="http://schemas.openxmlformats.org/markup-compatibility/2006">
          <mc:Choice Requires="x14">
            <control shapeId="89408" r:id="rId323" name="Check Box 320">
              <controlPr defaultSize="0" autoFill="0" autoLine="0" autoPict="0">
                <anchor moveWithCells="1">
                  <from>
                    <xdr:col>6</xdr:col>
                    <xdr:colOff>0</xdr:colOff>
                    <xdr:row>27</xdr:row>
                    <xdr:rowOff>0</xdr:rowOff>
                  </from>
                  <to>
                    <xdr:col>7</xdr:col>
                    <xdr:colOff>19050</xdr:colOff>
                    <xdr:row>28</xdr:row>
                    <xdr:rowOff>9525</xdr:rowOff>
                  </to>
                </anchor>
              </controlPr>
            </control>
          </mc:Choice>
        </mc:AlternateContent>
        <mc:AlternateContent xmlns:mc="http://schemas.openxmlformats.org/markup-compatibility/2006">
          <mc:Choice Requires="x14">
            <control shapeId="89409" r:id="rId324" name="Check Box 321">
              <controlPr defaultSize="0" autoFill="0" autoLine="0" autoPict="0">
                <anchor moveWithCells="1">
                  <from>
                    <xdr:col>6</xdr:col>
                    <xdr:colOff>0</xdr:colOff>
                    <xdr:row>25</xdr:row>
                    <xdr:rowOff>0</xdr:rowOff>
                  </from>
                  <to>
                    <xdr:col>7</xdr:col>
                    <xdr:colOff>19050</xdr:colOff>
                    <xdr:row>26</xdr:row>
                    <xdr:rowOff>9525</xdr:rowOff>
                  </to>
                </anchor>
              </controlPr>
            </control>
          </mc:Choice>
        </mc:AlternateContent>
        <mc:AlternateContent xmlns:mc="http://schemas.openxmlformats.org/markup-compatibility/2006">
          <mc:Choice Requires="x14">
            <control shapeId="89410" r:id="rId325" name="Check Box 322">
              <controlPr defaultSize="0" autoFill="0" autoLine="0" autoPict="0">
                <anchor moveWithCells="1">
                  <from>
                    <xdr:col>6</xdr:col>
                    <xdr:colOff>0</xdr:colOff>
                    <xdr:row>23</xdr:row>
                    <xdr:rowOff>0</xdr:rowOff>
                  </from>
                  <to>
                    <xdr:col>7</xdr:col>
                    <xdr:colOff>19050</xdr:colOff>
                    <xdr:row>24</xdr:row>
                    <xdr:rowOff>9525</xdr:rowOff>
                  </to>
                </anchor>
              </controlPr>
            </control>
          </mc:Choice>
        </mc:AlternateContent>
        <mc:AlternateContent xmlns:mc="http://schemas.openxmlformats.org/markup-compatibility/2006">
          <mc:Choice Requires="x14">
            <control shapeId="89411" r:id="rId326" name="Check Box 323">
              <controlPr defaultSize="0" autoFill="0" autoLine="0" autoPict="0">
                <anchor moveWithCells="1">
                  <from>
                    <xdr:col>6</xdr:col>
                    <xdr:colOff>0</xdr:colOff>
                    <xdr:row>29</xdr:row>
                    <xdr:rowOff>190500</xdr:rowOff>
                  </from>
                  <to>
                    <xdr:col>7</xdr:col>
                    <xdr:colOff>19050</xdr:colOff>
                    <xdr:row>31</xdr:row>
                    <xdr:rowOff>0</xdr:rowOff>
                  </to>
                </anchor>
              </controlPr>
            </control>
          </mc:Choice>
        </mc:AlternateContent>
        <mc:AlternateContent xmlns:mc="http://schemas.openxmlformats.org/markup-compatibility/2006">
          <mc:Choice Requires="x14">
            <control shapeId="89412" r:id="rId327" name="Check Box 324">
              <controlPr defaultSize="0" autoFill="0" autoLine="0" autoPict="0">
                <anchor moveWithCells="1">
                  <from>
                    <xdr:col>1</xdr:col>
                    <xdr:colOff>0</xdr:colOff>
                    <xdr:row>41</xdr:row>
                    <xdr:rowOff>9525</xdr:rowOff>
                  </from>
                  <to>
                    <xdr:col>2</xdr:col>
                    <xdr:colOff>19050</xdr:colOff>
                    <xdr:row>42</xdr:row>
                    <xdr:rowOff>19050</xdr:rowOff>
                  </to>
                </anchor>
              </controlPr>
            </control>
          </mc:Choice>
        </mc:AlternateContent>
        <mc:AlternateContent xmlns:mc="http://schemas.openxmlformats.org/markup-compatibility/2006">
          <mc:Choice Requires="x14">
            <control shapeId="89413" r:id="rId328" name="Check Box 325">
              <controlPr defaultSize="0" autoFill="0" autoLine="0" autoPict="0">
                <anchor moveWithCells="1">
                  <from>
                    <xdr:col>1</xdr:col>
                    <xdr:colOff>0</xdr:colOff>
                    <xdr:row>39</xdr:row>
                    <xdr:rowOff>0</xdr:rowOff>
                  </from>
                  <to>
                    <xdr:col>2</xdr:col>
                    <xdr:colOff>19050</xdr:colOff>
                    <xdr:row>40</xdr:row>
                    <xdr:rowOff>9525</xdr:rowOff>
                  </to>
                </anchor>
              </controlPr>
            </control>
          </mc:Choice>
        </mc:AlternateContent>
        <mc:AlternateContent xmlns:mc="http://schemas.openxmlformats.org/markup-compatibility/2006">
          <mc:Choice Requires="x14">
            <control shapeId="89414" r:id="rId329" name="Check Box 326">
              <controlPr defaultSize="0" autoFill="0" autoLine="0" autoPict="0">
                <anchor moveWithCells="1">
                  <from>
                    <xdr:col>1</xdr:col>
                    <xdr:colOff>0</xdr:colOff>
                    <xdr:row>40</xdr:row>
                    <xdr:rowOff>0</xdr:rowOff>
                  </from>
                  <to>
                    <xdr:col>2</xdr:col>
                    <xdr:colOff>19050</xdr:colOff>
                    <xdr:row>41</xdr:row>
                    <xdr:rowOff>9525</xdr:rowOff>
                  </to>
                </anchor>
              </controlPr>
            </control>
          </mc:Choice>
        </mc:AlternateContent>
        <mc:AlternateContent xmlns:mc="http://schemas.openxmlformats.org/markup-compatibility/2006">
          <mc:Choice Requires="x14">
            <control shapeId="89415" r:id="rId330" name="Check Box 327">
              <controlPr defaultSize="0" autoFill="0" autoLine="0" autoPict="0">
                <anchor moveWithCells="1">
                  <from>
                    <xdr:col>6</xdr:col>
                    <xdr:colOff>0</xdr:colOff>
                    <xdr:row>35</xdr:row>
                    <xdr:rowOff>0</xdr:rowOff>
                  </from>
                  <to>
                    <xdr:col>7</xdr:col>
                    <xdr:colOff>19050</xdr:colOff>
                    <xdr:row>36</xdr:row>
                    <xdr:rowOff>9525</xdr:rowOff>
                  </to>
                </anchor>
              </controlPr>
            </control>
          </mc:Choice>
        </mc:AlternateContent>
        <mc:AlternateContent xmlns:mc="http://schemas.openxmlformats.org/markup-compatibility/2006">
          <mc:Choice Requires="x14">
            <control shapeId="89416" r:id="rId331" name="Check Box 328">
              <controlPr defaultSize="0" autoFill="0" autoLine="0" autoPict="0">
                <anchor moveWithCells="1">
                  <from>
                    <xdr:col>1</xdr:col>
                    <xdr:colOff>0</xdr:colOff>
                    <xdr:row>42</xdr:row>
                    <xdr:rowOff>0</xdr:rowOff>
                  </from>
                  <to>
                    <xdr:col>2</xdr:col>
                    <xdr:colOff>19050</xdr:colOff>
                    <xdr:row>43</xdr:row>
                    <xdr:rowOff>9525</xdr:rowOff>
                  </to>
                </anchor>
              </controlPr>
            </control>
          </mc:Choice>
        </mc:AlternateContent>
        <mc:AlternateContent xmlns:mc="http://schemas.openxmlformats.org/markup-compatibility/2006">
          <mc:Choice Requires="x14">
            <control shapeId="89417" r:id="rId332" name="Check Box 329">
              <controlPr defaultSize="0" autoFill="0" autoLine="0" autoPict="0">
                <anchor moveWithCells="1">
                  <from>
                    <xdr:col>1</xdr:col>
                    <xdr:colOff>0</xdr:colOff>
                    <xdr:row>43</xdr:row>
                    <xdr:rowOff>0</xdr:rowOff>
                  </from>
                  <to>
                    <xdr:col>2</xdr:col>
                    <xdr:colOff>19050</xdr:colOff>
                    <xdr:row>44</xdr:row>
                    <xdr:rowOff>9525</xdr:rowOff>
                  </to>
                </anchor>
              </controlPr>
            </control>
          </mc:Choice>
        </mc:AlternateContent>
        <mc:AlternateContent xmlns:mc="http://schemas.openxmlformats.org/markup-compatibility/2006">
          <mc:Choice Requires="x14">
            <control shapeId="89418" r:id="rId333" name="Check Box 330">
              <controlPr defaultSize="0" autoFill="0" autoLine="0" autoPict="0">
                <anchor moveWithCells="1">
                  <from>
                    <xdr:col>5</xdr:col>
                    <xdr:colOff>285750</xdr:colOff>
                    <xdr:row>4</xdr:row>
                    <xdr:rowOff>38100</xdr:rowOff>
                  </from>
                  <to>
                    <xdr:col>5</xdr:col>
                    <xdr:colOff>790575</xdr:colOff>
                    <xdr:row>4</xdr:row>
                    <xdr:rowOff>209550</xdr:rowOff>
                  </to>
                </anchor>
              </controlPr>
            </control>
          </mc:Choice>
        </mc:AlternateContent>
        <mc:AlternateContent xmlns:mc="http://schemas.openxmlformats.org/markup-compatibility/2006">
          <mc:Choice Requires="x14">
            <control shapeId="89419" r:id="rId334" name="Check Box 331">
              <controlPr defaultSize="0" autoFill="0" autoLine="0" autoPict="0">
                <anchor moveWithCells="1">
                  <from>
                    <xdr:col>3</xdr:col>
                    <xdr:colOff>28575</xdr:colOff>
                    <xdr:row>4</xdr:row>
                    <xdr:rowOff>38100</xdr:rowOff>
                  </from>
                  <to>
                    <xdr:col>5</xdr:col>
                    <xdr:colOff>171450</xdr:colOff>
                    <xdr:row>4</xdr:row>
                    <xdr:rowOff>209550</xdr:rowOff>
                  </to>
                </anchor>
              </controlPr>
            </control>
          </mc:Choice>
        </mc:AlternateContent>
        <mc:AlternateContent xmlns:mc="http://schemas.openxmlformats.org/markup-compatibility/2006">
          <mc:Choice Requires="x14">
            <control shapeId="89420" r:id="rId335" name="Check Box 332">
              <controlPr defaultSize="0" autoFill="0" autoLine="0" autoPict="0">
                <anchor moveWithCells="1">
                  <from>
                    <xdr:col>5</xdr:col>
                    <xdr:colOff>838200</xdr:colOff>
                    <xdr:row>4</xdr:row>
                    <xdr:rowOff>28575</xdr:rowOff>
                  </from>
                  <to>
                    <xdr:col>5</xdr:col>
                    <xdr:colOff>1343025</xdr:colOff>
                    <xdr:row>4</xdr:row>
                    <xdr:rowOff>190500</xdr:rowOff>
                  </to>
                </anchor>
              </controlPr>
            </control>
          </mc:Choice>
        </mc:AlternateContent>
        <mc:AlternateContent xmlns:mc="http://schemas.openxmlformats.org/markup-compatibility/2006">
          <mc:Choice Requires="x14">
            <control shapeId="89421" r:id="rId336" name="Check Box 333">
              <controlPr defaultSize="0" autoFill="0" autoLine="0" autoPict="0">
                <anchor moveWithCells="1">
                  <from>
                    <xdr:col>5</xdr:col>
                    <xdr:colOff>1476375</xdr:colOff>
                    <xdr:row>21</xdr:row>
                    <xdr:rowOff>9525</xdr:rowOff>
                  </from>
                  <to>
                    <xdr:col>7</xdr:col>
                    <xdr:colOff>19050</xdr:colOff>
                    <xdr:row>21</xdr:row>
                    <xdr:rowOff>180975</xdr:rowOff>
                  </to>
                </anchor>
              </controlPr>
            </control>
          </mc:Choice>
        </mc:AlternateContent>
        <mc:AlternateContent xmlns:mc="http://schemas.openxmlformats.org/markup-compatibility/2006">
          <mc:Choice Requires="x14">
            <control shapeId="89422" r:id="rId337" name="Check Box 334">
              <controlPr defaultSize="0" autoFill="0" autoLine="0" autoPict="0">
                <anchor moveWithCells="1">
                  <from>
                    <xdr:col>6</xdr:col>
                    <xdr:colOff>0</xdr:colOff>
                    <xdr:row>39</xdr:row>
                    <xdr:rowOff>0</xdr:rowOff>
                  </from>
                  <to>
                    <xdr:col>7</xdr:col>
                    <xdr:colOff>19050</xdr:colOff>
                    <xdr:row>40</xdr:row>
                    <xdr:rowOff>9525</xdr:rowOff>
                  </to>
                </anchor>
              </controlPr>
            </control>
          </mc:Choice>
        </mc:AlternateContent>
        <mc:AlternateContent xmlns:mc="http://schemas.openxmlformats.org/markup-compatibility/2006">
          <mc:Choice Requires="x14">
            <control shapeId="89423" r:id="rId338" name="Check Box 335">
              <controlPr defaultSize="0" autoFill="0" autoLine="0" autoPict="0">
                <anchor moveWithCells="1">
                  <from>
                    <xdr:col>5</xdr:col>
                    <xdr:colOff>285750</xdr:colOff>
                    <xdr:row>2</xdr:row>
                    <xdr:rowOff>38100</xdr:rowOff>
                  </from>
                  <to>
                    <xdr:col>5</xdr:col>
                    <xdr:colOff>790575</xdr:colOff>
                    <xdr:row>2</xdr:row>
                    <xdr:rowOff>209550</xdr:rowOff>
                  </to>
                </anchor>
              </controlPr>
            </control>
          </mc:Choice>
        </mc:AlternateContent>
        <mc:AlternateContent xmlns:mc="http://schemas.openxmlformats.org/markup-compatibility/2006">
          <mc:Choice Requires="x14">
            <control shapeId="89424" r:id="rId339" name="Check Box 336">
              <controlPr defaultSize="0" autoFill="0" autoLine="0" autoPict="0">
                <anchor moveWithCells="1">
                  <from>
                    <xdr:col>3</xdr:col>
                    <xdr:colOff>28575</xdr:colOff>
                    <xdr:row>2</xdr:row>
                    <xdr:rowOff>38100</xdr:rowOff>
                  </from>
                  <to>
                    <xdr:col>5</xdr:col>
                    <xdr:colOff>171450</xdr:colOff>
                    <xdr:row>2</xdr:row>
                    <xdr:rowOff>209550</xdr:rowOff>
                  </to>
                </anchor>
              </controlPr>
            </control>
          </mc:Choice>
        </mc:AlternateContent>
        <mc:AlternateContent xmlns:mc="http://schemas.openxmlformats.org/markup-compatibility/2006">
          <mc:Choice Requires="x14">
            <control shapeId="89425" r:id="rId340" name="Check Box 337">
              <controlPr defaultSize="0" autoFill="0" autoLine="0" autoPict="0">
                <anchor moveWithCells="1">
                  <from>
                    <xdr:col>5</xdr:col>
                    <xdr:colOff>838200</xdr:colOff>
                    <xdr:row>2</xdr:row>
                    <xdr:rowOff>47625</xdr:rowOff>
                  </from>
                  <to>
                    <xdr:col>5</xdr:col>
                    <xdr:colOff>1343025</xdr:colOff>
                    <xdr:row>2</xdr:row>
                    <xdr:rowOff>209550</xdr:rowOff>
                  </to>
                </anchor>
              </controlPr>
            </control>
          </mc:Choice>
        </mc:AlternateContent>
        <mc:AlternateContent xmlns:mc="http://schemas.openxmlformats.org/markup-compatibility/2006">
          <mc:Choice Requires="x14">
            <control shapeId="89426" r:id="rId341" name="Check Box 338">
              <controlPr defaultSize="0" autoFill="0" autoLine="0" autoPict="0">
                <anchor moveWithCells="1">
                  <from>
                    <xdr:col>5</xdr:col>
                    <xdr:colOff>285750</xdr:colOff>
                    <xdr:row>3</xdr:row>
                    <xdr:rowOff>38100</xdr:rowOff>
                  </from>
                  <to>
                    <xdr:col>5</xdr:col>
                    <xdr:colOff>790575</xdr:colOff>
                    <xdr:row>3</xdr:row>
                    <xdr:rowOff>209550</xdr:rowOff>
                  </to>
                </anchor>
              </controlPr>
            </control>
          </mc:Choice>
        </mc:AlternateContent>
        <mc:AlternateContent xmlns:mc="http://schemas.openxmlformats.org/markup-compatibility/2006">
          <mc:Choice Requires="x14">
            <control shapeId="89427" r:id="rId342" name="Check Box 339">
              <controlPr defaultSize="0" autoFill="0" autoLine="0" autoPict="0">
                <anchor moveWithCells="1">
                  <from>
                    <xdr:col>3</xdr:col>
                    <xdr:colOff>28575</xdr:colOff>
                    <xdr:row>3</xdr:row>
                    <xdr:rowOff>38100</xdr:rowOff>
                  </from>
                  <to>
                    <xdr:col>5</xdr:col>
                    <xdr:colOff>171450</xdr:colOff>
                    <xdr:row>3</xdr:row>
                    <xdr:rowOff>209550</xdr:rowOff>
                  </to>
                </anchor>
              </controlPr>
            </control>
          </mc:Choice>
        </mc:AlternateContent>
        <mc:AlternateContent xmlns:mc="http://schemas.openxmlformats.org/markup-compatibility/2006">
          <mc:Choice Requires="x14">
            <control shapeId="89428" r:id="rId343" name="Check Box 340">
              <controlPr defaultSize="0" autoFill="0" autoLine="0" autoPict="0">
                <anchor moveWithCells="1">
                  <from>
                    <xdr:col>5</xdr:col>
                    <xdr:colOff>838200</xdr:colOff>
                    <xdr:row>3</xdr:row>
                    <xdr:rowOff>38100</xdr:rowOff>
                  </from>
                  <to>
                    <xdr:col>5</xdr:col>
                    <xdr:colOff>1343025</xdr:colOff>
                    <xdr:row>3</xdr:row>
                    <xdr:rowOff>200025</xdr:rowOff>
                  </to>
                </anchor>
              </controlPr>
            </control>
          </mc:Choice>
        </mc:AlternateContent>
        <mc:AlternateContent xmlns:mc="http://schemas.openxmlformats.org/markup-compatibility/2006">
          <mc:Choice Requires="x14">
            <control shapeId="89429" r:id="rId344" name="Check Box 341">
              <controlPr defaultSize="0" autoFill="0" autoLine="0" autoPict="0">
                <anchor moveWithCells="1">
                  <from>
                    <xdr:col>6</xdr:col>
                    <xdr:colOff>0</xdr:colOff>
                    <xdr:row>15</xdr:row>
                    <xdr:rowOff>9525</xdr:rowOff>
                  </from>
                  <to>
                    <xdr:col>7</xdr:col>
                    <xdr:colOff>19050</xdr:colOff>
                    <xdr:row>15</xdr:row>
                    <xdr:rowOff>180975</xdr:rowOff>
                  </to>
                </anchor>
              </controlPr>
            </control>
          </mc:Choice>
        </mc:AlternateContent>
        <mc:AlternateContent xmlns:mc="http://schemas.openxmlformats.org/markup-compatibility/2006">
          <mc:Choice Requires="x14">
            <control shapeId="89430" r:id="rId345" name="Check Box 342">
              <controlPr defaultSize="0" autoFill="0" autoLine="0" autoPict="0">
                <anchor moveWithCells="1">
                  <from>
                    <xdr:col>6</xdr:col>
                    <xdr:colOff>0</xdr:colOff>
                    <xdr:row>17</xdr:row>
                    <xdr:rowOff>9525</xdr:rowOff>
                  </from>
                  <to>
                    <xdr:col>7</xdr:col>
                    <xdr:colOff>19050</xdr:colOff>
                    <xdr:row>17</xdr:row>
                    <xdr:rowOff>180975</xdr:rowOff>
                  </to>
                </anchor>
              </controlPr>
            </control>
          </mc:Choice>
        </mc:AlternateContent>
        <mc:AlternateContent xmlns:mc="http://schemas.openxmlformats.org/markup-compatibility/2006">
          <mc:Choice Requires="x14">
            <control shapeId="89431" r:id="rId346" name="Check Box 343">
              <controlPr defaultSize="0" autoFill="0" autoLine="0" autoPict="0">
                <anchor moveWithCells="1">
                  <from>
                    <xdr:col>6</xdr:col>
                    <xdr:colOff>0</xdr:colOff>
                    <xdr:row>11</xdr:row>
                    <xdr:rowOff>9525</xdr:rowOff>
                  </from>
                  <to>
                    <xdr:col>7</xdr:col>
                    <xdr:colOff>19050</xdr:colOff>
                    <xdr:row>11</xdr:row>
                    <xdr:rowOff>180975</xdr:rowOff>
                  </to>
                </anchor>
              </controlPr>
            </control>
          </mc:Choice>
        </mc:AlternateContent>
        <mc:AlternateContent xmlns:mc="http://schemas.openxmlformats.org/markup-compatibility/2006">
          <mc:Choice Requires="x14">
            <control shapeId="89432" r:id="rId347" name="Check Box 344">
              <controlPr defaultSize="0" autoFill="0" autoLine="0" autoPict="0">
                <anchor moveWithCells="1">
                  <from>
                    <xdr:col>10</xdr:col>
                    <xdr:colOff>9525</xdr:colOff>
                    <xdr:row>9</xdr:row>
                    <xdr:rowOff>9525</xdr:rowOff>
                  </from>
                  <to>
                    <xdr:col>10</xdr:col>
                    <xdr:colOff>514350</xdr:colOff>
                    <xdr:row>9</xdr:row>
                    <xdr:rowOff>171450</xdr:rowOff>
                  </to>
                </anchor>
              </controlPr>
            </control>
          </mc:Choice>
        </mc:AlternateContent>
        <mc:AlternateContent xmlns:mc="http://schemas.openxmlformats.org/markup-compatibility/2006">
          <mc:Choice Requires="x14">
            <control shapeId="89433" r:id="rId348" name="Check Box 345">
              <controlPr defaultSize="0" autoFill="0" autoLine="0" autoPict="0">
                <anchor moveWithCells="1">
                  <from>
                    <xdr:col>6</xdr:col>
                    <xdr:colOff>0</xdr:colOff>
                    <xdr:row>22</xdr:row>
                    <xdr:rowOff>0</xdr:rowOff>
                  </from>
                  <to>
                    <xdr:col>7</xdr:col>
                    <xdr:colOff>19050</xdr:colOff>
                    <xdr:row>23</xdr:row>
                    <xdr:rowOff>9525</xdr:rowOff>
                  </to>
                </anchor>
              </controlPr>
            </control>
          </mc:Choice>
        </mc:AlternateContent>
        <mc:AlternateContent xmlns:mc="http://schemas.openxmlformats.org/markup-compatibility/2006">
          <mc:Choice Requires="x14">
            <control shapeId="89434" r:id="rId349" name="Check Box 346">
              <controlPr defaultSize="0" autoFill="0" autoLine="0" autoPict="0">
                <anchor moveWithCells="1">
                  <from>
                    <xdr:col>11</xdr:col>
                    <xdr:colOff>1362075</xdr:colOff>
                    <xdr:row>35</xdr:row>
                    <xdr:rowOff>38100</xdr:rowOff>
                  </from>
                  <to>
                    <xdr:col>13</xdr:col>
                    <xdr:colOff>180975</xdr:colOff>
                    <xdr:row>35</xdr:row>
                    <xdr:rowOff>161925</xdr:rowOff>
                  </to>
                </anchor>
              </controlPr>
            </control>
          </mc:Choice>
        </mc:AlternateContent>
        <mc:AlternateContent xmlns:mc="http://schemas.openxmlformats.org/markup-compatibility/2006">
          <mc:Choice Requires="x14">
            <control shapeId="89435" r:id="rId350" name="Check Box 347">
              <controlPr defaultSize="0" autoFill="0" autoLine="0" autoPict="0">
                <anchor moveWithCells="1">
                  <from>
                    <xdr:col>3</xdr:col>
                    <xdr:colOff>0</xdr:colOff>
                    <xdr:row>24</xdr:row>
                    <xdr:rowOff>190500</xdr:rowOff>
                  </from>
                  <to>
                    <xdr:col>4</xdr:col>
                    <xdr:colOff>28575</xdr:colOff>
                    <xdr:row>26</xdr:row>
                    <xdr:rowOff>0</xdr:rowOff>
                  </to>
                </anchor>
              </controlPr>
            </control>
          </mc:Choice>
        </mc:AlternateContent>
        <mc:AlternateContent xmlns:mc="http://schemas.openxmlformats.org/markup-compatibility/2006">
          <mc:Choice Requires="x14">
            <control shapeId="89436" r:id="rId351" name="Check Box 348">
              <controlPr defaultSize="0" autoFill="0" autoLine="0" autoPict="0">
                <anchor moveWithCells="1">
                  <from>
                    <xdr:col>3</xdr:col>
                    <xdr:colOff>0</xdr:colOff>
                    <xdr:row>25</xdr:row>
                    <xdr:rowOff>190500</xdr:rowOff>
                  </from>
                  <to>
                    <xdr:col>4</xdr:col>
                    <xdr:colOff>28575</xdr:colOff>
                    <xdr:row>27</xdr:row>
                    <xdr:rowOff>0</xdr:rowOff>
                  </to>
                </anchor>
              </controlPr>
            </control>
          </mc:Choice>
        </mc:AlternateContent>
        <mc:AlternateContent xmlns:mc="http://schemas.openxmlformats.org/markup-compatibility/2006">
          <mc:Choice Requires="x14">
            <control shapeId="89437" r:id="rId352" name="Check Box 349">
              <controlPr defaultSize="0" autoFill="0" autoLine="0" autoPict="0">
                <anchor moveWithCells="1">
                  <from>
                    <xdr:col>3</xdr:col>
                    <xdr:colOff>190500</xdr:colOff>
                    <xdr:row>38</xdr:row>
                    <xdr:rowOff>190500</xdr:rowOff>
                  </from>
                  <to>
                    <xdr:col>5</xdr:col>
                    <xdr:colOff>28575</xdr:colOff>
                    <xdr:row>40</xdr:row>
                    <xdr:rowOff>0</xdr:rowOff>
                  </to>
                </anchor>
              </controlPr>
            </control>
          </mc:Choice>
        </mc:AlternateContent>
        <mc:AlternateContent xmlns:mc="http://schemas.openxmlformats.org/markup-compatibility/2006">
          <mc:Choice Requires="x14">
            <control shapeId="89438" r:id="rId353" name="Check Box 350">
              <controlPr defaultSize="0" autoFill="0" autoLine="0" autoPict="0">
                <anchor moveWithCells="1">
                  <from>
                    <xdr:col>6</xdr:col>
                    <xdr:colOff>0</xdr:colOff>
                    <xdr:row>26</xdr:row>
                    <xdr:rowOff>0</xdr:rowOff>
                  </from>
                  <to>
                    <xdr:col>7</xdr:col>
                    <xdr:colOff>19050</xdr:colOff>
                    <xdr:row>27</xdr:row>
                    <xdr:rowOff>9525</xdr:rowOff>
                  </to>
                </anchor>
              </controlPr>
            </control>
          </mc:Choice>
        </mc:AlternateContent>
        <mc:AlternateContent xmlns:mc="http://schemas.openxmlformats.org/markup-compatibility/2006">
          <mc:Choice Requires="x14">
            <control shapeId="89439" r:id="rId354" name="Check Box 351">
              <controlPr defaultSize="0" autoFill="0" autoLine="0" autoPict="0">
                <anchor moveWithCells="1">
                  <from>
                    <xdr:col>6</xdr:col>
                    <xdr:colOff>0</xdr:colOff>
                    <xdr:row>37</xdr:row>
                    <xdr:rowOff>0</xdr:rowOff>
                  </from>
                  <to>
                    <xdr:col>7</xdr:col>
                    <xdr:colOff>19050</xdr:colOff>
                    <xdr:row>38</xdr:row>
                    <xdr:rowOff>9525</xdr:rowOff>
                  </to>
                </anchor>
              </controlPr>
            </control>
          </mc:Choice>
        </mc:AlternateContent>
        <mc:AlternateContent xmlns:mc="http://schemas.openxmlformats.org/markup-compatibility/2006">
          <mc:Choice Requires="x14">
            <control shapeId="89440" r:id="rId355" name="Check Box 352">
              <controlPr defaultSize="0" autoFill="0" autoLine="0" autoPict="0">
                <anchor moveWithCells="1">
                  <from>
                    <xdr:col>6</xdr:col>
                    <xdr:colOff>0</xdr:colOff>
                    <xdr:row>14</xdr:row>
                    <xdr:rowOff>0</xdr:rowOff>
                  </from>
                  <to>
                    <xdr:col>7</xdr:col>
                    <xdr:colOff>19050</xdr:colOff>
                    <xdr:row>15</xdr:row>
                    <xdr:rowOff>9525</xdr:rowOff>
                  </to>
                </anchor>
              </controlPr>
            </control>
          </mc:Choice>
        </mc:AlternateContent>
        <mc:AlternateContent xmlns:mc="http://schemas.openxmlformats.org/markup-compatibility/2006">
          <mc:Choice Requires="x14">
            <control shapeId="89441" r:id="rId356" name="Check Box 353">
              <controlPr defaultSize="0" autoFill="0" autoLine="0" autoPict="0">
                <anchor moveWithCells="1">
                  <from>
                    <xdr:col>6</xdr:col>
                    <xdr:colOff>0</xdr:colOff>
                    <xdr:row>14</xdr:row>
                    <xdr:rowOff>190500</xdr:rowOff>
                  </from>
                  <to>
                    <xdr:col>7</xdr:col>
                    <xdr:colOff>19050</xdr:colOff>
                    <xdr:row>16</xdr:row>
                    <xdr:rowOff>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E15"/>
  <sheetViews>
    <sheetView workbookViewId="0">
      <selection activeCell="H32" sqref="H32"/>
    </sheetView>
  </sheetViews>
  <sheetFormatPr defaultRowHeight="15" x14ac:dyDescent="0.25"/>
  <cols>
    <col min="2" max="2" width="8.5703125" customWidth="1"/>
    <col min="3" max="3" width="19.7109375" bestFit="1" customWidth="1"/>
    <col min="4" max="4" width="20.28515625" bestFit="1" customWidth="1"/>
  </cols>
  <sheetData>
    <row r="1" spans="1:5" x14ac:dyDescent="0.25">
      <c r="A1">
        <v>1</v>
      </c>
      <c r="B1" t="s">
        <v>14</v>
      </c>
      <c r="C1" t="s">
        <v>15</v>
      </c>
      <c r="D1" t="s">
        <v>16</v>
      </c>
    </row>
    <row r="2" spans="1:5" x14ac:dyDescent="0.25">
      <c r="A2">
        <f>A1+1</f>
        <v>2</v>
      </c>
      <c r="B2" t="s">
        <v>14</v>
      </c>
      <c r="C2" t="s">
        <v>15</v>
      </c>
      <c r="D2" t="s">
        <v>11</v>
      </c>
    </row>
    <row r="3" spans="1:5" x14ac:dyDescent="0.25">
      <c r="A3">
        <f t="shared" ref="A3:A9" si="0">A2+1</f>
        <v>3</v>
      </c>
      <c r="B3" t="s">
        <v>2</v>
      </c>
      <c r="C3" t="s">
        <v>20</v>
      </c>
      <c r="D3" t="s">
        <v>21</v>
      </c>
      <c r="E3" t="s">
        <v>22</v>
      </c>
    </row>
    <row r="4" spans="1:5" x14ac:dyDescent="0.25">
      <c r="A4">
        <f t="shared" si="0"/>
        <v>4</v>
      </c>
      <c r="B4" t="s">
        <v>9</v>
      </c>
      <c r="C4" t="s">
        <v>12</v>
      </c>
      <c r="D4" t="s">
        <v>13</v>
      </c>
    </row>
    <row r="5" spans="1:5" x14ac:dyDescent="0.25">
      <c r="A5">
        <f t="shared" si="0"/>
        <v>5</v>
      </c>
      <c r="B5" t="s">
        <v>0</v>
      </c>
      <c r="C5" t="s">
        <v>23</v>
      </c>
      <c r="D5" t="s">
        <v>24</v>
      </c>
    </row>
    <row r="6" spans="1:5" x14ac:dyDescent="0.25">
      <c r="A6">
        <f t="shared" si="0"/>
        <v>6</v>
      </c>
      <c r="B6" t="s">
        <v>17</v>
      </c>
      <c r="C6" t="s">
        <v>18</v>
      </c>
      <c r="D6" t="s">
        <v>19</v>
      </c>
    </row>
    <row r="7" spans="1:5" x14ac:dyDescent="0.25">
      <c r="A7">
        <f t="shared" si="0"/>
        <v>7</v>
      </c>
      <c r="B7" t="s">
        <v>27</v>
      </c>
    </row>
    <row r="8" spans="1:5" x14ac:dyDescent="0.25">
      <c r="A8">
        <f t="shared" si="0"/>
        <v>8</v>
      </c>
      <c r="B8" t="s">
        <v>25</v>
      </c>
    </row>
    <row r="9" spans="1:5" x14ac:dyDescent="0.25">
      <c r="A9">
        <f t="shared" si="0"/>
        <v>9</v>
      </c>
      <c r="B9" t="s">
        <v>26</v>
      </c>
    </row>
    <row r="13" spans="1:5" x14ac:dyDescent="0.25">
      <c r="C13" t="s">
        <v>201</v>
      </c>
      <c r="D13" t="s">
        <v>203</v>
      </c>
    </row>
    <row r="14" spans="1:5" x14ac:dyDescent="0.25">
      <c r="C14" t="s">
        <v>202</v>
      </c>
      <c r="D14" t="s">
        <v>205</v>
      </c>
    </row>
    <row r="15" spans="1:5" x14ac:dyDescent="0.25">
      <c r="C15" t="s">
        <v>204</v>
      </c>
      <c r="D15" t="s">
        <v>206</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4" r:id="rId4" name="Check Box 2">
              <controlPr defaultSize="0" autoFill="0" autoLine="0" autoPict="0">
                <anchor moveWithCells="1">
                  <from>
                    <xdr:col>5</xdr:col>
                    <xdr:colOff>609600</xdr:colOff>
                    <xdr:row>0</xdr:row>
                    <xdr:rowOff>19050</xdr:rowOff>
                  </from>
                  <to>
                    <xdr:col>9</xdr:col>
                    <xdr:colOff>285750</xdr:colOff>
                    <xdr:row>0</xdr:row>
                    <xdr:rowOff>180975</xdr:rowOff>
                  </to>
                </anchor>
              </controlPr>
            </control>
          </mc:Choice>
        </mc:AlternateContent>
        <mc:AlternateContent xmlns:mc="http://schemas.openxmlformats.org/markup-compatibility/2006">
          <mc:Choice Requires="x14">
            <control shapeId="38915" r:id="rId5" name="Check Box 3">
              <controlPr defaultSize="0" autoFill="0" autoLine="0" autoPict="0">
                <anchor moveWithCells="1">
                  <from>
                    <xdr:col>6</xdr:col>
                    <xdr:colOff>0</xdr:colOff>
                    <xdr:row>1</xdr:row>
                    <xdr:rowOff>9525</xdr:rowOff>
                  </from>
                  <to>
                    <xdr:col>9</xdr:col>
                    <xdr:colOff>257175</xdr:colOff>
                    <xdr:row>1</xdr:row>
                    <xdr:rowOff>161925</xdr:rowOff>
                  </to>
                </anchor>
              </controlPr>
            </control>
          </mc:Choice>
        </mc:AlternateContent>
        <mc:AlternateContent xmlns:mc="http://schemas.openxmlformats.org/markup-compatibility/2006">
          <mc:Choice Requires="x14">
            <control shapeId="38916" r:id="rId6" name="Check Box 4">
              <controlPr defaultSize="0" autoFill="0" autoLine="0" autoPict="0">
                <anchor moveWithCells="1">
                  <from>
                    <xdr:col>5</xdr:col>
                    <xdr:colOff>600075</xdr:colOff>
                    <xdr:row>2</xdr:row>
                    <xdr:rowOff>9525</xdr:rowOff>
                  </from>
                  <to>
                    <xdr:col>9</xdr:col>
                    <xdr:colOff>457200</xdr:colOff>
                    <xdr:row>2</xdr:row>
                    <xdr:rowOff>171450</xdr:rowOff>
                  </to>
                </anchor>
              </controlPr>
            </control>
          </mc:Choice>
        </mc:AlternateContent>
        <mc:AlternateContent xmlns:mc="http://schemas.openxmlformats.org/markup-compatibility/2006">
          <mc:Choice Requires="x14">
            <control shapeId="38917" r:id="rId7" name="Check Box 5">
              <controlPr defaultSize="0" autoFill="0" autoLine="0" autoPict="0">
                <anchor moveWithCells="1">
                  <from>
                    <xdr:col>5</xdr:col>
                    <xdr:colOff>600075</xdr:colOff>
                    <xdr:row>3</xdr:row>
                    <xdr:rowOff>0</xdr:rowOff>
                  </from>
                  <to>
                    <xdr:col>9</xdr:col>
                    <xdr:colOff>285750</xdr:colOff>
                    <xdr:row>3</xdr:row>
                    <xdr:rowOff>161925</xdr:rowOff>
                  </to>
                </anchor>
              </controlPr>
            </control>
          </mc:Choice>
        </mc:AlternateContent>
        <mc:AlternateContent xmlns:mc="http://schemas.openxmlformats.org/markup-compatibility/2006">
          <mc:Choice Requires="x14">
            <control shapeId="38918" r:id="rId8" name="Check Box 6">
              <controlPr defaultSize="0" autoFill="0" autoLine="0" autoPict="0">
                <anchor moveWithCells="1">
                  <from>
                    <xdr:col>5</xdr:col>
                    <xdr:colOff>590550</xdr:colOff>
                    <xdr:row>4</xdr:row>
                    <xdr:rowOff>28575</xdr:rowOff>
                  </from>
                  <to>
                    <xdr:col>10</xdr:col>
                    <xdr:colOff>114300</xdr:colOff>
                    <xdr:row>4</xdr:row>
                    <xdr:rowOff>161925</xdr:rowOff>
                  </to>
                </anchor>
              </controlPr>
            </control>
          </mc:Choice>
        </mc:AlternateContent>
        <mc:AlternateContent xmlns:mc="http://schemas.openxmlformats.org/markup-compatibility/2006">
          <mc:Choice Requires="x14">
            <control shapeId="38919" r:id="rId9" name="Check Box 7">
              <controlPr defaultSize="0" autoFill="0" autoLine="0" autoPict="0">
                <anchor moveWithCells="1">
                  <from>
                    <xdr:col>5</xdr:col>
                    <xdr:colOff>590550</xdr:colOff>
                    <xdr:row>5</xdr:row>
                    <xdr:rowOff>0</xdr:rowOff>
                  </from>
                  <to>
                    <xdr:col>9</xdr:col>
                    <xdr:colOff>276225</xdr:colOff>
                    <xdr:row>5</xdr:row>
                    <xdr:rowOff>161925</xdr:rowOff>
                  </to>
                </anchor>
              </controlPr>
            </control>
          </mc:Choice>
        </mc:AlternateContent>
        <mc:AlternateContent xmlns:mc="http://schemas.openxmlformats.org/markup-compatibility/2006">
          <mc:Choice Requires="x14">
            <control shapeId="38920" r:id="rId10" name="Check Box 8">
              <controlPr defaultSize="0" autoFill="0" autoLine="0" autoPict="0">
                <anchor moveWithCells="1">
                  <from>
                    <xdr:col>6</xdr:col>
                    <xdr:colOff>0</xdr:colOff>
                    <xdr:row>6</xdr:row>
                    <xdr:rowOff>19050</xdr:rowOff>
                  </from>
                  <to>
                    <xdr:col>9</xdr:col>
                    <xdr:colOff>295275</xdr:colOff>
                    <xdr:row>6</xdr:row>
                    <xdr:rowOff>180975</xdr:rowOff>
                  </to>
                </anchor>
              </controlPr>
            </control>
          </mc:Choice>
        </mc:AlternateContent>
        <mc:AlternateContent xmlns:mc="http://schemas.openxmlformats.org/markup-compatibility/2006">
          <mc:Choice Requires="x14">
            <control shapeId="38921" r:id="rId11" name="Check Box 9">
              <controlPr defaultSize="0" autoFill="0" autoLine="0" autoPict="0">
                <anchor moveWithCells="1">
                  <from>
                    <xdr:col>6</xdr:col>
                    <xdr:colOff>0</xdr:colOff>
                    <xdr:row>7</xdr:row>
                    <xdr:rowOff>19050</xdr:rowOff>
                  </from>
                  <to>
                    <xdr:col>9</xdr:col>
                    <xdr:colOff>295275</xdr:colOff>
                    <xdr:row>7</xdr:row>
                    <xdr:rowOff>180975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I47"/>
  <sheetViews>
    <sheetView zoomScaleNormal="100" workbookViewId="0">
      <selection activeCell="C22" sqref="C22"/>
    </sheetView>
  </sheetViews>
  <sheetFormatPr defaultRowHeight="15" x14ac:dyDescent="0.25"/>
  <cols>
    <col min="1" max="1" width="3" style="7" customWidth="1"/>
    <col min="2" max="2" width="35.140625" style="7" customWidth="1"/>
    <col min="3" max="3" width="10" style="7" bestFit="1" customWidth="1"/>
    <col min="4" max="16384" width="9.140625" style="7"/>
  </cols>
  <sheetData>
    <row r="1" spans="1:9" x14ac:dyDescent="0.25">
      <c r="A1" s="1733" t="s">
        <v>47</v>
      </c>
      <c r="B1" s="1733"/>
      <c r="C1" s="1733"/>
      <c r="E1" s="7" t="s">
        <v>76</v>
      </c>
      <c r="F1" s="7" t="s">
        <v>68</v>
      </c>
      <c r="I1" s="7" t="s">
        <v>77</v>
      </c>
    </row>
    <row r="2" spans="1:9" ht="15" customHeight="1" x14ac:dyDescent="0.25">
      <c r="A2" s="1623" t="s">
        <v>1182</v>
      </c>
      <c r="B2" s="458" t="s">
        <v>56</v>
      </c>
      <c r="C2" s="37" t="s">
        <v>63</v>
      </c>
      <c r="E2" s="7">
        <v>33</v>
      </c>
      <c r="F2" s="7" t="s">
        <v>70</v>
      </c>
      <c r="I2" s="7" t="s">
        <v>78</v>
      </c>
    </row>
    <row r="3" spans="1:9" x14ac:dyDescent="0.25">
      <c r="A3" s="1623"/>
      <c r="B3" t="s">
        <v>1184</v>
      </c>
      <c r="C3" s="38" t="s">
        <v>63</v>
      </c>
      <c r="E3" s="7">
        <v>34</v>
      </c>
      <c r="F3" s="7" t="s">
        <v>69</v>
      </c>
    </row>
    <row r="4" spans="1:9" x14ac:dyDescent="0.25">
      <c r="A4" s="1623"/>
      <c r="B4" s="7" t="s">
        <v>58</v>
      </c>
      <c r="C4" s="38" t="s">
        <v>63</v>
      </c>
      <c r="G4" s="7" t="s">
        <v>71</v>
      </c>
      <c r="I4" s="7">
        <v>8917</v>
      </c>
    </row>
    <row r="5" spans="1:9" x14ac:dyDescent="0.25">
      <c r="A5" s="1623"/>
      <c r="B5" t="s">
        <v>1212</v>
      </c>
      <c r="C5" s="38" t="s">
        <v>63</v>
      </c>
      <c r="G5" s="7" t="s">
        <v>72</v>
      </c>
    </row>
    <row r="6" spans="1:9" x14ac:dyDescent="0.25">
      <c r="A6" s="1623"/>
      <c r="B6" t="s">
        <v>1185</v>
      </c>
      <c r="C6" s="38" t="s">
        <v>63</v>
      </c>
      <c r="G6" s="7" t="s">
        <v>73</v>
      </c>
    </row>
    <row r="7" spans="1:9" x14ac:dyDescent="0.25">
      <c r="A7" s="1623"/>
      <c r="B7" s="7" t="s">
        <v>61</v>
      </c>
      <c r="C7" s="38" t="s">
        <v>63</v>
      </c>
      <c r="G7" s="7" t="s">
        <v>59</v>
      </c>
    </row>
    <row r="8" spans="1:9" x14ac:dyDescent="0.25">
      <c r="A8" s="1623"/>
      <c r="B8" t="s">
        <v>1183</v>
      </c>
      <c r="C8" s="38" t="s">
        <v>63</v>
      </c>
      <c r="G8" s="7" t="s">
        <v>74</v>
      </c>
    </row>
    <row r="9" spans="1:9" ht="15" customHeight="1" x14ac:dyDescent="0.25">
      <c r="A9" s="1623"/>
      <c r="B9" s="7" t="s">
        <v>57</v>
      </c>
      <c r="C9" s="38" t="s">
        <v>63</v>
      </c>
      <c r="E9" s="7">
        <v>26</v>
      </c>
      <c r="F9" s="7" t="s">
        <v>75</v>
      </c>
      <c r="I9" s="7">
        <v>3903</v>
      </c>
    </row>
    <row r="10" spans="1:9" x14ac:dyDescent="0.25">
      <c r="A10" s="1623"/>
      <c r="B10" t="s">
        <v>1188</v>
      </c>
      <c r="C10" s="457" t="s">
        <v>1190</v>
      </c>
      <c r="E10" s="7" t="s">
        <v>80</v>
      </c>
      <c r="F10" s="7" t="s">
        <v>79</v>
      </c>
    </row>
    <row r="11" spans="1:9" x14ac:dyDescent="0.25">
      <c r="A11" s="1623"/>
      <c r="B11" t="s">
        <v>1189</v>
      </c>
      <c r="C11" s="457" t="s">
        <v>1190</v>
      </c>
      <c r="E11" s="7">
        <v>25</v>
      </c>
      <c r="F11" s="7" t="s">
        <v>81</v>
      </c>
      <c r="I11" s="7">
        <v>8889</v>
      </c>
    </row>
    <row r="12" spans="1:9" x14ac:dyDescent="0.25">
      <c r="A12" s="1623"/>
      <c r="B12" t="s">
        <v>1187</v>
      </c>
      <c r="C12" s="457" t="s">
        <v>1190</v>
      </c>
      <c r="E12" s="7">
        <v>32</v>
      </c>
      <c r="F12" s="7" t="s">
        <v>82</v>
      </c>
    </row>
    <row r="13" spans="1:9" x14ac:dyDescent="0.25">
      <c r="A13" s="1623"/>
      <c r="B13" s="16" t="s">
        <v>1186</v>
      </c>
      <c r="C13" s="39" t="s">
        <v>63</v>
      </c>
    </row>
    <row r="14" spans="1:9" ht="15" customHeight="1" x14ac:dyDescent="0.25">
      <c r="A14" s="1734" t="s">
        <v>0</v>
      </c>
      <c r="B14" s="14" t="s">
        <v>117</v>
      </c>
      <c r="C14" s="37" t="s">
        <v>63</v>
      </c>
    </row>
    <row r="15" spans="1:9" x14ac:dyDescent="0.25">
      <c r="A15" s="1734"/>
      <c r="B15" s="7" t="s">
        <v>48</v>
      </c>
      <c r="C15" s="38" t="s">
        <v>63</v>
      </c>
    </row>
    <row r="16" spans="1:9" ht="15" customHeight="1" x14ac:dyDescent="0.25">
      <c r="A16" s="1734"/>
      <c r="B16" s="7" t="s">
        <v>49</v>
      </c>
      <c r="C16" s="38" t="s">
        <v>63</v>
      </c>
    </row>
    <row r="17" spans="1:3" x14ac:dyDescent="0.25">
      <c r="A17" s="1734"/>
      <c r="B17" s="7" t="s">
        <v>50</v>
      </c>
      <c r="C17" s="38" t="s">
        <v>63</v>
      </c>
    </row>
    <row r="18" spans="1:3" x14ac:dyDescent="0.25">
      <c r="A18" s="1734"/>
      <c r="B18" s="7" t="s">
        <v>42</v>
      </c>
      <c r="C18" s="38" t="s">
        <v>63</v>
      </c>
    </row>
    <row r="19" spans="1:3" x14ac:dyDescent="0.25">
      <c r="A19" s="1734"/>
      <c r="B19" s="7" t="s">
        <v>54</v>
      </c>
      <c r="C19" s="38" t="s">
        <v>63</v>
      </c>
    </row>
    <row r="20" spans="1:3" x14ac:dyDescent="0.25">
      <c r="A20" s="1734"/>
      <c r="B20" s="16" t="s">
        <v>1191</v>
      </c>
      <c r="C20" s="39" t="s">
        <v>63</v>
      </c>
    </row>
    <row r="21" spans="1:3" x14ac:dyDescent="0.25">
      <c r="A21" s="1623" t="s">
        <v>1194</v>
      </c>
      <c r="B21" s="14" t="s">
        <v>1192</v>
      </c>
      <c r="C21" s="37" t="s">
        <v>63</v>
      </c>
    </row>
    <row r="22" spans="1:3" x14ac:dyDescent="0.25">
      <c r="A22" s="1623"/>
      <c r="B22" t="s">
        <v>1196</v>
      </c>
      <c r="C22" s="18" t="s">
        <v>63</v>
      </c>
    </row>
    <row r="23" spans="1:3" x14ac:dyDescent="0.25">
      <c r="A23" s="1623"/>
      <c r="B23" t="s">
        <v>1195</v>
      </c>
      <c r="C23" s="18" t="s">
        <v>63</v>
      </c>
    </row>
    <row r="24" spans="1:3" ht="15" customHeight="1" x14ac:dyDescent="0.25">
      <c r="A24" s="1623"/>
      <c r="B24" s="7" t="s">
        <v>51</v>
      </c>
      <c r="C24" s="38" t="s">
        <v>63</v>
      </c>
    </row>
    <row r="25" spans="1:3" ht="15" customHeight="1" x14ac:dyDescent="0.25">
      <c r="A25" s="1623"/>
      <c r="B25" s="16" t="s">
        <v>1193</v>
      </c>
      <c r="C25" s="39" t="s">
        <v>63</v>
      </c>
    </row>
    <row r="26" spans="1:3" x14ac:dyDescent="0.25">
      <c r="A26" s="1623" t="s">
        <v>1198</v>
      </c>
      <c r="B26" s="14" t="s">
        <v>1197</v>
      </c>
      <c r="C26" s="37" t="s">
        <v>63</v>
      </c>
    </row>
    <row r="27" spans="1:3" ht="15" customHeight="1" x14ac:dyDescent="0.25">
      <c r="A27" s="1623"/>
      <c r="B27" t="s">
        <v>1200</v>
      </c>
      <c r="C27" s="38" t="s">
        <v>63</v>
      </c>
    </row>
    <row r="28" spans="1:3" x14ac:dyDescent="0.25">
      <c r="A28" s="1623"/>
      <c r="B28" t="s">
        <v>1201</v>
      </c>
      <c r="C28" s="38" t="s">
        <v>63</v>
      </c>
    </row>
    <row r="29" spans="1:3" ht="15" customHeight="1" x14ac:dyDescent="0.25">
      <c r="A29" s="1623"/>
      <c r="B29" t="s">
        <v>1199</v>
      </c>
      <c r="C29" s="38" t="s">
        <v>63</v>
      </c>
    </row>
    <row r="30" spans="1:3" x14ac:dyDescent="0.25">
      <c r="A30" s="1623"/>
      <c r="B30" t="s">
        <v>1203</v>
      </c>
      <c r="C30" s="38" t="s">
        <v>63</v>
      </c>
    </row>
    <row r="31" spans="1:3" x14ac:dyDescent="0.25">
      <c r="A31" s="1623"/>
      <c r="B31" t="s">
        <v>1202</v>
      </c>
      <c r="C31" s="38" t="s">
        <v>63</v>
      </c>
    </row>
    <row r="32" spans="1:3" x14ac:dyDescent="0.25">
      <c r="A32" s="1623"/>
      <c r="B32" t="s">
        <v>1204</v>
      </c>
      <c r="C32" s="38" t="s">
        <v>63</v>
      </c>
    </row>
    <row r="33" spans="1:3" x14ac:dyDescent="0.25">
      <c r="A33" s="1623"/>
      <c r="B33" s="459" t="s">
        <v>65</v>
      </c>
      <c r="C33" s="39" t="s">
        <v>63</v>
      </c>
    </row>
    <row r="34" spans="1:3" x14ac:dyDescent="0.25">
      <c r="A34" s="1735" t="s">
        <v>1208</v>
      </c>
      <c r="B34" s="14" t="s">
        <v>1207</v>
      </c>
      <c r="C34" s="37" t="s">
        <v>63</v>
      </c>
    </row>
    <row r="35" spans="1:3" x14ac:dyDescent="0.25">
      <c r="A35" s="1735"/>
      <c r="B35" t="s">
        <v>1209</v>
      </c>
      <c r="C35" s="38" t="s">
        <v>63</v>
      </c>
    </row>
    <row r="36" spans="1:3" ht="15" customHeight="1" x14ac:dyDescent="0.25">
      <c r="A36" s="1735"/>
      <c r="B36" t="s">
        <v>1210</v>
      </c>
      <c r="C36" s="38" t="s">
        <v>63</v>
      </c>
    </row>
    <row r="37" spans="1:3" x14ac:dyDescent="0.25">
      <c r="A37" s="1735"/>
      <c r="B37" s="20" t="s">
        <v>1205</v>
      </c>
      <c r="C37" s="44" t="s">
        <v>63</v>
      </c>
    </row>
    <row r="38" spans="1:3" ht="15" customHeight="1" x14ac:dyDescent="0.25">
      <c r="A38" s="1735"/>
      <c r="B38" s="22" t="s">
        <v>1206</v>
      </c>
      <c r="C38" s="43" t="s">
        <v>63</v>
      </c>
    </row>
    <row r="39" spans="1:3" x14ac:dyDescent="0.25">
      <c r="A39" s="1732" t="s">
        <v>55</v>
      </c>
      <c r="B39" s="460" t="s">
        <v>64</v>
      </c>
      <c r="C39" s="94" t="s">
        <v>63</v>
      </c>
    </row>
    <row r="40" spans="1:3" x14ac:dyDescent="0.25">
      <c r="A40" s="1732"/>
      <c r="B40" s="461" t="s">
        <v>52</v>
      </c>
      <c r="C40" s="95" t="s">
        <v>63</v>
      </c>
    </row>
    <row r="41" spans="1:3" x14ac:dyDescent="0.25">
      <c r="A41" s="1732"/>
      <c r="B41" s="461" t="s">
        <v>53</v>
      </c>
      <c r="C41" s="95" t="s">
        <v>63</v>
      </c>
    </row>
    <row r="42" spans="1:3" x14ac:dyDescent="0.25">
      <c r="A42" s="1732"/>
      <c r="B42" s="462" t="s">
        <v>54</v>
      </c>
      <c r="C42" s="96" t="s">
        <v>63</v>
      </c>
    </row>
    <row r="43" spans="1:3" x14ac:dyDescent="0.25">
      <c r="A43" s="1623" t="s">
        <v>1211</v>
      </c>
      <c r="B43" s="458" t="s">
        <v>66</v>
      </c>
      <c r="C43" s="37" t="s">
        <v>63</v>
      </c>
    </row>
    <row r="44" spans="1:3" ht="15" customHeight="1" x14ac:dyDescent="0.25">
      <c r="A44" s="1623"/>
      <c r="B44" t="s">
        <v>1213</v>
      </c>
      <c r="C44" s="38" t="s">
        <v>63</v>
      </c>
    </row>
    <row r="45" spans="1:3" x14ac:dyDescent="0.25">
      <c r="A45" s="1623"/>
      <c r="B45" s="463" t="s">
        <v>67</v>
      </c>
      <c r="C45" s="44" t="s">
        <v>63</v>
      </c>
    </row>
    <row r="46" spans="1:3" x14ac:dyDescent="0.25">
      <c r="A46" s="1623"/>
      <c r="B46" s="463" t="s">
        <v>54</v>
      </c>
      <c r="C46" s="44" t="s">
        <v>63</v>
      </c>
    </row>
    <row r="47" spans="1:3" x14ac:dyDescent="0.25">
      <c r="A47" s="1623"/>
      <c r="B47" s="464" t="s">
        <v>54</v>
      </c>
      <c r="C47" s="43" t="s">
        <v>63</v>
      </c>
    </row>
  </sheetData>
  <mergeCells count="8">
    <mergeCell ref="A43:A47"/>
    <mergeCell ref="A39:A42"/>
    <mergeCell ref="A1:C1"/>
    <mergeCell ref="A2:A13"/>
    <mergeCell ref="A14:A20"/>
    <mergeCell ref="A21:A25"/>
    <mergeCell ref="A26:A33"/>
    <mergeCell ref="A34:A38"/>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2D44-1573-43A6-976B-7AF2D785B9C9}">
  <sheetPr codeName="Sheet8">
    <tabColor theme="1"/>
  </sheetPr>
  <dimension ref="A1:K28"/>
  <sheetViews>
    <sheetView workbookViewId="0">
      <selection activeCell="D10" sqref="D10"/>
    </sheetView>
  </sheetViews>
  <sheetFormatPr defaultRowHeight="15" x14ac:dyDescent="0.25"/>
  <cols>
    <col min="1" max="2" width="3.7109375" customWidth="1"/>
    <col min="3" max="3" width="43.85546875" bestFit="1" customWidth="1"/>
    <col min="4" max="4" width="19.7109375" bestFit="1" customWidth="1"/>
    <col min="5" max="5" width="3.7109375" bestFit="1" customWidth="1"/>
    <col min="6" max="6" width="20.28515625" bestFit="1" customWidth="1"/>
    <col min="7" max="7" width="13.140625" bestFit="1" customWidth="1"/>
    <col min="9" max="9" width="3.7109375" bestFit="1" customWidth="1"/>
    <col min="10" max="10" width="23.42578125" customWidth="1"/>
    <col min="11" max="11" width="13.5703125" bestFit="1" customWidth="1"/>
  </cols>
  <sheetData>
    <row r="1" spans="1:11" x14ac:dyDescent="0.25">
      <c r="B1" s="1500" t="s">
        <v>176</v>
      </c>
      <c r="C1" s="1501"/>
      <c r="D1" t="s">
        <v>187</v>
      </c>
      <c r="E1" s="1370" t="s">
        <v>106</v>
      </c>
      <c r="F1" s="32" t="s">
        <v>178</v>
      </c>
      <c r="G1" s="15" t="s">
        <v>111</v>
      </c>
    </row>
    <row r="2" spans="1:11" x14ac:dyDescent="0.25">
      <c r="A2" s="1508" t="s">
        <v>182</v>
      </c>
      <c r="B2" s="8"/>
      <c r="C2" s="15" t="s">
        <v>183</v>
      </c>
      <c r="D2" s="33" t="s">
        <v>198</v>
      </c>
      <c r="E2" s="1315"/>
      <c r="F2" t="s">
        <v>89</v>
      </c>
      <c r="G2" s="18" t="s">
        <v>111</v>
      </c>
    </row>
    <row r="3" spans="1:11" x14ac:dyDescent="0.25">
      <c r="A3" s="1509"/>
      <c r="B3" s="9"/>
      <c r="C3" s="18" t="s">
        <v>194</v>
      </c>
      <c r="D3" s="33" t="s">
        <v>196</v>
      </c>
      <c r="E3" s="1315"/>
      <c r="F3" t="s">
        <v>85</v>
      </c>
      <c r="G3" s="18" t="s">
        <v>111</v>
      </c>
      <c r="I3" s="1500" t="s">
        <v>215</v>
      </c>
      <c r="J3" s="1502"/>
      <c r="K3" s="1501"/>
    </row>
    <row r="4" spans="1:11" x14ac:dyDescent="0.25">
      <c r="A4" s="1509"/>
      <c r="B4" s="9"/>
      <c r="C4" s="18" t="s">
        <v>199</v>
      </c>
      <c r="E4" s="1315"/>
      <c r="F4" t="s">
        <v>179</v>
      </c>
      <c r="G4" s="18" t="s">
        <v>111</v>
      </c>
      <c r="I4" s="1370" t="s">
        <v>209</v>
      </c>
      <c r="J4" s="14" t="s">
        <v>108</v>
      </c>
      <c r="K4" s="15" t="s">
        <v>111</v>
      </c>
    </row>
    <row r="5" spans="1:11" x14ac:dyDescent="0.25">
      <c r="A5" s="1509"/>
      <c r="B5" s="9"/>
      <c r="C5" s="18" t="s">
        <v>184</v>
      </c>
      <c r="E5" s="1315"/>
      <c r="F5" t="s">
        <v>91</v>
      </c>
      <c r="G5" s="18" t="s">
        <v>111</v>
      </c>
      <c r="I5" s="1315"/>
      <c r="J5" t="s">
        <v>110</v>
      </c>
      <c r="K5" s="18" t="s">
        <v>158</v>
      </c>
    </row>
    <row r="6" spans="1:11" x14ac:dyDescent="0.25">
      <c r="A6" s="1509"/>
      <c r="B6" s="9"/>
      <c r="C6" s="18" t="s">
        <v>197</v>
      </c>
      <c r="E6" s="1315"/>
      <c r="F6" s="20" t="s">
        <v>90</v>
      </c>
      <c r="G6" s="18" t="s">
        <v>111</v>
      </c>
      <c r="I6" s="1315"/>
      <c r="J6" t="s">
        <v>212</v>
      </c>
      <c r="K6" s="18" t="s">
        <v>111</v>
      </c>
    </row>
    <row r="7" spans="1:11" x14ac:dyDescent="0.25">
      <c r="A7" s="1509"/>
      <c r="B7" s="9"/>
      <c r="C7" s="21" t="s">
        <v>193</v>
      </c>
      <c r="E7" s="1315"/>
      <c r="F7" s="20" t="s">
        <v>49</v>
      </c>
      <c r="G7" s="18" t="s">
        <v>111</v>
      </c>
      <c r="I7" s="1315"/>
      <c r="J7" t="s">
        <v>213</v>
      </c>
      <c r="K7" s="18" t="s">
        <v>111</v>
      </c>
    </row>
    <row r="8" spans="1:11" x14ac:dyDescent="0.25">
      <c r="A8" s="1510"/>
      <c r="B8" s="10"/>
      <c r="C8" s="23" t="s">
        <v>210</v>
      </c>
      <c r="E8" s="1315"/>
      <c r="F8" s="20" t="s">
        <v>177</v>
      </c>
      <c r="G8" s="18" t="s">
        <v>111</v>
      </c>
      <c r="I8" s="1315"/>
      <c r="J8" t="s">
        <v>155</v>
      </c>
      <c r="K8" s="18" t="s">
        <v>111</v>
      </c>
    </row>
    <row r="9" spans="1:11" x14ac:dyDescent="0.25">
      <c r="A9" s="34"/>
      <c r="B9" s="35"/>
      <c r="C9" s="36" t="s">
        <v>195</v>
      </c>
      <c r="D9" s="33" t="s">
        <v>195</v>
      </c>
      <c r="E9" s="1315"/>
      <c r="F9" s="20" t="s">
        <v>50</v>
      </c>
      <c r="G9" s="18" t="s">
        <v>111</v>
      </c>
      <c r="I9" s="1315"/>
      <c r="J9" s="20" t="s">
        <v>109</v>
      </c>
      <c r="K9" s="18" t="s">
        <v>111</v>
      </c>
    </row>
    <row r="10" spans="1:11" x14ac:dyDescent="0.25">
      <c r="A10" s="34"/>
      <c r="B10" s="8"/>
      <c r="C10" s="15" t="s">
        <v>211</v>
      </c>
      <c r="D10" s="33" t="s">
        <v>226</v>
      </c>
      <c r="E10" s="8"/>
      <c r="F10" s="14" t="s">
        <v>180</v>
      </c>
      <c r="G10" s="15" t="s">
        <v>158</v>
      </c>
      <c r="I10" s="1315"/>
      <c r="J10" s="20" t="s">
        <v>208</v>
      </c>
      <c r="K10" s="18" t="s">
        <v>111</v>
      </c>
    </row>
    <row r="11" spans="1:11" x14ac:dyDescent="0.25">
      <c r="A11" s="1508" t="s">
        <v>192</v>
      </c>
      <c r="B11" s="9"/>
      <c r="C11" s="15" t="s">
        <v>185</v>
      </c>
      <c r="E11" s="9"/>
      <c r="F11" t="s">
        <v>188</v>
      </c>
      <c r="G11" s="18" t="s">
        <v>111</v>
      </c>
      <c r="I11" s="41"/>
      <c r="J11" s="1736" t="s">
        <v>170</v>
      </c>
      <c r="K11" s="1737"/>
    </row>
    <row r="12" spans="1:11" x14ac:dyDescent="0.25">
      <c r="A12" s="1509"/>
      <c r="B12" s="9"/>
      <c r="C12" s="18" t="s">
        <v>186</v>
      </c>
      <c r="E12" s="10"/>
      <c r="F12" s="16" t="s">
        <v>181</v>
      </c>
      <c r="G12" s="17" t="s">
        <v>111</v>
      </c>
      <c r="I12" s="1370" t="s">
        <v>106</v>
      </c>
      <c r="J12" s="14" t="s">
        <v>156</v>
      </c>
      <c r="K12" s="15" t="s">
        <v>111</v>
      </c>
    </row>
    <row r="13" spans="1:11" x14ac:dyDescent="0.25">
      <c r="A13" s="1509"/>
      <c r="B13" s="26"/>
      <c r="C13" s="21" t="s">
        <v>189</v>
      </c>
      <c r="I13" s="1315"/>
      <c r="J13" t="s">
        <v>89</v>
      </c>
      <c r="K13" s="18" t="s">
        <v>111</v>
      </c>
    </row>
    <row r="14" spans="1:11" x14ac:dyDescent="0.25">
      <c r="A14" s="1509"/>
      <c r="B14" s="26"/>
      <c r="C14" s="21" t="s">
        <v>190</v>
      </c>
      <c r="I14" s="1315"/>
      <c r="J14" t="s">
        <v>85</v>
      </c>
      <c r="K14" s="18" t="s">
        <v>111</v>
      </c>
    </row>
    <row r="15" spans="1:11" x14ac:dyDescent="0.25">
      <c r="A15" s="1510"/>
      <c r="B15" s="27"/>
      <c r="C15" s="23" t="s">
        <v>191</v>
      </c>
      <c r="I15" s="1315"/>
      <c r="J15" t="s">
        <v>84</v>
      </c>
      <c r="K15" s="18" t="s">
        <v>111</v>
      </c>
    </row>
    <row r="16" spans="1:11" x14ac:dyDescent="0.25">
      <c r="I16" s="1315"/>
      <c r="J16" t="s">
        <v>91</v>
      </c>
      <c r="K16" s="18" t="s">
        <v>111</v>
      </c>
    </row>
    <row r="17" spans="3:11" x14ac:dyDescent="0.25">
      <c r="I17" s="1315"/>
      <c r="J17" s="20" t="s">
        <v>90</v>
      </c>
      <c r="K17" s="24" t="s">
        <v>96</v>
      </c>
    </row>
    <row r="18" spans="3:11" x14ac:dyDescent="0.25">
      <c r="I18" s="1315"/>
      <c r="J18" s="20" t="s">
        <v>49</v>
      </c>
      <c r="K18" s="24" t="s">
        <v>96</v>
      </c>
    </row>
    <row r="19" spans="3:11" x14ac:dyDescent="0.25">
      <c r="I19" s="1315"/>
      <c r="J19" s="20" t="s">
        <v>177</v>
      </c>
      <c r="K19" s="24" t="s">
        <v>96</v>
      </c>
    </row>
    <row r="20" spans="3:11" x14ac:dyDescent="0.25">
      <c r="I20" s="1371"/>
      <c r="J20" s="22" t="s">
        <v>50</v>
      </c>
      <c r="K20" s="25" t="s">
        <v>96</v>
      </c>
    </row>
    <row r="21" spans="3:11" x14ac:dyDescent="0.25">
      <c r="C21" t="s">
        <v>227</v>
      </c>
      <c r="I21" s="1370" t="s">
        <v>157</v>
      </c>
      <c r="J21" s="32" t="s">
        <v>207</v>
      </c>
      <c r="K21" s="40" t="s">
        <v>96</v>
      </c>
    </row>
    <row r="22" spans="3:11" x14ac:dyDescent="0.25">
      <c r="C22" t="s">
        <v>228</v>
      </c>
      <c r="I22" s="1315"/>
      <c r="J22" s="14" t="s">
        <v>92</v>
      </c>
      <c r="K22" s="15" t="s">
        <v>111</v>
      </c>
    </row>
    <row r="23" spans="3:11" x14ac:dyDescent="0.25">
      <c r="C23" t="s">
        <v>229</v>
      </c>
      <c r="I23" s="1315"/>
      <c r="J23" t="s">
        <v>93</v>
      </c>
      <c r="K23" s="18" t="s">
        <v>111</v>
      </c>
    </row>
    <row r="24" spans="3:11" x14ac:dyDescent="0.25">
      <c r="I24" s="1315"/>
      <c r="J24" t="s">
        <v>94</v>
      </c>
      <c r="K24" s="18" t="s">
        <v>111</v>
      </c>
    </row>
    <row r="25" spans="3:11" x14ac:dyDescent="0.25">
      <c r="I25" s="1315"/>
      <c r="J25" t="s">
        <v>95</v>
      </c>
      <c r="K25" s="18" t="s">
        <v>111</v>
      </c>
    </row>
    <row r="26" spans="3:11" x14ac:dyDescent="0.25">
      <c r="I26" s="1315"/>
      <c r="J26" t="s">
        <v>104</v>
      </c>
      <c r="K26" s="18" t="s">
        <v>111</v>
      </c>
    </row>
    <row r="27" spans="3:11" x14ac:dyDescent="0.25">
      <c r="I27" s="1315"/>
      <c r="J27" t="s">
        <v>105</v>
      </c>
      <c r="K27" s="18" t="s">
        <v>111</v>
      </c>
    </row>
    <row r="28" spans="3:11" ht="15" customHeight="1" x14ac:dyDescent="0.25">
      <c r="I28" s="1371"/>
      <c r="J28" s="16" t="s">
        <v>91</v>
      </c>
      <c r="K28" s="17" t="s">
        <v>111</v>
      </c>
    </row>
  </sheetData>
  <mergeCells count="9">
    <mergeCell ref="I21:I28"/>
    <mergeCell ref="B1:C1"/>
    <mergeCell ref="E1:E9"/>
    <mergeCell ref="A2:A8"/>
    <mergeCell ref="A11:A15"/>
    <mergeCell ref="I3:K3"/>
    <mergeCell ref="I4:I10"/>
    <mergeCell ref="J11:K11"/>
    <mergeCell ref="I12:I2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9525</xdr:colOff>
                    <xdr:row>0</xdr:row>
                    <xdr:rowOff>180975</xdr:rowOff>
                  </from>
                  <to>
                    <xdr:col>1</xdr:col>
                    <xdr:colOff>219075</xdr:colOff>
                    <xdr:row>2</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9525</xdr:colOff>
                    <xdr:row>1</xdr:row>
                    <xdr:rowOff>180975</xdr:rowOff>
                  </from>
                  <to>
                    <xdr:col>1</xdr:col>
                    <xdr:colOff>219075</xdr:colOff>
                    <xdr:row>3</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9525</xdr:colOff>
                    <xdr:row>2</xdr:row>
                    <xdr:rowOff>180975</xdr:rowOff>
                  </from>
                  <to>
                    <xdr:col>1</xdr:col>
                    <xdr:colOff>219075</xdr:colOff>
                    <xdr:row>4</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9525</xdr:colOff>
                    <xdr:row>3</xdr:row>
                    <xdr:rowOff>180975</xdr:rowOff>
                  </from>
                  <to>
                    <xdr:col>1</xdr:col>
                    <xdr:colOff>219075</xdr:colOff>
                    <xdr:row>5</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9525</xdr:colOff>
                    <xdr:row>4</xdr:row>
                    <xdr:rowOff>180975</xdr:rowOff>
                  </from>
                  <to>
                    <xdr:col>1</xdr:col>
                    <xdr:colOff>219075</xdr:colOff>
                    <xdr:row>6</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9525</xdr:colOff>
                    <xdr:row>5</xdr:row>
                    <xdr:rowOff>180975</xdr:rowOff>
                  </from>
                  <to>
                    <xdr:col>1</xdr:col>
                    <xdr:colOff>219075</xdr:colOff>
                    <xdr:row>7</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9525</xdr:colOff>
                    <xdr:row>6</xdr:row>
                    <xdr:rowOff>180975</xdr:rowOff>
                  </from>
                  <to>
                    <xdr:col>1</xdr:col>
                    <xdr:colOff>219075</xdr:colOff>
                    <xdr:row>8</xdr:row>
                    <xdr:rowOff>9525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9525</xdr:colOff>
                    <xdr:row>7</xdr:row>
                    <xdr:rowOff>180975</xdr:rowOff>
                  </from>
                  <to>
                    <xdr:col>1</xdr:col>
                    <xdr:colOff>219075</xdr:colOff>
                    <xdr:row>9</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9525</xdr:colOff>
                    <xdr:row>8</xdr:row>
                    <xdr:rowOff>180975</xdr:rowOff>
                  </from>
                  <to>
                    <xdr:col>1</xdr:col>
                    <xdr:colOff>219075</xdr:colOff>
                    <xdr:row>10</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9525</xdr:colOff>
                    <xdr:row>10</xdr:row>
                    <xdr:rowOff>180975</xdr:rowOff>
                  </from>
                  <to>
                    <xdr:col>1</xdr:col>
                    <xdr:colOff>219075</xdr:colOff>
                    <xdr:row>12</xdr:row>
                    <xdr:rowOff>9525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9525</xdr:colOff>
                    <xdr:row>11</xdr:row>
                    <xdr:rowOff>180975</xdr:rowOff>
                  </from>
                  <to>
                    <xdr:col>1</xdr:col>
                    <xdr:colOff>219075</xdr:colOff>
                    <xdr:row>13</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9525</xdr:colOff>
                    <xdr:row>12</xdr:row>
                    <xdr:rowOff>180975</xdr:rowOff>
                  </from>
                  <to>
                    <xdr:col>1</xdr:col>
                    <xdr:colOff>219075</xdr:colOff>
                    <xdr:row>14</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9525</xdr:colOff>
                    <xdr:row>13</xdr:row>
                    <xdr:rowOff>180975</xdr:rowOff>
                  </from>
                  <to>
                    <xdr:col>1</xdr:col>
                    <xdr:colOff>219075</xdr:colOff>
                    <xdr:row>15</xdr:row>
                    <xdr:rowOff>9525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xdr:col>
                    <xdr:colOff>9525</xdr:colOff>
                    <xdr:row>9</xdr:row>
                    <xdr:rowOff>180975</xdr:rowOff>
                  </from>
                  <to>
                    <xdr:col>1</xdr:col>
                    <xdr:colOff>219075</xdr:colOff>
                    <xdr:row>11</xdr:row>
                    <xdr:rowOff>9525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8</xdr:col>
                    <xdr:colOff>9525</xdr:colOff>
                    <xdr:row>9</xdr:row>
                    <xdr:rowOff>190500</xdr:rowOff>
                  </from>
                  <to>
                    <xdr:col>8</xdr:col>
                    <xdr:colOff>219075</xdr:colOff>
                    <xdr:row>11</xdr:row>
                    <xdr:rowOff>19050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DB8A-12D6-48CD-BCDB-4A1AD9A13C9A}">
  <sheetPr codeName="Sheet9">
    <tabColor theme="1"/>
  </sheetPr>
  <dimension ref="A1:M34"/>
  <sheetViews>
    <sheetView workbookViewId="0">
      <selection activeCell="A19" sqref="A19:E20"/>
    </sheetView>
  </sheetViews>
  <sheetFormatPr defaultRowHeight="15" x14ac:dyDescent="0.25"/>
  <cols>
    <col min="1" max="1" width="2.7109375" bestFit="1" customWidth="1"/>
    <col min="2" max="2" width="14.5703125" customWidth="1"/>
    <col min="14" max="14" width="10.42578125" bestFit="1" customWidth="1"/>
  </cols>
  <sheetData>
    <row r="1" spans="1:8" x14ac:dyDescent="0.25">
      <c r="B1" t="s">
        <v>231</v>
      </c>
      <c r="C1" t="s">
        <v>271</v>
      </c>
      <c r="D1" t="s">
        <v>272</v>
      </c>
    </row>
    <row r="2" spans="1:8" x14ac:dyDescent="0.25">
      <c r="B2" t="s">
        <v>232</v>
      </c>
      <c r="H2" t="s">
        <v>275</v>
      </c>
    </row>
    <row r="3" spans="1:8" x14ac:dyDescent="0.25">
      <c r="B3" t="s">
        <v>236</v>
      </c>
      <c r="C3" t="s">
        <v>233</v>
      </c>
      <c r="D3" t="s">
        <v>234</v>
      </c>
      <c r="E3" t="s">
        <v>235</v>
      </c>
      <c r="F3" t="s">
        <v>294</v>
      </c>
      <c r="H3" t="s">
        <v>295</v>
      </c>
    </row>
    <row r="4" spans="1:8" x14ac:dyDescent="0.25">
      <c r="B4" t="s">
        <v>296</v>
      </c>
      <c r="H4" t="s">
        <v>276</v>
      </c>
    </row>
    <row r="5" spans="1:8" x14ac:dyDescent="0.25">
      <c r="B5" t="s">
        <v>237</v>
      </c>
      <c r="H5" t="s">
        <v>277</v>
      </c>
    </row>
    <row r="6" spans="1:8" x14ac:dyDescent="0.25">
      <c r="B6" t="s">
        <v>238</v>
      </c>
      <c r="C6" t="s">
        <v>239</v>
      </c>
      <c r="D6" t="s">
        <v>240</v>
      </c>
      <c r="E6" t="s">
        <v>270</v>
      </c>
      <c r="F6" t="s">
        <v>283</v>
      </c>
      <c r="H6" t="s">
        <v>278</v>
      </c>
    </row>
    <row r="7" spans="1:8" x14ac:dyDescent="0.25">
      <c r="B7" t="s">
        <v>241</v>
      </c>
      <c r="H7" t="s">
        <v>279</v>
      </c>
    </row>
    <row r="8" spans="1:8" x14ac:dyDescent="0.25">
      <c r="B8" t="s">
        <v>242</v>
      </c>
    </row>
    <row r="9" spans="1:8" x14ac:dyDescent="0.25">
      <c r="A9" t="s">
        <v>252</v>
      </c>
      <c r="B9" t="s">
        <v>243</v>
      </c>
      <c r="H9" t="s">
        <v>230</v>
      </c>
    </row>
    <row r="10" spans="1:8" x14ac:dyDescent="0.25">
      <c r="A10" t="s">
        <v>137</v>
      </c>
      <c r="B10" t="s">
        <v>251</v>
      </c>
      <c r="H10" t="s">
        <v>280</v>
      </c>
    </row>
    <row r="11" spans="1:8" x14ac:dyDescent="0.25">
      <c r="A11" t="s">
        <v>257</v>
      </c>
      <c r="B11" t="s">
        <v>244</v>
      </c>
      <c r="C11" t="s">
        <v>264</v>
      </c>
      <c r="H11" t="s">
        <v>281</v>
      </c>
    </row>
    <row r="12" spans="1:8" ht="15.75" customHeight="1" x14ac:dyDescent="0.25">
      <c r="A12" t="s">
        <v>255</v>
      </c>
      <c r="B12" t="s">
        <v>245</v>
      </c>
      <c r="H12" t="s">
        <v>83</v>
      </c>
    </row>
    <row r="13" spans="1:8" x14ac:dyDescent="0.25">
      <c r="A13" t="s">
        <v>258</v>
      </c>
      <c r="B13" t="s">
        <v>246</v>
      </c>
      <c r="C13" t="s">
        <v>265</v>
      </c>
    </row>
    <row r="14" spans="1:8" x14ac:dyDescent="0.25">
      <c r="A14" t="s">
        <v>256</v>
      </c>
      <c r="B14" t="s">
        <v>247</v>
      </c>
    </row>
    <row r="15" spans="1:8" x14ac:dyDescent="0.25">
      <c r="A15" t="s">
        <v>259</v>
      </c>
      <c r="C15" t="s">
        <v>266</v>
      </c>
    </row>
    <row r="16" spans="1:8" x14ac:dyDescent="0.25">
      <c r="A16" t="s">
        <v>260</v>
      </c>
      <c r="B16" t="s">
        <v>248</v>
      </c>
      <c r="C16" t="s">
        <v>267</v>
      </c>
    </row>
    <row r="17" spans="1:13" x14ac:dyDescent="0.25">
      <c r="A17" t="s">
        <v>253</v>
      </c>
      <c r="B17" t="s">
        <v>249</v>
      </c>
      <c r="C17" t="s">
        <v>268</v>
      </c>
    </row>
    <row r="18" spans="1:13" x14ac:dyDescent="0.25">
      <c r="A18" t="s">
        <v>261</v>
      </c>
      <c r="B18" t="s">
        <v>250</v>
      </c>
      <c r="D18" t="s">
        <v>286</v>
      </c>
    </row>
    <row r="19" spans="1:13" x14ac:dyDescent="0.25">
      <c r="A19" t="s">
        <v>263</v>
      </c>
      <c r="B19" t="s">
        <v>273</v>
      </c>
      <c r="C19" t="s">
        <v>292</v>
      </c>
      <c r="D19" t="s">
        <v>293</v>
      </c>
      <c r="E19" t="s">
        <v>291</v>
      </c>
    </row>
    <row r="20" spans="1:13" x14ac:dyDescent="0.25">
      <c r="B20" t="s">
        <v>274</v>
      </c>
      <c r="C20" t="s">
        <v>285</v>
      </c>
      <c r="D20" t="s">
        <v>284</v>
      </c>
    </row>
    <row r="21" spans="1:13" x14ac:dyDescent="0.25">
      <c r="A21" t="s">
        <v>254</v>
      </c>
      <c r="B21" t="s">
        <v>297</v>
      </c>
    </row>
    <row r="22" spans="1:13" x14ac:dyDescent="0.25">
      <c r="A22" t="s">
        <v>262</v>
      </c>
      <c r="B22" t="s">
        <v>298</v>
      </c>
    </row>
    <row r="24" spans="1:13" x14ac:dyDescent="0.25">
      <c r="B24" t="s">
        <v>269</v>
      </c>
      <c r="E24" s="19"/>
    </row>
    <row r="25" spans="1:13" x14ac:dyDescent="0.25">
      <c r="C25" t="s">
        <v>290</v>
      </c>
      <c r="E25" s="19" t="s">
        <v>302</v>
      </c>
      <c r="F25" s="1500" t="s">
        <v>282</v>
      </c>
      <c r="G25" s="1501"/>
      <c r="H25" t="s">
        <v>289</v>
      </c>
      <c r="I25" t="s">
        <v>299</v>
      </c>
      <c r="J25" t="s">
        <v>273</v>
      </c>
      <c r="K25" t="s">
        <v>300</v>
      </c>
      <c r="L25" s="1500" t="s">
        <v>301</v>
      </c>
      <c r="M25" s="1501"/>
    </row>
    <row r="26" spans="1:13" x14ac:dyDescent="0.25">
      <c r="C26" s="1499"/>
      <c r="D26" s="1499"/>
      <c r="E26" s="33"/>
      <c r="F26" s="45" t="s">
        <v>288</v>
      </c>
      <c r="G26" s="46" t="s">
        <v>287</v>
      </c>
      <c r="H26" s="456" t="s">
        <v>288</v>
      </c>
      <c r="I26" s="33"/>
      <c r="J26" s="33"/>
      <c r="K26" s="33"/>
      <c r="L26" s="45" t="s">
        <v>288</v>
      </c>
      <c r="M26" s="47" t="s">
        <v>287</v>
      </c>
    </row>
    <row r="27" spans="1:13" x14ac:dyDescent="0.25">
      <c r="C27" s="1499"/>
      <c r="D27" s="1499"/>
      <c r="E27" s="33"/>
      <c r="F27" s="45" t="s">
        <v>288</v>
      </c>
      <c r="G27" s="46" t="s">
        <v>287</v>
      </c>
      <c r="H27" s="456" t="s">
        <v>288</v>
      </c>
      <c r="I27" s="33"/>
      <c r="J27" s="33"/>
      <c r="K27" s="33"/>
      <c r="L27" s="45" t="s">
        <v>288</v>
      </c>
      <c r="M27" s="47" t="s">
        <v>287</v>
      </c>
    </row>
    <row r="28" spans="1:13" x14ac:dyDescent="0.25">
      <c r="C28" s="1499"/>
      <c r="D28" s="1499"/>
      <c r="E28" s="33"/>
      <c r="F28" s="45" t="s">
        <v>288</v>
      </c>
      <c r="G28" s="46" t="s">
        <v>287</v>
      </c>
      <c r="H28" s="456" t="s">
        <v>288</v>
      </c>
      <c r="I28" s="33"/>
      <c r="J28" s="33"/>
      <c r="K28" s="33"/>
      <c r="L28" s="45" t="s">
        <v>288</v>
      </c>
      <c r="M28" s="47" t="s">
        <v>287</v>
      </c>
    </row>
    <row r="29" spans="1:13" x14ac:dyDescent="0.25">
      <c r="C29" s="1499"/>
      <c r="D29" s="1499"/>
      <c r="E29" s="33"/>
      <c r="F29" s="45" t="s">
        <v>288</v>
      </c>
      <c r="G29" s="46" t="s">
        <v>287</v>
      </c>
      <c r="H29" s="456" t="s">
        <v>288</v>
      </c>
      <c r="I29" s="33"/>
      <c r="J29" s="33"/>
      <c r="K29" s="33"/>
      <c r="L29" s="45" t="s">
        <v>288</v>
      </c>
      <c r="M29" s="47" t="s">
        <v>287</v>
      </c>
    </row>
    <row r="30" spans="1:13" x14ac:dyDescent="0.25">
      <c r="C30" s="1499"/>
      <c r="D30" s="1499"/>
      <c r="E30" s="33"/>
      <c r="F30" s="45" t="s">
        <v>288</v>
      </c>
      <c r="G30" s="46" t="s">
        <v>287</v>
      </c>
      <c r="H30" s="456" t="s">
        <v>288</v>
      </c>
      <c r="I30" s="33"/>
      <c r="J30" s="33"/>
      <c r="K30" s="33"/>
      <c r="L30" s="45" t="s">
        <v>288</v>
      </c>
      <c r="M30" s="47" t="s">
        <v>287</v>
      </c>
    </row>
    <row r="31" spans="1:13" x14ac:dyDescent="0.25">
      <c r="C31" s="1499"/>
      <c r="D31" s="1499"/>
      <c r="E31" s="33"/>
      <c r="F31" s="45" t="s">
        <v>288</v>
      </c>
      <c r="G31" s="46" t="s">
        <v>287</v>
      </c>
      <c r="H31" s="456" t="s">
        <v>288</v>
      </c>
      <c r="I31" s="33"/>
      <c r="J31" s="33"/>
      <c r="K31" s="33"/>
      <c r="L31" s="45" t="s">
        <v>288</v>
      </c>
      <c r="M31" s="47" t="s">
        <v>287</v>
      </c>
    </row>
    <row r="32" spans="1:13" x14ac:dyDescent="0.25">
      <c r="C32" s="1499"/>
      <c r="D32" s="1499"/>
      <c r="E32" s="33"/>
      <c r="F32" s="45" t="s">
        <v>288</v>
      </c>
      <c r="G32" s="46" t="s">
        <v>287</v>
      </c>
      <c r="H32" s="456" t="s">
        <v>288</v>
      </c>
      <c r="I32" s="33"/>
      <c r="J32" s="33"/>
      <c r="K32" s="33"/>
      <c r="L32" s="45" t="s">
        <v>288</v>
      </c>
      <c r="M32" s="47" t="s">
        <v>287</v>
      </c>
    </row>
    <row r="33" spans="3:13" x14ac:dyDescent="0.25">
      <c r="C33" s="1499"/>
      <c r="D33" s="1499"/>
      <c r="E33" s="33"/>
      <c r="F33" s="45" t="s">
        <v>288</v>
      </c>
      <c r="G33" s="46" t="s">
        <v>287</v>
      </c>
      <c r="H33" s="456" t="s">
        <v>288</v>
      </c>
      <c r="I33" s="33"/>
      <c r="J33" s="33"/>
      <c r="K33" s="33"/>
      <c r="L33" s="45" t="s">
        <v>288</v>
      </c>
      <c r="M33" s="47" t="s">
        <v>287</v>
      </c>
    </row>
    <row r="34" spans="3:13" x14ac:dyDescent="0.25">
      <c r="C34" s="1499"/>
      <c r="D34" s="1499"/>
      <c r="E34" s="33"/>
      <c r="F34" s="45" t="s">
        <v>288</v>
      </c>
      <c r="G34" s="46" t="s">
        <v>287</v>
      </c>
      <c r="H34" s="456" t="s">
        <v>288</v>
      </c>
      <c r="I34" s="33"/>
      <c r="J34" s="33"/>
      <c r="K34" s="33"/>
      <c r="L34" s="48" t="s">
        <v>288</v>
      </c>
      <c r="M34" s="49" t="s">
        <v>287</v>
      </c>
    </row>
  </sheetData>
  <mergeCells count="11">
    <mergeCell ref="C34:D34"/>
    <mergeCell ref="C29:D29"/>
    <mergeCell ref="C30:D30"/>
    <mergeCell ref="C31:D31"/>
    <mergeCell ref="C32:D32"/>
    <mergeCell ref="C33:D33"/>
    <mergeCell ref="L25:M25"/>
    <mergeCell ref="F25:G25"/>
    <mergeCell ref="C26:D26"/>
    <mergeCell ref="C27:D27"/>
    <mergeCell ref="C28:D28"/>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A289-2F8D-43FC-A7FA-15E1174C28DC}">
  <sheetPr codeName="Sheet10"/>
  <dimension ref="B1:I121"/>
  <sheetViews>
    <sheetView topLeftCell="A88" workbookViewId="0">
      <selection activeCell="K95" sqref="K95"/>
    </sheetView>
  </sheetViews>
  <sheetFormatPr defaultRowHeight="15" x14ac:dyDescent="0.25"/>
  <sheetData>
    <row r="1" spans="2:9" x14ac:dyDescent="0.25">
      <c r="B1" t="s">
        <v>348</v>
      </c>
      <c r="I1" t="s">
        <v>364</v>
      </c>
    </row>
    <row r="2" spans="2:9" x14ac:dyDescent="0.25">
      <c r="B2" t="s">
        <v>349</v>
      </c>
      <c r="I2" t="s">
        <v>365</v>
      </c>
    </row>
    <row r="3" spans="2:9" x14ac:dyDescent="0.25">
      <c r="B3" t="s">
        <v>350</v>
      </c>
      <c r="I3" t="s">
        <v>366</v>
      </c>
    </row>
    <row r="4" spans="2:9" x14ac:dyDescent="0.25">
      <c r="B4" t="s">
        <v>351</v>
      </c>
      <c r="I4" t="s">
        <v>367</v>
      </c>
    </row>
    <row r="5" spans="2:9" x14ac:dyDescent="0.25">
      <c r="B5" t="s">
        <v>352</v>
      </c>
      <c r="I5" t="s">
        <v>368</v>
      </c>
    </row>
    <row r="6" spans="2:9" x14ac:dyDescent="0.25">
      <c r="B6" t="s">
        <v>353</v>
      </c>
      <c r="I6" t="s">
        <v>369</v>
      </c>
    </row>
    <row r="7" spans="2:9" x14ac:dyDescent="0.25">
      <c r="B7" t="s">
        <v>354</v>
      </c>
      <c r="I7" t="s">
        <v>370</v>
      </c>
    </row>
    <row r="8" spans="2:9" x14ac:dyDescent="0.25">
      <c r="B8" t="s">
        <v>355</v>
      </c>
      <c r="I8" t="s">
        <v>371</v>
      </c>
    </row>
    <row r="9" spans="2:9" x14ac:dyDescent="0.25">
      <c r="B9" t="s">
        <v>356</v>
      </c>
      <c r="I9" t="s">
        <v>372</v>
      </c>
    </row>
    <row r="10" spans="2:9" x14ac:dyDescent="0.25">
      <c r="B10" t="s">
        <v>357</v>
      </c>
      <c r="I10" t="s">
        <v>373</v>
      </c>
    </row>
    <row r="11" spans="2:9" x14ac:dyDescent="0.25">
      <c r="B11" t="s">
        <v>358</v>
      </c>
      <c r="I11" t="s">
        <v>374</v>
      </c>
    </row>
    <row r="12" spans="2:9" x14ac:dyDescent="0.25">
      <c r="B12" t="s">
        <v>359</v>
      </c>
      <c r="I12" t="s">
        <v>375</v>
      </c>
    </row>
    <row r="13" spans="2:9" x14ac:dyDescent="0.25">
      <c r="B13" t="s">
        <v>360</v>
      </c>
      <c r="I13" t="s">
        <v>376</v>
      </c>
    </row>
    <row r="14" spans="2:9" x14ac:dyDescent="0.25">
      <c r="B14" t="s">
        <v>361</v>
      </c>
      <c r="I14" t="s">
        <v>377</v>
      </c>
    </row>
    <row r="15" spans="2:9" x14ac:dyDescent="0.25">
      <c r="B15" t="s">
        <v>362</v>
      </c>
      <c r="I15" t="s">
        <v>378</v>
      </c>
    </row>
    <row r="16" spans="2:9" x14ac:dyDescent="0.25">
      <c r="B16" t="s">
        <v>363</v>
      </c>
      <c r="I16" t="s">
        <v>379</v>
      </c>
    </row>
    <row r="17" spans="9:9" x14ac:dyDescent="0.25">
      <c r="I17" t="s">
        <v>380</v>
      </c>
    </row>
    <row r="18" spans="9:9" x14ac:dyDescent="0.25">
      <c r="I18" t="s">
        <v>381</v>
      </c>
    </row>
    <row r="19" spans="9:9" x14ac:dyDescent="0.25">
      <c r="I19" t="s">
        <v>382</v>
      </c>
    </row>
    <row r="20" spans="9:9" x14ac:dyDescent="0.25">
      <c r="I20" t="s">
        <v>383</v>
      </c>
    </row>
    <row r="21" spans="9:9" x14ac:dyDescent="0.25">
      <c r="I21" t="s">
        <v>384</v>
      </c>
    </row>
    <row r="22" spans="9:9" x14ac:dyDescent="0.25">
      <c r="I22" t="s">
        <v>385</v>
      </c>
    </row>
    <row r="23" spans="9:9" x14ac:dyDescent="0.25">
      <c r="I23" t="s">
        <v>386</v>
      </c>
    </row>
    <row r="24" spans="9:9" x14ac:dyDescent="0.25">
      <c r="I24" t="s">
        <v>387</v>
      </c>
    </row>
    <row r="25" spans="9:9" x14ac:dyDescent="0.25">
      <c r="I25" t="s">
        <v>388</v>
      </c>
    </row>
    <row r="26" spans="9:9" x14ac:dyDescent="0.25">
      <c r="I26" t="s">
        <v>389</v>
      </c>
    </row>
    <row r="27" spans="9:9" x14ac:dyDescent="0.25">
      <c r="I27" t="s">
        <v>390</v>
      </c>
    </row>
    <row r="28" spans="9:9" x14ac:dyDescent="0.25">
      <c r="I28" t="s">
        <v>391</v>
      </c>
    </row>
    <row r="29" spans="9:9" x14ac:dyDescent="0.25">
      <c r="I29" t="s">
        <v>392</v>
      </c>
    </row>
    <row r="30" spans="9:9" x14ac:dyDescent="0.25">
      <c r="I30" t="s">
        <v>393</v>
      </c>
    </row>
    <row r="31" spans="9:9" x14ac:dyDescent="0.25">
      <c r="I31" t="s">
        <v>394</v>
      </c>
    </row>
    <row r="32" spans="9:9" x14ac:dyDescent="0.25">
      <c r="I32" t="s">
        <v>395</v>
      </c>
    </row>
    <row r="33" spans="9:9" x14ac:dyDescent="0.25">
      <c r="I33" t="s">
        <v>396</v>
      </c>
    </row>
    <row r="34" spans="9:9" x14ac:dyDescent="0.25">
      <c r="I34" t="s">
        <v>397</v>
      </c>
    </row>
    <row r="35" spans="9:9" x14ac:dyDescent="0.25">
      <c r="I35" t="s">
        <v>371</v>
      </c>
    </row>
    <row r="36" spans="9:9" x14ac:dyDescent="0.25">
      <c r="I36" t="s">
        <v>398</v>
      </c>
    </row>
    <row r="37" spans="9:9" x14ac:dyDescent="0.25">
      <c r="I37" t="s">
        <v>379</v>
      </c>
    </row>
    <row r="38" spans="9:9" x14ac:dyDescent="0.25">
      <c r="I38" t="s">
        <v>399</v>
      </c>
    </row>
    <row r="39" spans="9:9" x14ac:dyDescent="0.25">
      <c r="I39" t="s">
        <v>400</v>
      </c>
    </row>
    <row r="40" spans="9:9" x14ac:dyDescent="0.25">
      <c r="I40" t="s">
        <v>401</v>
      </c>
    </row>
    <row r="41" spans="9:9" x14ac:dyDescent="0.25">
      <c r="I41" t="s">
        <v>402</v>
      </c>
    </row>
    <row r="42" spans="9:9" x14ac:dyDescent="0.25">
      <c r="I42" t="s">
        <v>403</v>
      </c>
    </row>
    <row r="43" spans="9:9" x14ac:dyDescent="0.25">
      <c r="I43" t="s">
        <v>404</v>
      </c>
    </row>
    <row r="44" spans="9:9" x14ac:dyDescent="0.25">
      <c r="I44" t="s">
        <v>405</v>
      </c>
    </row>
    <row r="45" spans="9:9" x14ac:dyDescent="0.25">
      <c r="I45" t="s">
        <v>406</v>
      </c>
    </row>
    <row r="46" spans="9:9" x14ac:dyDescent="0.25">
      <c r="I46" t="s">
        <v>407</v>
      </c>
    </row>
    <row r="47" spans="9:9" x14ac:dyDescent="0.25">
      <c r="I47" t="s">
        <v>408</v>
      </c>
    </row>
    <row r="48" spans="9:9" x14ac:dyDescent="0.25">
      <c r="I48" t="s">
        <v>409</v>
      </c>
    </row>
    <row r="49" spans="9:9" x14ac:dyDescent="0.25">
      <c r="I49" t="s">
        <v>400</v>
      </c>
    </row>
    <row r="50" spans="9:9" x14ac:dyDescent="0.25">
      <c r="I50" t="s">
        <v>410</v>
      </c>
    </row>
    <row r="51" spans="9:9" x14ac:dyDescent="0.25">
      <c r="I51" t="s">
        <v>411</v>
      </c>
    </row>
    <row r="52" spans="9:9" x14ac:dyDescent="0.25">
      <c r="I52" t="s">
        <v>412</v>
      </c>
    </row>
    <row r="53" spans="9:9" x14ac:dyDescent="0.25">
      <c r="I53" t="s">
        <v>413</v>
      </c>
    </row>
    <row r="54" spans="9:9" x14ac:dyDescent="0.25">
      <c r="I54" t="s">
        <v>414</v>
      </c>
    </row>
    <row r="55" spans="9:9" x14ac:dyDescent="0.25">
      <c r="I55" t="s">
        <v>415</v>
      </c>
    </row>
    <row r="56" spans="9:9" x14ac:dyDescent="0.25">
      <c r="I56" t="s">
        <v>416</v>
      </c>
    </row>
    <row r="57" spans="9:9" x14ac:dyDescent="0.25">
      <c r="I57" t="s">
        <v>401</v>
      </c>
    </row>
    <row r="58" spans="9:9" x14ac:dyDescent="0.25">
      <c r="I58" t="s">
        <v>402</v>
      </c>
    </row>
    <row r="59" spans="9:9" x14ac:dyDescent="0.25">
      <c r="I59" t="s">
        <v>403</v>
      </c>
    </row>
    <row r="60" spans="9:9" x14ac:dyDescent="0.25">
      <c r="I60" t="s">
        <v>404</v>
      </c>
    </row>
    <row r="61" spans="9:9" x14ac:dyDescent="0.25">
      <c r="I61" t="s">
        <v>405</v>
      </c>
    </row>
    <row r="62" spans="9:9" x14ac:dyDescent="0.25">
      <c r="I62" t="s">
        <v>406</v>
      </c>
    </row>
    <row r="63" spans="9:9" x14ac:dyDescent="0.25">
      <c r="I63" t="s">
        <v>407</v>
      </c>
    </row>
    <row r="64" spans="9:9" x14ac:dyDescent="0.25">
      <c r="I64" t="s">
        <v>408</v>
      </c>
    </row>
    <row r="65" spans="9:9" x14ac:dyDescent="0.25">
      <c r="I65" t="s">
        <v>417</v>
      </c>
    </row>
    <row r="66" spans="9:9" x14ac:dyDescent="0.25">
      <c r="I66" t="s">
        <v>418</v>
      </c>
    </row>
    <row r="67" spans="9:9" x14ac:dyDescent="0.25">
      <c r="I67" t="s">
        <v>419</v>
      </c>
    </row>
    <row r="68" spans="9:9" x14ac:dyDescent="0.25">
      <c r="I68" t="s">
        <v>420</v>
      </c>
    </row>
    <row r="69" spans="9:9" x14ac:dyDescent="0.25">
      <c r="I69" t="s">
        <v>409</v>
      </c>
    </row>
    <row r="70" spans="9:9" x14ac:dyDescent="0.25">
      <c r="I70" t="s">
        <v>421</v>
      </c>
    </row>
    <row r="71" spans="9:9" x14ac:dyDescent="0.25">
      <c r="I71" t="s">
        <v>422</v>
      </c>
    </row>
    <row r="72" spans="9:9" x14ac:dyDescent="0.25">
      <c r="I72" t="s">
        <v>423</v>
      </c>
    </row>
    <row r="73" spans="9:9" x14ac:dyDescent="0.25">
      <c r="I73" t="s">
        <v>379</v>
      </c>
    </row>
    <row r="74" spans="9:9" x14ac:dyDescent="0.25">
      <c r="I74" t="s">
        <v>424</v>
      </c>
    </row>
    <row r="75" spans="9:9" x14ac:dyDescent="0.25">
      <c r="I75" t="s">
        <v>425</v>
      </c>
    </row>
    <row r="76" spans="9:9" x14ac:dyDescent="0.25">
      <c r="I76" t="s">
        <v>426</v>
      </c>
    </row>
    <row r="77" spans="9:9" x14ac:dyDescent="0.25">
      <c r="I77" t="s">
        <v>427</v>
      </c>
    </row>
    <row r="78" spans="9:9" x14ac:dyDescent="0.25">
      <c r="I78" t="s">
        <v>428</v>
      </c>
    </row>
    <row r="79" spans="9:9" x14ac:dyDescent="0.25">
      <c r="I79" t="s">
        <v>429</v>
      </c>
    </row>
    <row r="80" spans="9:9" x14ac:dyDescent="0.25">
      <c r="I80" t="s">
        <v>430</v>
      </c>
    </row>
    <row r="81" spans="9:9" x14ac:dyDescent="0.25">
      <c r="I81" t="s">
        <v>431</v>
      </c>
    </row>
    <row r="82" spans="9:9" x14ac:dyDescent="0.25">
      <c r="I82" t="s">
        <v>432</v>
      </c>
    </row>
    <row r="83" spans="9:9" x14ac:dyDescent="0.25">
      <c r="I83" t="s">
        <v>433</v>
      </c>
    </row>
    <row r="84" spans="9:9" x14ac:dyDescent="0.25">
      <c r="I84" t="s">
        <v>434</v>
      </c>
    </row>
    <row r="85" spans="9:9" x14ac:dyDescent="0.25">
      <c r="I85" t="s">
        <v>435</v>
      </c>
    </row>
    <row r="86" spans="9:9" x14ac:dyDescent="0.25">
      <c r="I86" t="s">
        <v>436</v>
      </c>
    </row>
    <row r="87" spans="9:9" x14ac:dyDescent="0.25">
      <c r="I87" t="s">
        <v>437</v>
      </c>
    </row>
    <row r="88" spans="9:9" x14ac:dyDescent="0.25">
      <c r="I88" t="s">
        <v>438</v>
      </c>
    </row>
    <row r="89" spans="9:9" x14ac:dyDescent="0.25">
      <c r="I89" t="s">
        <v>439</v>
      </c>
    </row>
    <row r="90" spans="9:9" x14ac:dyDescent="0.25">
      <c r="I90" t="s">
        <v>440</v>
      </c>
    </row>
    <row r="91" spans="9:9" x14ac:dyDescent="0.25">
      <c r="I91" t="s">
        <v>441</v>
      </c>
    </row>
    <row r="92" spans="9:9" x14ac:dyDescent="0.25">
      <c r="I92" t="s">
        <v>442</v>
      </c>
    </row>
    <row r="93" spans="9:9" x14ac:dyDescent="0.25">
      <c r="I93" t="s">
        <v>443</v>
      </c>
    </row>
    <row r="97" spans="9:9" x14ac:dyDescent="0.25">
      <c r="I97" t="s">
        <v>444</v>
      </c>
    </row>
    <row r="98" spans="9:9" x14ac:dyDescent="0.25">
      <c r="I98" t="s">
        <v>445</v>
      </c>
    </row>
    <row r="99" spans="9:9" x14ac:dyDescent="0.25">
      <c r="I99" t="s">
        <v>446</v>
      </c>
    </row>
    <row r="100" spans="9:9" x14ac:dyDescent="0.25">
      <c r="I100" t="s">
        <v>447</v>
      </c>
    </row>
    <row r="101" spans="9:9" x14ac:dyDescent="0.25">
      <c r="I101" t="s">
        <v>448</v>
      </c>
    </row>
    <row r="102" spans="9:9" x14ac:dyDescent="0.25">
      <c r="I102" t="s">
        <v>449</v>
      </c>
    </row>
    <row r="103" spans="9:9" x14ac:dyDescent="0.25">
      <c r="I103" t="s">
        <v>450</v>
      </c>
    </row>
    <row r="104" spans="9:9" x14ac:dyDescent="0.25">
      <c r="I104" t="s">
        <v>451</v>
      </c>
    </row>
    <row r="105" spans="9:9" x14ac:dyDescent="0.25">
      <c r="I105" t="s">
        <v>452</v>
      </c>
    </row>
    <row r="106" spans="9:9" x14ac:dyDescent="0.25">
      <c r="I106" t="s">
        <v>371</v>
      </c>
    </row>
    <row r="107" spans="9:9" x14ac:dyDescent="0.25">
      <c r="I107" t="s">
        <v>453</v>
      </c>
    </row>
    <row r="108" spans="9:9" x14ac:dyDescent="0.25">
      <c r="I108" t="s">
        <v>372</v>
      </c>
    </row>
    <row r="109" spans="9:9" x14ac:dyDescent="0.25">
      <c r="I109" t="s">
        <v>454</v>
      </c>
    </row>
    <row r="110" spans="9:9" x14ac:dyDescent="0.25">
      <c r="I110" t="s">
        <v>427</v>
      </c>
    </row>
    <row r="111" spans="9:9" x14ac:dyDescent="0.25">
      <c r="I111" t="s">
        <v>455</v>
      </c>
    </row>
    <row r="112" spans="9:9" x14ac:dyDescent="0.25">
      <c r="I112" t="s">
        <v>456</v>
      </c>
    </row>
    <row r="113" spans="9:9" x14ac:dyDescent="0.25">
      <c r="I113" t="s">
        <v>457</v>
      </c>
    </row>
    <row r="114" spans="9:9" x14ac:dyDescent="0.25">
      <c r="I114" t="s">
        <v>458</v>
      </c>
    </row>
    <row r="115" spans="9:9" x14ac:dyDescent="0.25">
      <c r="I115" t="s">
        <v>459</v>
      </c>
    </row>
    <row r="116" spans="9:9" x14ac:dyDescent="0.25">
      <c r="I116" t="s">
        <v>460</v>
      </c>
    </row>
    <row r="117" spans="9:9" x14ac:dyDescent="0.25">
      <c r="I117" t="s">
        <v>461</v>
      </c>
    </row>
    <row r="118" spans="9:9" x14ac:dyDescent="0.25">
      <c r="I118" t="s">
        <v>1952</v>
      </c>
    </row>
    <row r="119" spans="9:9" x14ac:dyDescent="0.25">
      <c r="I119" t="s">
        <v>1953</v>
      </c>
    </row>
    <row r="120" spans="9:9" x14ac:dyDescent="0.25">
      <c r="I120" t="s">
        <v>462</v>
      </c>
    </row>
    <row r="121" spans="9:9" x14ac:dyDescent="0.25">
      <c r="I121" t="s">
        <v>463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DB8-55C5-4B7D-BE7C-9016FB35FC70}">
  <sheetPr codeName="Sheet12"/>
  <dimension ref="A1:K68"/>
  <sheetViews>
    <sheetView workbookViewId="0">
      <selection activeCell="I1" sqref="I1"/>
    </sheetView>
  </sheetViews>
  <sheetFormatPr defaultRowHeight="15" x14ac:dyDescent="0.25"/>
  <cols>
    <col min="1" max="1" width="31.28515625" customWidth="1"/>
    <col min="2" max="2" width="5.28515625" bestFit="1" customWidth="1"/>
    <col min="3" max="3" width="17.28515625" customWidth="1"/>
    <col min="8" max="9" width="11.85546875" customWidth="1"/>
  </cols>
  <sheetData>
    <row r="1" spans="1:11" x14ac:dyDescent="0.25">
      <c r="A1" t="s">
        <v>5</v>
      </c>
      <c r="B1" t="s">
        <v>613</v>
      </c>
      <c r="C1" t="s">
        <v>614</v>
      </c>
      <c r="D1" t="s">
        <v>800</v>
      </c>
      <c r="E1" t="s">
        <v>801</v>
      </c>
      <c r="F1" t="s">
        <v>802</v>
      </c>
      <c r="H1" t="s">
        <v>1003</v>
      </c>
      <c r="I1" t="str">
        <f>CONCATENATE("&lt;tr&gt;&lt;td&gt;",B1,"&lt;/td&gt;&lt;td&gt;&lt;button onclick='showMore()'&gt;",A1,"&lt;/button&gt;&lt;/td&gt;&lt;td class='more'&gt;",C1,"&lt;/td&gt;&lt;td&gt;",D1,"&lt;/td&gt;&lt;td&gt;",E1,"&lt;/td&gt;&lt;td&gt;",F1,"&lt;/td&gt;&lt;td&gt;",H1,"&lt;/td&gt;&lt;/tr&gt;")</f>
        <v>&lt;tr&gt;&lt;td&gt;Abbr&lt;/td&gt;&lt;td&gt;&lt;button onclick='showMore()'&gt;State&lt;/button&gt;&lt;/td&gt;&lt;td class='more'&gt;ZIP code&lt;/td&gt;&lt;td&gt;Community prop&lt;/td&gt;&lt;td&gt;Tax treaty&lt;/td&gt;&lt;td&gt;State tax&lt;/td&gt;&lt;td&gt;2020 deadline&lt;/td&gt;&lt;/tr&gt;</v>
      </c>
      <c r="J1" t="s">
        <v>5</v>
      </c>
      <c r="K1" t="s">
        <v>1004</v>
      </c>
    </row>
    <row r="2" spans="1:11" x14ac:dyDescent="0.25">
      <c r="A2" s="161" t="s">
        <v>617</v>
      </c>
      <c r="B2" s="161" t="s">
        <v>618</v>
      </c>
      <c r="C2" s="161" t="s">
        <v>619</v>
      </c>
      <c r="D2" t="s">
        <v>803</v>
      </c>
      <c r="E2" s="161" t="s">
        <v>803</v>
      </c>
      <c r="F2" t="s">
        <v>573</v>
      </c>
      <c r="G2" t="str">
        <f>IF(OR(D2="Yes",E2="No"),"Caution","")</f>
        <v>Caution</v>
      </c>
      <c r="H2" s="360">
        <v>44027</v>
      </c>
      <c r="I2" t="str">
        <f>CONCATENATE("&lt;tr&gt;&lt;td&gt;",B2,"&lt;/td&gt;&lt;td&gt;","&lt;a href='",K2,"' target='state'&gt;",A2,"&lt;/a&gt;&lt;/td&gt;&lt;td class='more'&gt;",C2,"&lt;/td&gt;&lt;td&gt;",D2,"&lt;/td&gt;&lt;td&gt;",E2,"&lt;/td&gt;&lt;td&gt;",F2,"&lt;/td&gt;&lt;td&gt;",IF(F2="Yes",TEXT(H2,"mmmm dd"),""),"&lt;/td&gt;&lt;/tr&gt;")</f>
        <v>&lt;tr&gt;&lt;td&gt;AL&lt;/td&gt;&lt;td&gt;&lt;a href='https://revenue.alabama.gov' target='state'&gt;Alabama&lt;/a&gt;&lt;/td&gt;&lt;td class='more'&gt;350nn-352nn, 354nn-369nn&lt;/td&gt;&lt;td&gt;No&lt;/td&gt;&lt;td&gt;No&lt;/td&gt;&lt;td&gt;Yes&lt;/td&gt;&lt;td&gt;July 15&lt;/td&gt;&lt;/tr&gt;</v>
      </c>
      <c r="J2" t="s">
        <v>617</v>
      </c>
      <c r="K2" t="s">
        <v>1006</v>
      </c>
    </row>
    <row r="3" spans="1:11" x14ac:dyDescent="0.25">
      <c r="A3" t="s">
        <v>620</v>
      </c>
      <c r="B3" t="s">
        <v>621</v>
      </c>
      <c r="C3" t="s">
        <v>622</v>
      </c>
      <c r="D3" t="s">
        <v>803</v>
      </c>
      <c r="E3" t="s">
        <v>573</v>
      </c>
      <c r="F3" s="161" t="s">
        <v>803</v>
      </c>
      <c r="G3" t="str">
        <f t="shared" ref="G3:G52" si="0">IF(OR(D3="Yes",E3="No"),"Caution","")</f>
        <v/>
      </c>
      <c r="I3" t="str">
        <f t="shared" ref="I3:I52" si="1">CONCATENATE("&lt;tr&gt;&lt;td&gt;",B3,"&lt;/td&gt;&lt;td&gt;","&lt;a href='",K3,"' target='state'&gt;",A3,"&lt;/a&gt;&lt;/td&gt;&lt;td class='more'&gt;",C3,"&lt;/td&gt;&lt;td&gt;",D3,"&lt;/td&gt;&lt;td&gt;",E3,"&lt;/td&gt;&lt;td&gt;",F3,"&lt;/td&gt;&lt;td&gt;",IF(F3="Yes",TEXT(H3,"mmmm dd"),""),"&lt;/td&gt;&lt;/tr&gt;")</f>
        <v>&lt;tr&gt;&lt;td&gt;AK&lt;/td&gt;&lt;td&gt;&lt;a href='https://www.tax.alaska.gov' target='state'&gt;Alaska&lt;/a&gt;&lt;/td&gt;&lt;td class='more'&gt;995nn-999nn&lt;/td&gt;&lt;td&gt;No&lt;/td&gt;&lt;td&gt;Yes&lt;/td&gt;&lt;td&gt;No&lt;/td&gt;&lt;td&gt;&lt;/td&gt;&lt;/tr&gt;</v>
      </c>
      <c r="J3" s="161" t="s">
        <v>620</v>
      </c>
      <c r="K3" t="s">
        <v>1005</v>
      </c>
    </row>
    <row r="4" spans="1:11" x14ac:dyDescent="0.25">
      <c r="A4" s="161" t="s">
        <v>623</v>
      </c>
      <c r="B4" s="161" t="s">
        <v>624</v>
      </c>
      <c r="C4" s="161" t="s">
        <v>625</v>
      </c>
      <c r="D4" s="161" t="s">
        <v>573</v>
      </c>
      <c r="E4" t="s">
        <v>573</v>
      </c>
      <c r="F4" t="s">
        <v>573</v>
      </c>
      <c r="G4" t="str">
        <f t="shared" si="0"/>
        <v>Caution</v>
      </c>
      <c r="H4" s="360">
        <v>44027</v>
      </c>
      <c r="I4" t="str">
        <f t="shared" si="1"/>
        <v>&lt;tr&gt;&lt;td&gt;AZ&lt;/td&gt;&lt;td&gt;&lt;a href='https://www.azdor.gov' target='state'&gt;Arizona&lt;/a&gt;&lt;/td&gt;&lt;td class='more'&gt;850nn-853nn, 855nn-857nn, 859nn-860nn, 863nn-865nn&lt;/td&gt;&lt;td&gt;Yes&lt;/td&gt;&lt;td&gt;Yes&lt;/td&gt;&lt;td&gt;Yes&lt;/td&gt;&lt;td&gt;July 15&lt;/td&gt;&lt;/tr&gt;</v>
      </c>
      <c r="J4" t="s">
        <v>623</v>
      </c>
      <c r="K4" t="s">
        <v>1008</v>
      </c>
    </row>
    <row r="5" spans="1:11" x14ac:dyDescent="0.25">
      <c r="A5" s="161" t="s">
        <v>626</v>
      </c>
      <c r="B5" s="161" t="s">
        <v>627</v>
      </c>
      <c r="C5" s="161" t="s">
        <v>628</v>
      </c>
      <c r="D5" t="s">
        <v>803</v>
      </c>
      <c r="E5" s="161" t="s">
        <v>803</v>
      </c>
      <c r="F5" t="s">
        <v>573</v>
      </c>
      <c r="G5" t="str">
        <f t="shared" si="0"/>
        <v>Caution</v>
      </c>
      <c r="H5" s="360">
        <v>44027</v>
      </c>
      <c r="I5" t="str">
        <f t="shared" si="1"/>
        <v>&lt;tr&gt;&lt;td&gt;AR&lt;/td&gt;&lt;td&gt;&lt;a href='https://www.dfa.arkansas.gov' target='state'&gt;Arkansas&lt;/a&gt;&lt;/td&gt;&lt;td class='more'&gt;716nn-729nn&lt;/td&gt;&lt;td&gt;No&lt;/td&gt;&lt;td&gt;No&lt;/td&gt;&lt;td&gt;Yes&lt;/td&gt;&lt;td&gt;July 15&lt;/td&gt;&lt;/tr&gt;</v>
      </c>
      <c r="J5" t="s">
        <v>626</v>
      </c>
      <c r="K5" t="s">
        <v>1007</v>
      </c>
    </row>
    <row r="6" spans="1:11" x14ac:dyDescent="0.25">
      <c r="A6" s="161" t="s">
        <v>629</v>
      </c>
      <c r="B6" s="161" t="s">
        <v>630</v>
      </c>
      <c r="C6" s="161" t="s">
        <v>631</v>
      </c>
      <c r="D6" s="161" t="s">
        <v>573</v>
      </c>
      <c r="E6" s="161" t="s">
        <v>803</v>
      </c>
      <c r="F6" t="s">
        <v>573</v>
      </c>
      <c r="G6" t="str">
        <f t="shared" si="0"/>
        <v>Caution</v>
      </c>
      <c r="H6" s="360">
        <v>44027</v>
      </c>
      <c r="I6" t="str">
        <f t="shared" si="1"/>
        <v>&lt;tr&gt;&lt;td&gt;CA&lt;/td&gt;&lt;td&gt;&lt;a href='https://ftb.ca.gov' target='state'&gt;California&lt;/a&gt;&lt;/td&gt;&lt;td class='more'&gt;900nn-908nn, 910nn-928nn, 930nn-961nn&lt;/td&gt;&lt;td&gt;Yes&lt;/td&gt;&lt;td&gt;No&lt;/td&gt;&lt;td&gt;Yes&lt;/td&gt;&lt;td&gt;July 15&lt;/td&gt;&lt;/tr&gt;</v>
      </c>
      <c r="J6" s="161" t="s">
        <v>629</v>
      </c>
      <c r="K6" t="s">
        <v>1009</v>
      </c>
    </row>
    <row r="7" spans="1:11" x14ac:dyDescent="0.25">
      <c r="A7" t="s">
        <v>632</v>
      </c>
      <c r="B7" t="s">
        <v>633</v>
      </c>
      <c r="C7" t="s">
        <v>634</v>
      </c>
      <c r="D7" t="s">
        <v>803</v>
      </c>
      <c r="E7" t="s">
        <v>573</v>
      </c>
      <c r="F7" t="s">
        <v>573</v>
      </c>
      <c r="G7" t="str">
        <f t="shared" si="0"/>
        <v/>
      </c>
      <c r="H7" s="360">
        <v>44027</v>
      </c>
      <c r="I7" t="str">
        <f t="shared" si="1"/>
        <v>&lt;tr&gt;&lt;td&gt;CO&lt;/td&gt;&lt;td&gt;&lt;a href='https://www.colorado.gov/tax' target='state'&gt;Colorado&lt;/a&gt;&lt;/td&gt;&lt;td class='more'&gt;800nn-816nn&lt;/td&gt;&lt;td&gt;No&lt;/td&gt;&lt;td&gt;Yes&lt;/td&gt;&lt;td&gt;Yes&lt;/td&gt;&lt;td&gt;July 15&lt;/td&gt;&lt;/tr&gt;</v>
      </c>
      <c r="J7" t="s">
        <v>632</v>
      </c>
      <c r="K7" t="s">
        <v>1010</v>
      </c>
    </row>
    <row r="8" spans="1:11" x14ac:dyDescent="0.25">
      <c r="A8" s="161" t="s">
        <v>635</v>
      </c>
      <c r="B8" s="161" t="s">
        <v>636</v>
      </c>
      <c r="C8" s="161" t="s">
        <v>637</v>
      </c>
      <c r="D8" t="s">
        <v>803</v>
      </c>
      <c r="E8" s="161" t="s">
        <v>803</v>
      </c>
      <c r="F8" t="s">
        <v>573</v>
      </c>
      <c r="G8" t="str">
        <f t="shared" si="0"/>
        <v>Caution</v>
      </c>
      <c r="H8" s="360">
        <v>44027</v>
      </c>
      <c r="I8" t="str">
        <f t="shared" si="1"/>
        <v>&lt;tr&gt;&lt;td&gt;CT&lt;/td&gt;&lt;td&gt;&lt;a href='https://portal.ct.gov/DRS' target='state'&gt;Connecticut&lt;/a&gt;&lt;/td&gt;&lt;td class='more'&gt;060nn-06389, 06391-069nn&lt;/td&gt;&lt;td&gt;No&lt;/td&gt;&lt;td&gt;No&lt;/td&gt;&lt;td&gt;Yes&lt;/td&gt;&lt;td&gt;July 15&lt;/td&gt;&lt;/tr&gt;</v>
      </c>
      <c r="J8" t="s">
        <v>635</v>
      </c>
      <c r="K8" t="s">
        <v>1011</v>
      </c>
    </row>
    <row r="9" spans="1:11" x14ac:dyDescent="0.25">
      <c r="A9" t="s">
        <v>638</v>
      </c>
      <c r="B9" t="s">
        <v>639</v>
      </c>
      <c r="C9" t="s">
        <v>640</v>
      </c>
      <c r="D9" t="s">
        <v>803</v>
      </c>
      <c r="E9" t="s">
        <v>573</v>
      </c>
      <c r="F9" t="s">
        <v>573</v>
      </c>
      <c r="G9" t="str">
        <f t="shared" si="0"/>
        <v/>
      </c>
      <c r="H9" s="360">
        <v>44027</v>
      </c>
      <c r="I9" t="str">
        <f t="shared" si="1"/>
        <v>&lt;tr&gt;&lt;td&gt;DE&lt;/td&gt;&lt;td&gt;&lt;a href='https://revenue.delaware.gov' target='state'&gt;Delaware&lt;/a&gt;&lt;/td&gt;&lt;td class='more'&gt;197nn-199nn&lt;/td&gt;&lt;td&gt;No&lt;/td&gt;&lt;td&gt;Yes&lt;/td&gt;&lt;td&gt;Yes&lt;/td&gt;&lt;td&gt;July 15&lt;/td&gt;&lt;/tr&gt;</v>
      </c>
      <c r="J9" t="s">
        <v>638</v>
      </c>
      <c r="K9" t="s">
        <v>1013</v>
      </c>
    </row>
    <row r="10" spans="1:11" x14ac:dyDescent="0.25">
      <c r="A10" t="s">
        <v>641</v>
      </c>
      <c r="B10" t="s">
        <v>642</v>
      </c>
      <c r="C10" t="s">
        <v>643</v>
      </c>
      <c r="D10" t="s">
        <v>803</v>
      </c>
      <c r="E10" t="s">
        <v>573</v>
      </c>
      <c r="F10" t="s">
        <v>573</v>
      </c>
      <c r="G10" t="str">
        <f t="shared" si="0"/>
        <v/>
      </c>
      <c r="H10" s="360">
        <v>44027</v>
      </c>
      <c r="I10" t="str">
        <f t="shared" si="1"/>
        <v>&lt;tr&gt;&lt;td&gt;DC&lt;/td&gt;&lt;td&gt;&lt;a href='https://cfo.dc.gov' target='state'&gt;District of Columbia&lt;/a&gt;&lt;/td&gt;&lt;td class='more'&gt;200nn, 202nn-20587, 569nn, 20589-20597, 20599&lt;/td&gt;&lt;td&gt;No&lt;/td&gt;&lt;td&gt;Yes&lt;/td&gt;&lt;td&gt;Yes&lt;/td&gt;&lt;td&gt;July 15&lt;/td&gt;&lt;/tr&gt;</v>
      </c>
      <c r="J10" t="s">
        <v>641</v>
      </c>
      <c r="K10" t="s">
        <v>1012</v>
      </c>
    </row>
    <row r="11" spans="1:11" x14ac:dyDescent="0.25">
      <c r="A11" t="s">
        <v>644</v>
      </c>
      <c r="B11" t="s">
        <v>645</v>
      </c>
      <c r="C11" t="s">
        <v>646</v>
      </c>
      <c r="D11" t="s">
        <v>803</v>
      </c>
      <c r="E11" t="s">
        <v>573</v>
      </c>
      <c r="F11" s="161" t="s">
        <v>803</v>
      </c>
      <c r="G11" t="str">
        <f t="shared" si="0"/>
        <v/>
      </c>
      <c r="I11" t="str">
        <f t="shared" si="1"/>
        <v>&lt;tr&gt;&lt;td&gt;FL&lt;/td&gt;&lt;td&gt;&lt;a href='https://floridarevenue.com' target='state'&gt;Florida&lt;/a&gt;&lt;/td&gt;&lt;td class='more'&gt;320nn-339nn, 341nn, 342nn, 344nn, 346nn, 347nn, 349nn&lt;/td&gt;&lt;td&gt;No&lt;/td&gt;&lt;td&gt;Yes&lt;/td&gt;&lt;td&gt;No&lt;/td&gt;&lt;td&gt;&lt;/td&gt;&lt;/tr&gt;</v>
      </c>
      <c r="J11" t="s">
        <v>644</v>
      </c>
      <c r="K11" t="s">
        <v>1014</v>
      </c>
    </row>
    <row r="12" spans="1:11" x14ac:dyDescent="0.25">
      <c r="A12" t="s">
        <v>647</v>
      </c>
      <c r="B12" t="s">
        <v>648</v>
      </c>
      <c r="C12" t="s">
        <v>649</v>
      </c>
      <c r="D12" t="s">
        <v>803</v>
      </c>
      <c r="E12" t="s">
        <v>573</v>
      </c>
      <c r="F12" t="s">
        <v>573</v>
      </c>
      <c r="G12" t="str">
        <f t="shared" si="0"/>
        <v/>
      </c>
      <c r="H12" s="360">
        <v>44027</v>
      </c>
      <c r="I12" t="str">
        <f t="shared" si="1"/>
        <v>&lt;tr&gt;&lt;td&gt;GA&lt;/td&gt;&lt;td&gt;&lt;a href='https://dor.georgia.gov' target='state'&gt;Georgia&lt;/a&gt;&lt;/td&gt;&lt;td class='more'&gt;300nn-319nn, 398nn-399nn&lt;/td&gt;&lt;td&gt;No&lt;/td&gt;&lt;td&gt;Yes&lt;/td&gt;&lt;td&gt;Yes&lt;/td&gt;&lt;td&gt;July 15&lt;/td&gt;&lt;/tr&gt;</v>
      </c>
      <c r="J12" t="s">
        <v>647</v>
      </c>
      <c r="K12" t="s">
        <v>1015</v>
      </c>
    </row>
    <row r="13" spans="1:11" x14ac:dyDescent="0.25">
      <c r="A13" s="161" t="s">
        <v>650</v>
      </c>
      <c r="B13" s="161" t="s">
        <v>651</v>
      </c>
      <c r="C13" s="161" t="s">
        <v>652</v>
      </c>
      <c r="D13" t="s">
        <v>803</v>
      </c>
      <c r="E13" s="161" t="s">
        <v>803</v>
      </c>
      <c r="F13" t="s">
        <v>573</v>
      </c>
      <c r="G13" t="str">
        <f t="shared" si="0"/>
        <v>Caution</v>
      </c>
      <c r="H13" s="361">
        <v>44032</v>
      </c>
      <c r="I13" t="str">
        <f t="shared" si="1"/>
        <v>&lt;tr&gt;&lt;td&gt;HI&lt;/td&gt;&lt;td&gt;&lt;a href='https://tax.hawaii.gov' target='state'&gt;Hawaii&lt;/a&gt;&lt;/td&gt;&lt;td class='more'&gt;96701-96798, 968nn&lt;/td&gt;&lt;td&gt;No&lt;/td&gt;&lt;td&gt;No&lt;/td&gt;&lt;td&gt;Yes&lt;/td&gt;&lt;td&gt;July 20&lt;/td&gt;&lt;/tr&gt;</v>
      </c>
      <c r="J13" t="s">
        <v>650</v>
      </c>
      <c r="K13" t="s">
        <v>1016</v>
      </c>
    </row>
    <row r="14" spans="1:11" x14ac:dyDescent="0.25">
      <c r="A14" s="161" t="s">
        <v>653</v>
      </c>
      <c r="B14" s="161" t="s">
        <v>654</v>
      </c>
      <c r="C14" s="161" t="s">
        <v>655</v>
      </c>
      <c r="D14" s="161" t="s">
        <v>573</v>
      </c>
      <c r="E14" t="s">
        <v>573</v>
      </c>
      <c r="F14" t="s">
        <v>573</v>
      </c>
      <c r="G14" t="str">
        <f t="shared" si="0"/>
        <v>Caution</v>
      </c>
      <c r="H14" s="361">
        <v>43997</v>
      </c>
      <c r="I14" t="str">
        <f t="shared" si="1"/>
        <v>&lt;tr&gt;&lt;td&gt;ID&lt;/td&gt;&lt;td&gt;&lt;a href='https://tax.idaho.gov' target='state'&gt;Idaho&lt;/a&gt;&lt;/td&gt;&lt;td class='more'&gt;832nn-83413, 83415-838nn&lt;/td&gt;&lt;td&gt;Yes&lt;/td&gt;&lt;td&gt;Yes&lt;/td&gt;&lt;td&gt;Yes&lt;/td&gt;&lt;td&gt;June 15&lt;/td&gt;&lt;/tr&gt;</v>
      </c>
      <c r="J14" t="s">
        <v>653</v>
      </c>
      <c r="K14" t="s">
        <v>1018</v>
      </c>
    </row>
    <row r="15" spans="1:11" x14ac:dyDescent="0.25">
      <c r="A15" t="s">
        <v>656</v>
      </c>
      <c r="B15" t="s">
        <v>657</v>
      </c>
      <c r="C15" t="s">
        <v>658</v>
      </c>
      <c r="D15" t="s">
        <v>803</v>
      </c>
      <c r="E15" t="s">
        <v>573</v>
      </c>
      <c r="F15" t="s">
        <v>573</v>
      </c>
      <c r="G15" t="str">
        <f t="shared" si="0"/>
        <v/>
      </c>
      <c r="H15" s="360">
        <v>44027</v>
      </c>
      <c r="I15" t="str">
        <f t="shared" si="1"/>
        <v>&lt;tr&gt;&lt;td&gt;IL&lt;/td&gt;&lt;td&gt;&lt;a href='https://www2.illinois.gov/rev' target='state'&gt;Illinois&lt;/a&gt;&lt;/td&gt;&lt;td class='more'&gt;600nn-620nn, 622nn-629nn&lt;/td&gt;&lt;td&gt;No&lt;/td&gt;&lt;td&gt;Yes&lt;/td&gt;&lt;td&gt;Yes&lt;/td&gt;&lt;td&gt;July 15&lt;/td&gt;&lt;/tr&gt;</v>
      </c>
      <c r="J15" t="s">
        <v>656</v>
      </c>
      <c r="K15" t="s">
        <v>1019</v>
      </c>
    </row>
    <row r="16" spans="1:11" x14ac:dyDescent="0.25">
      <c r="A16" t="s">
        <v>659</v>
      </c>
      <c r="B16" t="s">
        <v>660</v>
      </c>
      <c r="C16" t="s">
        <v>661</v>
      </c>
      <c r="D16" t="s">
        <v>803</v>
      </c>
      <c r="E16" t="s">
        <v>573</v>
      </c>
      <c r="F16" t="s">
        <v>573</v>
      </c>
      <c r="G16" t="str">
        <f t="shared" si="0"/>
        <v/>
      </c>
      <c r="H16" s="360">
        <v>44027</v>
      </c>
      <c r="I16" t="str">
        <f t="shared" si="1"/>
        <v>&lt;tr&gt;&lt;td&gt;IN&lt;/td&gt;&lt;td&gt;&lt;a href='http://indiana.gov/dor' target='state'&gt;Indiana&lt;/a&gt;&lt;/td&gt;&lt;td class='more'&gt;460nn-479nn&lt;/td&gt;&lt;td&gt;No&lt;/td&gt;&lt;td&gt;Yes&lt;/td&gt;&lt;td&gt;Yes&lt;/td&gt;&lt;td&gt;July 15&lt;/td&gt;&lt;/tr&gt;</v>
      </c>
      <c r="J16" t="s">
        <v>659</v>
      </c>
      <c r="K16" t="s">
        <v>1020</v>
      </c>
    </row>
    <row r="17" spans="1:11" x14ac:dyDescent="0.25">
      <c r="A17" t="s">
        <v>662</v>
      </c>
      <c r="B17" t="s">
        <v>663</v>
      </c>
      <c r="C17" t="s">
        <v>664</v>
      </c>
      <c r="D17" t="s">
        <v>803</v>
      </c>
      <c r="E17" t="s">
        <v>573</v>
      </c>
      <c r="F17" t="s">
        <v>573</v>
      </c>
      <c r="G17" t="str">
        <f t="shared" si="0"/>
        <v/>
      </c>
      <c r="H17" s="361">
        <v>44043</v>
      </c>
      <c r="I17" t="str">
        <f t="shared" si="1"/>
        <v>&lt;tr&gt;&lt;td&gt;IA&lt;/td&gt;&lt;td&gt;&lt;a href='https://tax.iowa.gov' target='state'&gt;Iowa&lt;/a&gt;&lt;/td&gt;&lt;td class='more'&gt;500nn-516nn, 520nn-528nn&lt;/td&gt;&lt;td&gt;No&lt;/td&gt;&lt;td&gt;Yes&lt;/td&gt;&lt;td&gt;Yes&lt;/td&gt;&lt;td&gt;July 31&lt;/td&gt;&lt;/tr&gt;</v>
      </c>
      <c r="J17" t="s">
        <v>662</v>
      </c>
      <c r="K17" t="s">
        <v>1017</v>
      </c>
    </row>
    <row r="18" spans="1:11" x14ac:dyDescent="0.25">
      <c r="A18" s="161" t="s">
        <v>665</v>
      </c>
      <c r="B18" s="161" t="s">
        <v>666</v>
      </c>
      <c r="C18" s="161" t="s">
        <v>667</v>
      </c>
      <c r="D18" t="s">
        <v>803</v>
      </c>
      <c r="E18" s="161" t="s">
        <v>803</v>
      </c>
      <c r="F18" t="s">
        <v>573</v>
      </c>
      <c r="G18" t="str">
        <f t="shared" si="0"/>
        <v>Caution</v>
      </c>
      <c r="H18" s="360">
        <v>44027</v>
      </c>
      <c r="I18" t="str">
        <f t="shared" si="1"/>
        <v>&lt;tr&gt;&lt;td&gt;KS&lt;/td&gt;&lt;td&gt;&lt;a href='https://www.ksrevenue.org' target='state'&gt;Kansas&lt;/a&gt;&lt;/td&gt;&lt;td class='more'&gt;660nn-662nn, 664nn-679nn&lt;/td&gt;&lt;td&gt;No&lt;/td&gt;&lt;td&gt;No&lt;/td&gt;&lt;td&gt;Yes&lt;/td&gt;&lt;td&gt;July 15&lt;/td&gt;&lt;/tr&gt;</v>
      </c>
      <c r="J18" t="s">
        <v>665</v>
      </c>
      <c r="K18" t="s">
        <v>1021</v>
      </c>
    </row>
    <row r="19" spans="1:11" x14ac:dyDescent="0.25">
      <c r="A19" s="161" t="s">
        <v>668</v>
      </c>
      <c r="B19" s="161" t="s">
        <v>669</v>
      </c>
      <c r="C19" s="161" t="s">
        <v>670</v>
      </c>
      <c r="D19" t="s">
        <v>803</v>
      </c>
      <c r="E19" s="161" t="s">
        <v>803</v>
      </c>
      <c r="F19" t="s">
        <v>573</v>
      </c>
      <c r="G19" t="str">
        <f t="shared" si="0"/>
        <v>Caution</v>
      </c>
      <c r="H19" s="360">
        <v>44027</v>
      </c>
      <c r="I19" t="str">
        <f t="shared" si="1"/>
        <v>&lt;tr&gt;&lt;td&gt;KY&lt;/td&gt;&lt;td&gt;&lt;a href='https://revenue.ky.gov' target='state'&gt;Kentucky&lt;/a&gt;&lt;/td&gt;&lt;td class='more'&gt;400nn-418nn, 420nn-427nn&lt;/td&gt;&lt;td&gt;No&lt;/td&gt;&lt;td&gt;No&lt;/td&gt;&lt;td&gt;Yes&lt;/td&gt;&lt;td&gt;July 15&lt;/td&gt;&lt;/tr&gt;</v>
      </c>
      <c r="J19" t="s">
        <v>668</v>
      </c>
      <c r="K19" t="s">
        <v>1022</v>
      </c>
    </row>
    <row r="20" spans="1:11" x14ac:dyDescent="0.25">
      <c r="A20" s="161" t="s">
        <v>671</v>
      </c>
      <c r="B20" s="161" t="s">
        <v>672</v>
      </c>
      <c r="C20" s="161" t="s">
        <v>673</v>
      </c>
      <c r="D20" s="161" t="s">
        <v>573</v>
      </c>
      <c r="E20" t="s">
        <v>573</v>
      </c>
      <c r="F20" t="s">
        <v>573</v>
      </c>
      <c r="G20" t="str">
        <f t="shared" si="0"/>
        <v>Caution</v>
      </c>
      <c r="H20" s="360">
        <v>44027</v>
      </c>
      <c r="I20" t="str">
        <f t="shared" si="1"/>
        <v>&lt;tr&gt;&lt;td&gt;LA&lt;/td&gt;&lt;td&gt;&lt;a href='https://revenue.louisiana.gov' target='state'&gt;Louisiana&lt;/a&gt;&lt;/td&gt;&lt;td class='more'&gt;700nn-701nn, 703nn-708nn, 710nn-714nn&lt;/td&gt;&lt;td&gt;Yes&lt;/td&gt;&lt;td&gt;Yes&lt;/td&gt;&lt;td&gt;Yes&lt;/td&gt;&lt;td&gt;July 15&lt;/td&gt;&lt;/tr&gt;</v>
      </c>
      <c r="J20" t="s">
        <v>671</v>
      </c>
      <c r="K20" t="s">
        <v>1023</v>
      </c>
    </row>
    <row r="21" spans="1:11" x14ac:dyDescent="0.25">
      <c r="A21" t="s">
        <v>674</v>
      </c>
      <c r="B21" t="s">
        <v>675</v>
      </c>
      <c r="C21" t="s">
        <v>676</v>
      </c>
      <c r="D21" t="s">
        <v>803</v>
      </c>
      <c r="E21" t="s">
        <v>573</v>
      </c>
      <c r="F21" t="s">
        <v>573</v>
      </c>
      <c r="G21" t="str">
        <f t="shared" si="0"/>
        <v/>
      </c>
      <c r="H21" s="360">
        <v>44027</v>
      </c>
      <c r="I21" t="str">
        <f t="shared" si="1"/>
        <v>&lt;tr&gt;&lt;td&gt;ME&lt;/td&gt;&lt;td&gt;&lt;a href='https://www.maine.gov/revenue' target='state'&gt;Maine&lt;/a&gt;&lt;/td&gt;&lt;td class='more'&gt;039nn-049nn&lt;/td&gt;&lt;td&gt;No&lt;/td&gt;&lt;td&gt;Yes&lt;/td&gt;&lt;td&gt;Yes&lt;/td&gt;&lt;td&gt;July 15&lt;/td&gt;&lt;/tr&gt;</v>
      </c>
      <c r="J21" t="s">
        <v>674</v>
      </c>
      <c r="K21" t="s">
        <v>1026</v>
      </c>
    </row>
    <row r="22" spans="1:11" x14ac:dyDescent="0.25">
      <c r="A22" s="161" t="s">
        <v>677</v>
      </c>
      <c r="B22" s="161" t="s">
        <v>678</v>
      </c>
      <c r="C22" s="161" t="s">
        <v>679</v>
      </c>
      <c r="D22" t="s">
        <v>803</v>
      </c>
      <c r="E22" s="161" t="s">
        <v>803</v>
      </c>
      <c r="F22" t="s">
        <v>573</v>
      </c>
      <c r="G22" t="str">
        <f t="shared" si="0"/>
        <v>Caution</v>
      </c>
      <c r="H22" s="360">
        <v>44027</v>
      </c>
      <c r="I22" t="str">
        <f t="shared" si="1"/>
        <v>&lt;tr&gt;&lt;td&gt;MD&lt;/td&gt;&lt;td&gt;&lt;a href='https://www.marylandtaxes.gov' target='state'&gt;Maryland&lt;/a&gt;&lt;/td&gt;&lt;td class='more'&gt;20588, 206nn-212nn, 214nn-219nn&lt;/td&gt;&lt;td&gt;No&lt;/td&gt;&lt;td&gt;No&lt;/td&gt;&lt;td&gt;Yes&lt;/td&gt;&lt;td&gt;July 15&lt;/td&gt;&lt;/tr&gt;</v>
      </c>
      <c r="J22" t="s">
        <v>677</v>
      </c>
      <c r="K22" t="s">
        <v>1025</v>
      </c>
    </row>
    <row r="23" spans="1:11" x14ac:dyDescent="0.25">
      <c r="A23" t="s">
        <v>680</v>
      </c>
      <c r="B23" t="s">
        <v>681</v>
      </c>
      <c r="C23" t="s">
        <v>682</v>
      </c>
      <c r="D23" t="s">
        <v>803</v>
      </c>
      <c r="E23" t="s">
        <v>573</v>
      </c>
      <c r="F23" t="s">
        <v>573</v>
      </c>
      <c r="G23" t="str">
        <f t="shared" si="0"/>
        <v/>
      </c>
      <c r="H23" s="360">
        <v>44027</v>
      </c>
      <c r="I23" t="str">
        <f t="shared" si="1"/>
        <v>&lt;tr&gt;&lt;td&gt;MA&lt;/td&gt;&lt;td&gt;&lt;a href='https://www.mass.gov/orgs/massachusetts-department-of-revenue' target='state'&gt;Massachusetts&lt;/a&gt;&lt;/td&gt;&lt;td class='more'&gt;010nn-027nn, 055nn&lt;/td&gt;&lt;td&gt;No&lt;/td&gt;&lt;td&gt;Yes&lt;/td&gt;&lt;td&gt;Yes&lt;/td&gt;&lt;td&gt;July 15&lt;/td&gt;&lt;/tr&gt;</v>
      </c>
      <c r="J23" t="s">
        <v>680</v>
      </c>
      <c r="K23" t="s">
        <v>1024</v>
      </c>
    </row>
    <row r="24" spans="1:11" x14ac:dyDescent="0.25">
      <c r="A24" t="s">
        <v>683</v>
      </c>
      <c r="B24" t="s">
        <v>684</v>
      </c>
      <c r="C24" t="s">
        <v>685</v>
      </c>
      <c r="D24" t="s">
        <v>803</v>
      </c>
      <c r="E24" t="s">
        <v>573</v>
      </c>
      <c r="F24" t="s">
        <v>573</v>
      </c>
      <c r="G24" t="str">
        <f t="shared" si="0"/>
        <v/>
      </c>
      <c r="H24" s="360">
        <v>44027</v>
      </c>
      <c r="I24" t="str">
        <f t="shared" si="1"/>
        <v>&lt;tr&gt;&lt;td&gt;MI&lt;/td&gt;&lt;td&gt;&lt;a href='https://www.michigan.gov/treasury' target='state'&gt;Michigan&lt;/a&gt;&lt;/td&gt;&lt;td class='more'&gt;480nn-499nn&lt;/td&gt;&lt;td&gt;No&lt;/td&gt;&lt;td&gt;Yes&lt;/td&gt;&lt;td&gt;Yes&lt;/td&gt;&lt;td&gt;July 15&lt;/td&gt;&lt;/tr&gt;</v>
      </c>
      <c r="J24" t="s">
        <v>683</v>
      </c>
      <c r="K24" t="s">
        <v>1027</v>
      </c>
    </row>
    <row r="25" spans="1:11" x14ac:dyDescent="0.25">
      <c r="A25" t="s">
        <v>686</v>
      </c>
      <c r="B25" t="s">
        <v>687</v>
      </c>
      <c r="C25" t="s">
        <v>688</v>
      </c>
      <c r="D25" t="s">
        <v>803</v>
      </c>
      <c r="E25" t="s">
        <v>573</v>
      </c>
      <c r="F25" t="s">
        <v>573</v>
      </c>
      <c r="G25" t="str">
        <f t="shared" si="0"/>
        <v/>
      </c>
      <c r="H25" s="360">
        <v>44027</v>
      </c>
      <c r="I25" t="str">
        <f t="shared" si="1"/>
        <v>&lt;tr&gt;&lt;td&gt;MN&lt;/td&gt;&lt;td&gt;&lt;a href='https://www.revenue.state.mn.us' target='state'&gt;Minnesota&lt;/a&gt;&lt;/td&gt;&lt;td class='more'&gt;550nn-551nn, 553nn-567nn&lt;/td&gt;&lt;td&gt;No&lt;/td&gt;&lt;td&gt;Yes&lt;/td&gt;&lt;td&gt;Yes&lt;/td&gt;&lt;td&gt;July 15&lt;/td&gt;&lt;/tr&gt;</v>
      </c>
      <c r="J25" t="s">
        <v>686</v>
      </c>
      <c r="K25" t="s">
        <v>1028</v>
      </c>
    </row>
    <row r="26" spans="1:11" x14ac:dyDescent="0.25">
      <c r="A26" s="161" t="s">
        <v>689</v>
      </c>
      <c r="B26" s="161" t="s">
        <v>690</v>
      </c>
      <c r="C26" s="161" t="s">
        <v>691</v>
      </c>
      <c r="D26" t="s">
        <v>803</v>
      </c>
      <c r="E26" s="161" t="s">
        <v>803</v>
      </c>
      <c r="F26" t="s">
        <v>573</v>
      </c>
      <c r="G26" t="str">
        <f t="shared" si="0"/>
        <v>Caution</v>
      </c>
      <c r="H26" s="361">
        <v>43966</v>
      </c>
      <c r="I26" t="str">
        <f t="shared" si="1"/>
        <v>&lt;tr&gt;&lt;td&gt;MS&lt;/td&gt;&lt;td&gt;&lt;a href='https://dor.ms.gov' target='state'&gt;Mississippi&lt;/a&gt;&lt;/td&gt;&lt;td class='more'&gt;386nn-397nn&lt;/td&gt;&lt;td&gt;No&lt;/td&gt;&lt;td&gt;No&lt;/td&gt;&lt;td&gt;Yes&lt;/td&gt;&lt;td&gt;May 15&lt;/td&gt;&lt;/tr&gt;</v>
      </c>
      <c r="J26" t="s">
        <v>689</v>
      </c>
      <c r="K26" t="s">
        <v>1030</v>
      </c>
    </row>
    <row r="27" spans="1:11" x14ac:dyDescent="0.25">
      <c r="A27" t="s">
        <v>692</v>
      </c>
      <c r="B27" t="s">
        <v>693</v>
      </c>
      <c r="C27" t="s">
        <v>694</v>
      </c>
      <c r="D27" t="s">
        <v>803</v>
      </c>
      <c r="E27" t="s">
        <v>573</v>
      </c>
      <c r="F27" t="s">
        <v>573</v>
      </c>
      <c r="G27" t="str">
        <f t="shared" si="0"/>
        <v/>
      </c>
      <c r="H27" s="360">
        <v>44027</v>
      </c>
      <c r="I27" t="str">
        <f t="shared" si="1"/>
        <v>&lt;tr&gt;&lt;td&gt;MO&lt;/td&gt;&lt;td&gt;&lt;a href='https://dor.mo.gov' target='state'&gt;Missouri&lt;/a&gt;&lt;/td&gt;&lt;td class='more'&gt;630nn-631nn, 633nn-641nn, 644nn-658nn&lt;/td&gt;&lt;td&gt;No&lt;/td&gt;&lt;td&gt;Yes&lt;/td&gt;&lt;td&gt;Yes&lt;/td&gt;&lt;td&gt;July 15&lt;/td&gt;&lt;/tr&gt;</v>
      </c>
      <c r="J27" t="s">
        <v>692</v>
      </c>
      <c r="K27" t="s">
        <v>1029</v>
      </c>
    </row>
    <row r="28" spans="1:11" x14ac:dyDescent="0.25">
      <c r="A28" s="161" t="s">
        <v>695</v>
      </c>
      <c r="B28" s="161" t="s">
        <v>696</v>
      </c>
      <c r="C28" s="161" t="s">
        <v>697</v>
      </c>
      <c r="D28" t="s">
        <v>803</v>
      </c>
      <c r="E28" s="161" t="s">
        <v>803</v>
      </c>
      <c r="F28" t="s">
        <v>573</v>
      </c>
      <c r="G28" t="str">
        <f t="shared" si="0"/>
        <v>Caution</v>
      </c>
      <c r="H28" s="360">
        <v>44027</v>
      </c>
      <c r="I28" t="str">
        <f t="shared" si="1"/>
        <v>&lt;tr&gt;&lt;td&gt;MT&lt;/td&gt;&lt;td&gt;&lt;a href='https://mtrevenue.gov' target='state'&gt;Montana&lt;/a&gt;&lt;/td&gt;&lt;td class='more'&gt;590nn-599nn&lt;/td&gt;&lt;td&gt;No&lt;/td&gt;&lt;td&gt;No&lt;/td&gt;&lt;td&gt;Yes&lt;/td&gt;&lt;td&gt;July 15&lt;/td&gt;&lt;/tr&gt;</v>
      </c>
      <c r="J28" t="s">
        <v>695</v>
      </c>
      <c r="K28" t="s">
        <v>1031</v>
      </c>
    </row>
    <row r="29" spans="1:11" x14ac:dyDescent="0.25">
      <c r="A29" t="s">
        <v>698</v>
      </c>
      <c r="B29" t="s">
        <v>699</v>
      </c>
      <c r="C29" t="s">
        <v>700</v>
      </c>
      <c r="D29" t="s">
        <v>803</v>
      </c>
      <c r="E29" t="s">
        <v>573</v>
      </c>
      <c r="F29" t="s">
        <v>573</v>
      </c>
      <c r="G29" t="str">
        <f t="shared" si="0"/>
        <v/>
      </c>
      <c r="H29" s="360">
        <v>44027</v>
      </c>
      <c r="I29" t="str">
        <f t="shared" si="1"/>
        <v>&lt;tr&gt;&lt;td&gt;NE&lt;/td&gt;&lt;td&gt;&lt;a href='https://revenue.nebraska.gov' target='state'&gt;Nebraska&lt;/a&gt;&lt;/td&gt;&lt;td class='more'&gt;680nn-681nn, 683nn-693nn&lt;/td&gt;&lt;td&gt;No&lt;/td&gt;&lt;td&gt;Yes&lt;/td&gt;&lt;td&gt;Yes&lt;/td&gt;&lt;td&gt;July 15&lt;/td&gt;&lt;/tr&gt;</v>
      </c>
      <c r="J29" t="s">
        <v>698</v>
      </c>
      <c r="K29" t="s">
        <v>1034</v>
      </c>
    </row>
    <row r="30" spans="1:11" x14ac:dyDescent="0.25">
      <c r="A30" s="161" t="s">
        <v>701</v>
      </c>
      <c r="B30" s="161" t="s">
        <v>702</v>
      </c>
      <c r="C30" s="161" t="s">
        <v>703</v>
      </c>
      <c r="D30" s="161" t="s">
        <v>573</v>
      </c>
      <c r="E30" t="s">
        <v>573</v>
      </c>
      <c r="F30" s="161" t="s">
        <v>803</v>
      </c>
      <c r="G30" t="str">
        <f t="shared" si="0"/>
        <v>Caution</v>
      </c>
      <c r="I30" t="str">
        <f t="shared" si="1"/>
        <v>&lt;tr&gt;&lt;td&gt;NV&lt;/td&gt;&lt;td&gt;&lt;a href='https://tax.nv.gov' target='state'&gt;Nevada&lt;/a&gt;&lt;/td&gt;&lt;td class='more'&gt;889nn-891nn, 893nn-895nn, 897nn-898nn&lt;/td&gt;&lt;td&gt;Yes&lt;/td&gt;&lt;td&gt;Yes&lt;/td&gt;&lt;td&gt;No&lt;/td&gt;&lt;td&gt;&lt;/td&gt;&lt;/tr&gt;</v>
      </c>
      <c r="J30" t="s">
        <v>701</v>
      </c>
      <c r="K30" t="s">
        <v>1038</v>
      </c>
    </row>
    <row r="31" spans="1:11" x14ac:dyDescent="0.25">
      <c r="A31" t="s">
        <v>704</v>
      </c>
      <c r="B31" t="s">
        <v>705</v>
      </c>
      <c r="C31" t="s">
        <v>706</v>
      </c>
      <c r="D31" t="s">
        <v>803</v>
      </c>
      <c r="E31" t="s">
        <v>573</v>
      </c>
      <c r="F31" s="161" t="s">
        <v>804</v>
      </c>
      <c r="G31" t="str">
        <f t="shared" si="0"/>
        <v/>
      </c>
      <c r="I31" t="str">
        <f t="shared" si="1"/>
        <v>&lt;tr&gt;&lt;td&gt;NH&lt;/td&gt;&lt;td&gt;&lt;a href='https://revenue.nh.gov' target='state'&gt;New Hampshire&lt;/a&gt;&lt;/td&gt;&lt;td class='more'&gt;030nn-038nn&lt;/td&gt;&lt;td&gt;No&lt;/td&gt;&lt;td&gt;Yes&lt;/td&gt;&lt;td&gt;Dividends only&lt;/td&gt;&lt;td&gt;&lt;/td&gt;&lt;/tr&gt;</v>
      </c>
      <c r="J31" t="s">
        <v>704</v>
      </c>
      <c r="K31" t="s">
        <v>1035</v>
      </c>
    </row>
    <row r="32" spans="1:11" x14ac:dyDescent="0.25">
      <c r="A32" s="161" t="s">
        <v>707</v>
      </c>
      <c r="B32" s="161" t="s">
        <v>708</v>
      </c>
      <c r="C32" s="161" t="s">
        <v>709</v>
      </c>
      <c r="D32" t="s">
        <v>803</v>
      </c>
      <c r="E32" s="161" t="s">
        <v>803</v>
      </c>
      <c r="F32" t="s">
        <v>573</v>
      </c>
      <c r="G32" t="str">
        <f t="shared" si="0"/>
        <v>Caution</v>
      </c>
      <c r="H32" s="360">
        <v>44027</v>
      </c>
      <c r="I32" t="str">
        <f t="shared" si="1"/>
        <v>&lt;tr&gt;&lt;td&gt;NJ&lt;/td&gt;&lt;td&gt;&lt;a href='https://www.state.nj.us/treasury/taxation' target='state'&gt;New Jersey&lt;/a&gt;&lt;/td&gt;&lt;td class='more'&gt;070nn-089nn&lt;/td&gt;&lt;td&gt;No&lt;/td&gt;&lt;td&gt;No&lt;/td&gt;&lt;td&gt;Yes&lt;/td&gt;&lt;td&gt;July 15&lt;/td&gt;&lt;/tr&gt;</v>
      </c>
      <c r="J32" s="161" t="s">
        <v>707</v>
      </c>
      <c r="K32" t="s">
        <v>1036</v>
      </c>
    </row>
    <row r="33" spans="1:11" x14ac:dyDescent="0.25">
      <c r="A33" s="161" t="s">
        <v>710</v>
      </c>
      <c r="B33" s="161" t="s">
        <v>711</v>
      </c>
      <c r="C33" s="161" t="s">
        <v>712</v>
      </c>
      <c r="D33" s="161" t="s">
        <v>573</v>
      </c>
      <c r="E33" t="s">
        <v>573</v>
      </c>
      <c r="F33" t="s">
        <v>573</v>
      </c>
      <c r="G33" t="str">
        <f t="shared" si="0"/>
        <v>Caution</v>
      </c>
      <c r="H33" s="360">
        <v>44027</v>
      </c>
      <c r="I33" t="str">
        <f t="shared" si="1"/>
        <v>&lt;tr&gt;&lt;td&gt;NM&lt;/td&gt;&lt;td&gt;&lt;a href='https://tax.newmexico.gov' target='state'&gt;New Mexico&lt;/a&gt;&lt;/td&gt;&lt;td class='more'&gt;870nn-871nn, 873nn-884nn&lt;/td&gt;&lt;td&gt;Yes&lt;/td&gt;&lt;td&gt;Yes&lt;/td&gt;&lt;td&gt;Yes&lt;/td&gt;&lt;td&gt;July 15&lt;/td&gt;&lt;/tr&gt;</v>
      </c>
      <c r="J33" t="s">
        <v>710</v>
      </c>
      <c r="K33" t="s">
        <v>1037</v>
      </c>
    </row>
    <row r="34" spans="1:11" x14ac:dyDescent="0.25">
      <c r="A34" t="s">
        <v>713</v>
      </c>
      <c r="B34" t="s">
        <v>714</v>
      </c>
      <c r="C34" t="s">
        <v>715</v>
      </c>
      <c r="D34" t="s">
        <v>803</v>
      </c>
      <c r="E34" t="s">
        <v>573</v>
      </c>
      <c r="F34" t="s">
        <v>573</v>
      </c>
      <c r="G34" t="str">
        <f t="shared" si="0"/>
        <v/>
      </c>
      <c r="H34" s="360">
        <v>44027</v>
      </c>
      <c r="I34" t="str">
        <f t="shared" si="1"/>
        <v>&lt;tr&gt;&lt;td&gt;NY&lt;/td&gt;&lt;td&gt;&lt;a href='https://tax.ny.gov' target='state'&gt;New York&lt;/a&gt;&lt;/td&gt;&lt;td class='more'&gt;005nn, 06390, 100nn-149nn&lt;/td&gt;&lt;td&gt;No&lt;/td&gt;&lt;td&gt;Yes&lt;/td&gt;&lt;td&gt;Yes&lt;/td&gt;&lt;td&gt;July 15&lt;/td&gt;&lt;/tr&gt;</v>
      </c>
      <c r="J34" s="161" t="s">
        <v>713</v>
      </c>
      <c r="K34" t="s">
        <v>1039</v>
      </c>
    </row>
    <row r="35" spans="1:11" x14ac:dyDescent="0.25">
      <c r="A35" t="s">
        <v>716</v>
      </c>
      <c r="B35" t="s">
        <v>717</v>
      </c>
      <c r="C35" t="s">
        <v>718</v>
      </c>
      <c r="D35" t="s">
        <v>803</v>
      </c>
      <c r="E35" t="s">
        <v>573</v>
      </c>
      <c r="F35" t="s">
        <v>573</v>
      </c>
      <c r="G35" t="str">
        <f t="shared" si="0"/>
        <v/>
      </c>
      <c r="H35" s="360">
        <v>44027</v>
      </c>
      <c r="I35" t="str">
        <f t="shared" si="1"/>
        <v>&lt;tr&gt;&lt;td&gt;NC&lt;/td&gt;&lt;td&gt;&lt;a href='https://www.ncdor.gov' target='state'&gt;North Carolina&lt;/a&gt;&lt;/td&gt;&lt;td class='more'&gt;270nn-289nn&lt;/td&gt;&lt;td&gt;No&lt;/td&gt;&lt;td&gt;Yes&lt;/td&gt;&lt;td&gt;Yes&lt;/td&gt;&lt;td&gt;July 15&lt;/td&gt;&lt;/tr&gt;</v>
      </c>
      <c r="J35" t="s">
        <v>716</v>
      </c>
      <c r="K35" t="s">
        <v>1032</v>
      </c>
    </row>
    <row r="36" spans="1:11" x14ac:dyDescent="0.25">
      <c r="A36" s="161" t="s">
        <v>719</v>
      </c>
      <c r="B36" s="161" t="s">
        <v>720</v>
      </c>
      <c r="C36" s="161" t="s">
        <v>721</v>
      </c>
      <c r="D36" t="s">
        <v>803</v>
      </c>
      <c r="E36" s="161" t="s">
        <v>803</v>
      </c>
      <c r="F36" t="s">
        <v>573</v>
      </c>
      <c r="G36" t="str">
        <f t="shared" si="0"/>
        <v>Caution</v>
      </c>
      <c r="H36" s="360">
        <v>44027</v>
      </c>
      <c r="I36" t="str">
        <f t="shared" si="1"/>
        <v>&lt;tr&gt;&lt;td&gt;ND&lt;/td&gt;&lt;td&gt;&lt;a href='https://www.nd.gov/tax' target='state'&gt;North Dakota&lt;/a&gt;&lt;/td&gt;&lt;td class='more'&gt;580nn-588nn&lt;/td&gt;&lt;td&gt;No&lt;/td&gt;&lt;td&gt;No&lt;/td&gt;&lt;td&gt;Yes&lt;/td&gt;&lt;td&gt;July 15&lt;/td&gt;&lt;/tr&gt;</v>
      </c>
      <c r="J36" t="s">
        <v>719</v>
      </c>
      <c r="K36" t="s">
        <v>1033</v>
      </c>
    </row>
    <row r="37" spans="1:11" x14ac:dyDescent="0.25">
      <c r="A37" t="s">
        <v>722</v>
      </c>
      <c r="B37" t="s">
        <v>723</v>
      </c>
      <c r="C37" t="s">
        <v>724</v>
      </c>
      <c r="D37" t="s">
        <v>803</v>
      </c>
      <c r="E37" t="s">
        <v>573</v>
      </c>
      <c r="F37" t="s">
        <v>573</v>
      </c>
      <c r="G37" t="str">
        <f t="shared" si="0"/>
        <v/>
      </c>
      <c r="H37" s="360">
        <v>44027</v>
      </c>
      <c r="I37" t="str">
        <f t="shared" si="1"/>
        <v>&lt;tr&gt;&lt;td&gt;OH&lt;/td&gt;&lt;td&gt;&lt;a href='https://tax.ohio.gov' target='state'&gt;Ohio&lt;/a&gt;&lt;/td&gt;&lt;td class='more'&gt;430nn-459nn&lt;/td&gt;&lt;td&gt;No&lt;/td&gt;&lt;td&gt;Yes&lt;/td&gt;&lt;td&gt;Yes&lt;/td&gt;&lt;td&gt;July 15&lt;/td&gt;&lt;/tr&gt;</v>
      </c>
      <c r="J37" t="s">
        <v>722</v>
      </c>
      <c r="K37" t="s">
        <v>1040</v>
      </c>
    </row>
    <row r="38" spans="1:11" x14ac:dyDescent="0.25">
      <c r="A38" t="s">
        <v>725</v>
      </c>
      <c r="B38" t="s">
        <v>726</v>
      </c>
      <c r="C38" t="s">
        <v>727</v>
      </c>
      <c r="D38" t="s">
        <v>803</v>
      </c>
      <c r="E38" t="s">
        <v>573</v>
      </c>
      <c r="F38" t="s">
        <v>573</v>
      </c>
      <c r="G38" t="str">
        <f t="shared" si="0"/>
        <v/>
      </c>
      <c r="H38" s="360">
        <v>44027</v>
      </c>
      <c r="I38" t="str">
        <f t="shared" si="1"/>
        <v>&lt;tr&gt;&lt;td&gt;OK&lt;/td&gt;&lt;td&gt;&lt;a href='https://www.ok.gov/tax' target='state'&gt;Oklahoma&lt;/a&gt;&lt;/td&gt;&lt;td class='more'&gt;730nn-731nn, 734nn-73959, 73961-741nn, 743nn-749nn&lt;/td&gt;&lt;td&gt;No&lt;/td&gt;&lt;td&gt;Yes&lt;/td&gt;&lt;td&gt;Yes&lt;/td&gt;&lt;td&gt;July 15&lt;/td&gt;&lt;/tr&gt;</v>
      </c>
      <c r="J38" t="s">
        <v>725</v>
      </c>
      <c r="K38" t="s">
        <v>1041</v>
      </c>
    </row>
    <row r="39" spans="1:11" x14ac:dyDescent="0.25">
      <c r="A39" t="s">
        <v>728</v>
      </c>
      <c r="B39" t="s">
        <v>729</v>
      </c>
      <c r="C39" t="s">
        <v>730</v>
      </c>
      <c r="D39" t="s">
        <v>803</v>
      </c>
      <c r="E39" t="s">
        <v>573</v>
      </c>
      <c r="F39" t="s">
        <v>573</v>
      </c>
      <c r="G39" t="str">
        <f t="shared" si="0"/>
        <v/>
      </c>
      <c r="H39" s="360">
        <v>44027</v>
      </c>
      <c r="I39" t="str">
        <f t="shared" si="1"/>
        <v>&lt;tr&gt;&lt;td&gt;OR&lt;/td&gt;&lt;td&gt;&lt;a href='https://www.oregon.gov/DOR/Pages/index.aspx' target='state'&gt;Oregon&lt;/a&gt;&lt;/td&gt;&lt;td class='more'&gt;970nn-979nn&lt;/td&gt;&lt;td&gt;No&lt;/td&gt;&lt;td&gt;Yes&lt;/td&gt;&lt;td&gt;Yes&lt;/td&gt;&lt;td&gt;July 15&lt;/td&gt;&lt;/tr&gt;</v>
      </c>
      <c r="J39" t="s">
        <v>728</v>
      </c>
      <c r="K39" t="s">
        <v>1042</v>
      </c>
    </row>
    <row r="40" spans="1:11" x14ac:dyDescent="0.25">
      <c r="A40" s="161" t="s">
        <v>731</v>
      </c>
      <c r="B40" s="161" t="s">
        <v>732</v>
      </c>
      <c r="C40" s="161" t="s">
        <v>733</v>
      </c>
      <c r="D40" t="s">
        <v>803</v>
      </c>
      <c r="E40" s="161" t="s">
        <v>803</v>
      </c>
      <c r="F40" t="s">
        <v>573</v>
      </c>
      <c r="G40" t="str">
        <f t="shared" si="0"/>
        <v>Caution</v>
      </c>
      <c r="H40" s="360">
        <v>44027</v>
      </c>
      <c r="I40" t="str">
        <f t="shared" si="1"/>
        <v>&lt;tr&gt;&lt;td&gt;PA&lt;/td&gt;&lt;td&gt;&lt;a href='https://www.revenue.pa.gov/Pages/default.aspx' target='state'&gt;Pennsylvania&lt;/a&gt;&lt;/td&gt;&lt;td class='more'&gt;150nn-196nn&lt;/td&gt;&lt;td&gt;No&lt;/td&gt;&lt;td&gt;No&lt;/td&gt;&lt;td&gt;Yes&lt;/td&gt;&lt;td&gt;July 15&lt;/td&gt;&lt;/tr&gt;</v>
      </c>
      <c r="J40" s="161" t="s">
        <v>731</v>
      </c>
      <c r="K40" t="s">
        <v>1043</v>
      </c>
    </row>
    <row r="41" spans="1:11" x14ac:dyDescent="0.25">
      <c r="A41" t="s">
        <v>734</v>
      </c>
      <c r="B41" t="s">
        <v>735</v>
      </c>
      <c r="C41" t="s">
        <v>736</v>
      </c>
      <c r="D41" t="s">
        <v>803</v>
      </c>
      <c r="E41" t="s">
        <v>573</v>
      </c>
      <c r="F41" t="s">
        <v>573</v>
      </c>
      <c r="G41" t="str">
        <f t="shared" si="0"/>
        <v/>
      </c>
      <c r="H41" s="360">
        <v>44027</v>
      </c>
      <c r="I41" t="str">
        <f t="shared" si="1"/>
        <v>&lt;tr&gt;&lt;td&gt;RI&lt;/td&gt;&lt;td&gt;&lt;a href='https://tax.ri.gov' target='state'&gt;Rhode Island&lt;/a&gt;&lt;/td&gt;&lt;td class='more'&gt;028nn, 029nn&lt;/td&gt;&lt;td&gt;No&lt;/td&gt;&lt;td&gt;Yes&lt;/td&gt;&lt;td&gt;Yes&lt;/td&gt;&lt;td&gt;July 15&lt;/td&gt;&lt;/tr&gt;</v>
      </c>
      <c r="J41" t="s">
        <v>734</v>
      </c>
      <c r="K41" t="s">
        <v>1045</v>
      </c>
    </row>
    <row r="42" spans="1:11" x14ac:dyDescent="0.25">
      <c r="A42" t="s">
        <v>737</v>
      </c>
      <c r="B42" t="s">
        <v>738</v>
      </c>
      <c r="C42" t="s">
        <v>739</v>
      </c>
      <c r="D42" t="s">
        <v>803</v>
      </c>
      <c r="E42" t="s">
        <v>573</v>
      </c>
      <c r="F42" t="s">
        <v>573</v>
      </c>
      <c r="G42" t="str">
        <f t="shared" si="0"/>
        <v/>
      </c>
      <c r="H42" s="360">
        <v>44027</v>
      </c>
      <c r="I42" t="str">
        <f t="shared" si="1"/>
        <v>&lt;tr&gt;&lt;td&gt;SC&lt;/td&gt;&lt;td&gt;&lt;a href='https://dor.sc.gov' target='state'&gt;South Carolina&lt;/a&gt;&lt;/td&gt;&lt;td class='more'&gt;290nn-299nn&lt;/td&gt;&lt;td&gt;No&lt;/td&gt;&lt;td&gt;Yes&lt;/td&gt;&lt;td&gt;Yes&lt;/td&gt;&lt;td&gt;July 15&lt;/td&gt;&lt;/tr&gt;</v>
      </c>
      <c r="J42" t="s">
        <v>737</v>
      </c>
      <c r="K42" t="s">
        <v>1046</v>
      </c>
    </row>
    <row r="43" spans="1:11" x14ac:dyDescent="0.25">
      <c r="A43" t="s">
        <v>740</v>
      </c>
      <c r="B43" t="s">
        <v>741</v>
      </c>
      <c r="C43" t="s">
        <v>742</v>
      </c>
      <c r="D43" t="s">
        <v>803</v>
      </c>
      <c r="E43" t="s">
        <v>573</v>
      </c>
      <c r="F43" s="161" t="s">
        <v>803</v>
      </c>
      <c r="G43" t="str">
        <f t="shared" si="0"/>
        <v/>
      </c>
      <c r="I43" t="str">
        <f t="shared" si="1"/>
        <v>&lt;tr&gt;&lt;td&gt;SD&lt;/td&gt;&lt;td&gt;&lt;a href='https://dor.sd.gov' target='state'&gt;South Dakota&lt;/a&gt;&lt;/td&gt;&lt;td class='more'&gt;570nn-577nn&lt;/td&gt;&lt;td&gt;No&lt;/td&gt;&lt;td&gt;Yes&lt;/td&gt;&lt;td&gt;No&lt;/td&gt;&lt;td&gt;&lt;/td&gt;&lt;/tr&gt;</v>
      </c>
      <c r="J43" t="s">
        <v>740</v>
      </c>
      <c r="K43" t="s">
        <v>1047</v>
      </c>
    </row>
    <row r="44" spans="1:11" x14ac:dyDescent="0.25">
      <c r="A44" t="s">
        <v>743</v>
      </c>
      <c r="B44" t="s">
        <v>744</v>
      </c>
      <c r="C44" t="s">
        <v>745</v>
      </c>
      <c r="D44" t="s">
        <v>803</v>
      </c>
      <c r="E44" t="s">
        <v>573</v>
      </c>
      <c r="F44" s="161" t="s">
        <v>804</v>
      </c>
      <c r="G44" t="str">
        <f t="shared" si="0"/>
        <v/>
      </c>
      <c r="H44" s="360">
        <v>44027</v>
      </c>
      <c r="I44" t="str">
        <f t="shared" si="1"/>
        <v>&lt;tr&gt;&lt;td&gt;TN&lt;/td&gt;&lt;td&gt;&lt;a href='https://www.tn.gov/revenue' target='state'&gt;Tennessee&lt;/a&gt;&lt;/td&gt;&lt;td class='more'&gt;370nn-385nn&lt;/td&gt;&lt;td&gt;No&lt;/td&gt;&lt;td&gt;Yes&lt;/td&gt;&lt;td&gt;Dividends only&lt;/td&gt;&lt;td&gt;&lt;/td&gt;&lt;/tr&gt;</v>
      </c>
      <c r="J44" t="s">
        <v>743</v>
      </c>
      <c r="K44" t="s">
        <v>1048</v>
      </c>
    </row>
    <row r="45" spans="1:11" x14ac:dyDescent="0.25">
      <c r="A45" s="161" t="s">
        <v>746</v>
      </c>
      <c r="B45" s="161" t="s">
        <v>747</v>
      </c>
      <c r="C45" s="161" t="s">
        <v>748</v>
      </c>
      <c r="D45" s="161" t="s">
        <v>573</v>
      </c>
      <c r="E45" t="s">
        <v>573</v>
      </c>
      <c r="F45" s="161" t="s">
        <v>803</v>
      </c>
      <c r="G45" t="str">
        <f t="shared" si="0"/>
        <v>Caution</v>
      </c>
      <c r="H45" s="360">
        <v>44027</v>
      </c>
      <c r="I45" t="str">
        <f t="shared" si="1"/>
        <v>&lt;tr&gt;&lt;td&gt;TX&lt;/td&gt;&lt;td&gt;&lt;a href='https://comptroller.texas.gov' target='state'&gt;Texas&lt;/a&gt;&lt;/td&gt;&lt;td class='more'&gt;733nn, 73960, 750nn-770nn, 772nn-799nn, 885nn&lt;/td&gt;&lt;td&gt;Yes&lt;/td&gt;&lt;td&gt;Yes&lt;/td&gt;&lt;td&gt;No&lt;/td&gt;&lt;td&gt;&lt;/td&gt;&lt;/tr&gt;</v>
      </c>
      <c r="J45" t="s">
        <v>746</v>
      </c>
      <c r="K45" t="s">
        <v>1049</v>
      </c>
    </row>
    <row r="46" spans="1:11" x14ac:dyDescent="0.25">
      <c r="A46" t="s">
        <v>749</v>
      </c>
      <c r="B46" t="s">
        <v>750</v>
      </c>
      <c r="C46" t="s">
        <v>751</v>
      </c>
      <c r="D46" t="s">
        <v>803</v>
      </c>
      <c r="E46" t="s">
        <v>573</v>
      </c>
      <c r="F46" t="s">
        <v>573</v>
      </c>
      <c r="G46" t="str">
        <f t="shared" si="0"/>
        <v/>
      </c>
      <c r="H46" s="360">
        <v>44027</v>
      </c>
      <c r="I46" t="str">
        <f t="shared" si="1"/>
        <v>&lt;tr&gt;&lt;td&gt;UT&lt;/td&gt;&lt;td&gt;&lt;a href='https://tax.utah.gov' target='state'&gt;Utah&lt;/a&gt;&lt;/td&gt;&lt;td class='more'&gt;840nn-847nn&lt;/td&gt;&lt;td&gt;No&lt;/td&gt;&lt;td&gt;Yes&lt;/td&gt;&lt;td&gt;Yes&lt;/td&gt;&lt;td&gt;July 15&lt;/td&gt;&lt;/tr&gt;</v>
      </c>
      <c r="J46" t="s">
        <v>749</v>
      </c>
      <c r="K46" t="s">
        <v>1050</v>
      </c>
    </row>
    <row r="47" spans="1:11" x14ac:dyDescent="0.25">
      <c r="A47" t="s">
        <v>752</v>
      </c>
      <c r="B47" t="s">
        <v>753</v>
      </c>
      <c r="C47" t="s">
        <v>754</v>
      </c>
      <c r="D47" t="s">
        <v>803</v>
      </c>
      <c r="E47" t="s">
        <v>573</v>
      </c>
      <c r="F47" t="s">
        <v>573</v>
      </c>
      <c r="G47" t="str">
        <f t="shared" si="0"/>
        <v/>
      </c>
      <c r="H47" s="360">
        <v>44027</v>
      </c>
      <c r="I47" t="str">
        <f t="shared" si="1"/>
        <v>&lt;tr&gt;&lt;td&gt;VT&lt;/td&gt;&lt;td&gt;&lt;a href='https://tax.vermont.gov' target='state'&gt;Vermont&lt;/a&gt;&lt;/td&gt;&lt;td class='more'&gt;050nn-054nn, 056nn-059nn&lt;/td&gt;&lt;td&gt;No&lt;/td&gt;&lt;td&gt;Yes&lt;/td&gt;&lt;td&gt;Yes&lt;/td&gt;&lt;td&gt;July 15&lt;/td&gt;&lt;/tr&gt;</v>
      </c>
      <c r="J47" t="s">
        <v>752</v>
      </c>
      <c r="K47" t="s">
        <v>1052</v>
      </c>
    </row>
    <row r="48" spans="1:11" x14ac:dyDescent="0.25">
      <c r="A48" t="s">
        <v>755</v>
      </c>
      <c r="B48" t="s">
        <v>756</v>
      </c>
      <c r="C48" t="s">
        <v>757</v>
      </c>
      <c r="D48" t="s">
        <v>803</v>
      </c>
      <c r="E48" t="s">
        <v>573</v>
      </c>
      <c r="F48" t="s">
        <v>573</v>
      </c>
      <c r="G48" t="str">
        <f t="shared" si="0"/>
        <v/>
      </c>
      <c r="H48" s="361">
        <v>43952</v>
      </c>
      <c r="I48" t="str">
        <f t="shared" si="1"/>
        <v>&lt;tr&gt;&lt;td&gt;VA&lt;/td&gt;&lt;td&gt;&lt;a href='https://tax.virginia.gov' target='state'&gt;Virginia&lt;/a&gt;&lt;/td&gt;&lt;td class='more'&gt;201nn, 20598, 220nn-246nn&lt;/td&gt;&lt;td&gt;No&lt;/td&gt;&lt;td&gt;Yes&lt;/td&gt;&lt;td&gt;Yes&lt;/td&gt;&lt;td&gt;May 01&lt;/td&gt;&lt;/tr&gt;</v>
      </c>
      <c r="J48" t="s">
        <v>755</v>
      </c>
      <c r="K48" t="s">
        <v>1051</v>
      </c>
    </row>
    <row r="49" spans="1:11" x14ac:dyDescent="0.25">
      <c r="A49" s="161" t="s">
        <v>758</v>
      </c>
      <c r="B49" s="161" t="s">
        <v>759</v>
      </c>
      <c r="C49" s="161" t="s">
        <v>760</v>
      </c>
      <c r="D49" s="161" t="s">
        <v>573</v>
      </c>
      <c r="E49" t="s">
        <v>573</v>
      </c>
      <c r="F49" s="161" t="s">
        <v>803</v>
      </c>
      <c r="G49" t="str">
        <f t="shared" si="0"/>
        <v>Caution</v>
      </c>
      <c r="I49" t="str">
        <f t="shared" si="1"/>
        <v>&lt;tr&gt;&lt;td&gt;WA&lt;/td&gt;&lt;td&gt;&lt;a href='https://dor.wa.gov' target='state'&gt;Washington&lt;/a&gt;&lt;/td&gt;&lt;td class='more'&gt;980nn-986nn, 988nn-994nn&lt;/td&gt;&lt;td&gt;Yes&lt;/td&gt;&lt;td&gt;Yes&lt;/td&gt;&lt;td&gt;No&lt;/td&gt;&lt;td&gt;&lt;/td&gt;&lt;/tr&gt;</v>
      </c>
      <c r="J49" t="s">
        <v>758</v>
      </c>
      <c r="K49" t="s">
        <v>1053</v>
      </c>
    </row>
    <row r="50" spans="1:11" x14ac:dyDescent="0.25">
      <c r="A50" t="s">
        <v>761</v>
      </c>
      <c r="B50" t="s">
        <v>762</v>
      </c>
      <c r="C50" t="s">
        <v>763</v>
      </c>
      <c r="D50" t="s">
        <v>803</v>
      </c>
      <c r="E50" t="s">
        <v>573</v>
      </c>
      <c r="F50" t="s">
        <v>573</v>
      </c>
      <c r="G50" t="str">
        <f t="shared" si="0"/>
        <v/>
      </c>
      <c r="H50" s="360">
        <v>44027</v>
      </c>
      <c r="I50" t="str">
        <f t="shared" si="1"/>
        <v>&lt;tr&gt;&lt;td&gt;WV&lt;/td&gt;&lt;td&gt;&lt;a href='https://revenue.wv.gov/Pages/default.aspx' target='state'&gt;West Virginia&lt;/a&gt;&lt;/td&gt;&lt;td class='more'&gt;247nn-268nn&lt;/td&gt;&lt;td&gt;No&lt;/td&gt;&lt;td&gt;Yes&lt;/td&gt;&lt;td&gt;Yes&lt;/td&gt;&lt;td&gt;July 15&lt;/td&gt;&lt;/tr&gt;</v>
      </c>
      <c r="J50" t="s">
        <v>761</v>
      </c>
      <c r="K50" t="s">
        <v>1055</v>
      </c>
    </row>
    <row r="51" spans="1:11" x14ac:dyDescent="0.25">
      <c r="A51" s="161" t="s">
        <v>764</v>
      </c>
      <c r="B51" s="161" t="s">
        <v>765</v>
      </c>
      <c r="C51" s="161" t="s">
        <v>766</v>
      </c>
      <c r="D51" s="161" t="s">
        <v>573</v>
      </c>
      <c r="E51" t="s">
        <v>573</v>
      </c>
      <c r="F51" t="s">
        <v>573</v>
      </c>
      <c r="G51" t="str">
        <f t="shared" si="0"/>
        <v>Caution</v>
      </c>
      <c r="H51" s="360">
        <v>44027</v>
      </c>
      <c r="I51" t="str">
        <f t="shared" si="1"/>
        <v>&lt;tr&gt;&lt;td&gt;WI&lt;/td&gt;&lt;td&gt;&lt;a href='https://www.revenue.wi.gov' target='state'&gt;Wisconsin&lt;/a&gt;&lt;/td&gt;&lt;td class='more'&gt;530nn-532nn, 534nn-535nn, 537nn-549nn&lt;/td&gt;&lt;td&gt;Yes&lt;/td&gt;&lt;td&gt;Yes&lt;/td&gt;&lt;td&gt;Yes&lt;/td&gt;&lt;td&gt;July 15&lt;/td&gt;&lt;/tr&gt;</v>
      </c>
      <c r="J51" t="s">
        <v>764</v>
      </c>
      <c r="K51" t="s">
        <v>1054</v>
      </c>
    </row>
    <row r="52" spans="1:11" x14ac:dyDescent="0.25">
      <c r="A52" t="s">
        <v>767</v>
      </c>
      <c r="B52" t="s">
        <v>768</v>
      </c>
      <c r="C52" t="s">
        <v>769</v>
      </c>
      <c r="D52" t="s">
        <v>803</v>
      </c>
      <c r="E52" t="s">
        <v>573</v>
      </c>
      <c r="F52" s="161" t="s">
        <v>803</v>
      </c>
      <c r="G52" t="str">
        <f t="shared" si="0"/>
        <v/>
      </c>
      <c r="I52" t="str">
        <f t="shared" si="1"/>
        <v>&lt;tr&gt;&lt;td&gt;WY&lt;/td&gt;&lt;td&gt;&lt;a href='https://revenue.wyo.gov' target='state'&gt;Wyoming&lt;/a&gt;&lt;/td&gt;&lt;td class='more'&gt;820nn-831nn, 83414&lt;/td&gt;&lt;td&gt;No&lt;/td&gt;&lt;td&gt;Yes&lt;/td&gt;&lt;td&gt;No&lt;/td&gt;&lt;td&gt;&lt;/td&gt;&lt;/tr&gt;</v>
      </c>
      <c r="J52" t="s">
        <v>767</v>
      </c>
      <c r="K52" t="s">
        <v>1056</v>
      </c>
    </row>
    <row r="53" spans="1:11" x14ac:dyDescent="0.25">
      <c r="D53">
        <f>COUNTIF(D2:D52,"Yes")</f>
        <v>9</v>
      </c>
      <c r="E53">
        <f>COUNTIF(E2:E52,"No")</f>
        <v>13</v>
      </c>
      <c r="F53">
        <f>51-COUNTIF(F2:F52,"Yes")</f>
        <v>9</v>
      </c>
      <c r="G53">
        <f>COUNTIF(G2:G52,"Caution")</f>
        <v>21</v>
      </c>
    </row>
    <row r="54" spans="1:11" x14ac:dyDescent="0.25">
      <c r="A54" s="1309" t="s">
        <v>805</v>
      </c>
      <c r="B54" s="1309"/>
      <c r="C54" s="1309"/>
      <c r="I54" t="str">
        <f>CONCATENATE("&lt;tr&gt;&lt;td&gt;",B54,"&lt;/td&gt;&lt;td&gt;",A54,"&lt;/td&gt;&lt;td style='display:none;'&gt;",C54,"&lt;/td&gt;&lt;td&gt;",D54,"&lt;/td&gt;&lt;td&gt;",E54,"&lt;/td&gt;&lt;td&gt;",F54,"&lt;/td&gt;&lt;td&gt;",H54,"&lt;/td&gt;&lt;/tr&gt;")</f>
        <v>&lt;tr&gt;&lt;td&gt;&lt;/td&gt;&lt;td&gt;U.S. Possessions&lt;/td&gt;&lt;td style='display:none;'&gt;&lt;/td&gt;&lt;td&gt;&lt;/td&gt;&lt;td&gt;&lt;/td&gt;&lt;td&gt;&lt;/td&gt;&lt;td&gt;&lt;/td&gt;&lt;/tr&gt;</v>
      </c>
    </row>
    <row r="55" spans="1:11" x14ac:dyDescent="0.25">
      <c r="A55" s="161" t="s">
        <v>770</v>
      </c>
      <c r="B55" t="s">
        <v>771</v>
      </c>
      <c r="C55" t="s">
        <v>772</v>
      </c>
      <c r="I55" t="str">
        <f t="shared" ref="I55:I62" si="2">CONCATENATE("&lt;tr&gt;&lt;td&gt;",B55,"&lt;/td&gt;&lt;td&gt;","&lt;a href='",K55,"' target='state'&gt;",A55,"&lt;/a&gt;&lt;/td&gt;&lt;td class='more'&gt;",C55,"&lt;/td&gt;&lt;td&gt;",D55,"&lt;/td&gt;&lt;td&gt;",E55,"&lt;/td&gt;&lt;td&gt;",F55,"&lt;/td&gt;&lt;td&gt;",IF(F55="Yes",TEXT(H55,"mmmm dd"),""),"&lt;/td&gt;&lt;/tr&gt;")</f>
        <v>&lt;tr&gt;&lt;td&gt;AS&lt;/td&gt;&lt;td&gt;&lt;a href='https://www.americansamoa.gov/tax-office-page' target='state'&gt;American Somoa&lt;/a&gt;&lt;/td&gt;&lt;td class='more'&gt;96799&lt;/td&gt;&lt;td&gt;&lt;/td&gt;&lt;td&gt;&lt;/td&gt;&lt;td&gt;&lt;/td&gt;&lt;td&gt;&lt;/td&gt;&lt;/tr&gt;</v>
      </c>
      <c r="K55" t="s">
        <v>1058</v>
      </c>
    </row>
    <row r="56" spans="1:11" x14ac:dyDescent="0.25">
      <c r="A56" t="s">
        <v>773</v>
      </c>
      <c r="B56" t="s">
        <v>774</v>
      </c>
      <c r="C56" t="s">
        <v>775</v>
      </c>
      <c r="I56" t="str">
        <f t="shared" si="2"/>
        <v>&lt;tr&gt;&lt;td&gt;FM&lt;/td&gt;&lt;td&gt;&lt;a href='' target='state'&gt;Federated States of Micronesia&lt;/a&gt;&lt;/td&gt;&lt;td class='more'&gt;96941-96944&lt;/td&gt;&lt;td&gt;&lt;/td&gt;&lt;td&gt;&lt;/td&gt;&lt;td&gt;&lt;/td&gt;&lt;td&gt;&lt;/td&gt;&lt;/tr&gt;</v>
      </c>
    </row>
    <row r="57" spans="1:11" x14ac:dyDescent="0.25">
      <c r="A57" s="161" t="s">
        <v>776</v>
      </c>
      <c r="B57" t="s">
        <v>777</v>
      </c>
      <c r="C57" t="s">
        <v>778</v>
      </c>
      <c r="I57" t="str">
        <f t="shared" si="2"/>
        <v>&lt;tr&gt;&lt;td&gt;GU&lt;/td&gt;&lt;td&gt;&lt;a href='https://www.guamtax.com' target='state'&gt;Guam&lt;/a&gt;&lt;/td&gt;&lt;td class='more'&gt;96910-96932&lt;/td&gt;&lt;td&gt;&lt;/td&gt;&lt;td&gt;&lt;/td&gt;&lt;td&gt;&lt;/td&gt;&lt;td&gt;&lt;/td&gt;&lt;/tr&gt;</v>
      </c>
      <c r="K57" s="362" t="s">
        <v>1057</v>
      </c>
    </row>
    <row r="58" spans="1:11" x14ac:dyDescent="0.25">
      <c r="A58" t="s">
        <v>779</v>
      </c>
      <c r="B58" t="s">
        <v>780</v>
      </c>
      <c r="C58" t="s">
        <v>781</v>
      </c>
      <c r="I58" t="str">
        <f t="shared" si="2"/>
        <v>&lt;tr&gt;&lt;td&gt;MH&lt;/td&gt;&lt;td&gt;&lt;a href='' target='state'&gt;Marshall Islands&lt;/a&gt;&lt;/td&gt;&lt;td class='more'&gt;96960-96970&lt;/td&gt;&lt;td&gt;&lt;/td&gt;&lt;td&gt;&lt;/td&gt;&lt;td&gt;&lt;/td&gt;&lt;td&gt;&lt;/td&gt;&lt;/tr&gt;</v>
      </c>
    </row>
    <row r="59" spans="1:11" x14ac:dyDescent="0.25">
      <c r="A59" s="161" t="s">
        <v>615</v>
      </c>
      <c r="B59" t="s">
        <v>782</v>
      </c>
      <c r="C59" t="s">
        <v>783</v>
      </c>
      <c r="I59" t="str">
        <f t="shared" si="2"/>
        <v>&lt;tr&gt;&lt;td&gt;MP&lt;/td&gt;&lt;td&gt;&lt;a href='' target='state'&gt;Commonwealth of the Northern Mariana Islands&lt;/a&gt;&lt;/td&gt;&lt;td class='more'&gt;96950-96952&lt;/td&gt;&lt;td&gt;&lt;/td&gt;&lt;td&gt;&lt;/td&gt;&lt;td&gt;&lt;/td&gt;&lt;td&gt;&lt;/td&gt;&lt;/tr&gt;</v>
      </c>
    </row>
    <row r="60" spans="1:11" x14ac:dyDescent="0.25">
      <c r="A60" t="s">
        <v>784</v>
      </c>
      <c r="B60" t="s">
        <v>785</v>
      </c>
      <c r="C60" t="s">
        <v>786</v>
      </c>
      <c r="I60" t="str">
        <f t="shared" si="2"/>
        <v>&lt;tr&gt;&lt;td&gt;PW&lt;/td&gt;&lt;td&gt;&lt;a href='' target='state'&gt;Palau&lt;/a&gt;&lt;/td&gt;&lt;td class='more'&gt;96939-96940&lt;/td&gt;&lt;td&gt;&lt;/td&gt;&lt;td&gt;&lt;/td&gt;&lt;td&gt;&lt;/td&gt;&lt;td&gt;&lt;/td&gt;&lt;/tr&gt;</v>
      </c>
    </row>
    <row r="61" spans="1:11" x14ac:dyDescent="0.25">
      <c r="A61" s="161" t="s">
        <v>787</v>
      </c>
      <c r="B61" t="s">
        <v>788</v>
      </c>
      <c r="C61" t="s">
        <v>789</v>
      </c>
      <c r="I61" t="str">
        <f t="shared" si="2"/>
        <v>&lt;tr&gt;&lt;td&gt;PR&lt;/td&gt;&lt;td&gt;&lt;a href='https://www.hacienda.gobierno.pr' target='state'&gt;Puerto Rico&lt;/a&gt;&lt;/td&gt;&lt;td class='more'&gt;006nn-007nn, 009nn&lt;/td&gt;&lt;td&gt;&lt;/td&gt;&lt;td&gt;&lt;/td&gt;&lt;td&gt;&lt;/td&gt;&lt;td&gt;&lt;/td&gt;&lt;/tr&gt;</v>
      </c>
      <c r="J61" t="s">
        <v>787</v>
      </c>
      <c r="K61" t="s">
        <v>1044</v>
      </c>
    </row>
    <row r="62" spans="1:11" x14ac:dyDescent="0.25">
      <c r="A62" s="161" t="s">
        <v>790</v>
      </c>
      <c r="B62" t="s">
        <v>791</v>
      </c>
      <c r="C62" t="s">
        <v>792</v>
      </c>
      <c r="I62" t="str">
        <f t="shared" si="2"/>
        <v>&lt;tr&gt;&lt;td&gt;VI&lt;/td&gt;&lt;td&gt;&lt;a href='' target='state'&gt;U.S. Virgin Islands&lt;/a&gt;&lt;/td&gt;&lt;td class='more'&gt;008nn&lt;/td&gt;&lt;td&gt;&lt;/td&gt;&lt;td&gt;&lt;/td&gt;&lt;td&gt;&lt;/td&gt;&lt;td&gt;&lt;/td&gt;&lt;/tr&gt;</v>
      </c>
    </row>
    <row r="65" spans="1:3" x14ac:dyDescent="0.25">
      <c r="A65" s="1309" t="s">
        <v>616</v>
      </c>
      <c r="B65" s="1309"/>
      <c r="C65" s="1309"/>
    </row>
    <row r="66" spans="1:3" x14ac:dyDescent="0.25">
      <c r="A66" t="s">
        <v>793</v>
      </c>
      <c r="B66" t="s">
        <v>794</v>
      </c>
      <c r="C66" t="s">
        <v>795</v>
      </c>
    </row>
    <row r="67" spans="1:3" x14ac:dyDescent="0.25">
      <c r="A67" t="s">
        <v>793</v>
      </c>
      <c r="B67" t="s">
        <v>796</v>
      </c>
      <c r="C67" t="s">
        <v>797</v>
      </c>
    </row>
    <row r="68" spans="1:3" x14ac:dyDescent="0.25">
      <c r="A68" t="s">
        <v>793</v>
      </c>
      <c r="B68" t="s">
        <v>798</v>
      </c>
      <c r="C68" t="s">
        <v>799</v>
      </c>
    </row>
  </sheetData>
  <autoFilter ref="A1:F62" xr:uid="{5D2923BC-7BCB-4B8D-9DDD-24BC9185C9AF}"/>
  <sortState xmlns:xlrd2="http://schemas.microsoft.com/office/spreadsheetml/2017/richdata2" ref="J2:K62">
    <sortCondition ref="J1"/>
  </sortState>
  <mergeCells count="2">
    <mergeCell ref="A65:C65"/>
    <mergeCell ref="A54:C54"/>
  </mergeCells>
  <hyperlinks>
    <hyperlink ref="K57" r:id="rId1" xr:uid="{8FA3BB32-5BC3-4460-B842-F2389752BE0A}"/>
  </hyperlinks>
  <pageMargins left="0.7" right="0.7" top="0.75" bottom="0.75" header="0.3" footer="0.3"/>
  <pageSetup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7C1B-E567-4894-AD81-65305896C126}">
  <sheetPr codeName="Sheet37"/>
  <dimension ref="A1"/>
  <sheetViews>
    <sheetView workbookViewId="0"/>
  </sheetViews>
  <sheetFormatPr defaultRowHeight="15" x14ac:dyDescent="0.25"/>
  <sheetData/>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48C7B-1D09-44EE-8982-CBD8F13F1EAB}">
  <sheetPr codeName="Sheet15">
    <tabColor rgb="FFFFC000"/>
  </sheetPr>
  <dimension ref="A1:G28"/>
  <sheetViews>
    <sheetView workbookViewId="0">
      <selection activeCell="K15" sqref="K15"/>
    </sheetView>
  </sheetViews>
  <sheetFormatPr defaultRowHeight="15" x14ac:dyDescent="0.25"/>
  <cols>
    <col min="1" max="1" width="3.140625" bestFit="1" customWidth="1"/>
    <col min="2" max="2" width="23.85546875" bestFit="1" customWidth="1"/>
    <col min="3" max="5" width="3.7109375" bestFit="1" customWidth="1"/>
    <col min="6" max="6" width="15" customWidth="1"/>
    <col min="7" max="7" width="15.42578125" bestFit="1" customWidth="1"/>
  </cols>
  <sheetData>
    <row r="1" spans="1:7" x14ac:dyDescent="0.25">
      <c r="A1" s="1336" t="s">
        <v>1523</v>
      </c>
      <c r="B1" s="1336"/>
      <c r="C1" s="1257" t="s">
        <v>1302</v>
      </c>
      <c r="D1" s="1257" t="s">
        <v>1390</v>
      </c>
      <c r="E1" s="1259"/>
      <c r="F1" s="664"/>
    </row>
    <row r="2" spans="1:7" x14ac:dyDescent="0.25">
      <c r="C2" s="1257"/>
      <c r="D2" s="1257"/>
      <c r="E2" s="1259"/>
      <c r="F2" s="664"/>
    </row>
    <row r="3" spans="1:7" x14ac:dyDescent="0.25">
      <c r="B3" s="849" t="s">
        <v>1388</v>
      </c>
      <c r="C3" s="1257"/>
      <c r="D3" s="1257"/>
      <c r="E3" s="1259"/>
      <c r="F3" s="19" t="s">
        <v>1521</v>
      </c>
      <c r="G3" s="19" t="s">
        <v>1522</v>
      </c>
    </row>
    <row r="4" spans="1:7" ht="15.75" x14ac:dyDescent="0.25">
      <c r="A4" s="1333" t="s">
        <v>984</v>
      </c>
      <c r="B4" s="678" t="s">
        <v>983</v>
      </c>
      <c r="C4" s="678"/>
      <c r="D4" s="678"/>
      <c r="E4" s="678"/>
      <c r="F4" s="851" t="s">
        <v>1520</v>
      </c>
      <c r="G4" s="852" t="s">
        <v>1520</v>
      </c>
    </row>
    <row r="5" spans="1:7" ht="15.75" x14ac:dyDescent="0.25">
      <c r="A5" s="1334"/>
      <c r="B5" s="224" t="s">
        <v>221</v>
      </c>
      <c r="C5" s="224"/>
      <c r="D5" s="224"/>
      <c r="E5" s="224"/>
      <c r="F5" s="850" t="s">
        <v>1520</v>
      </c>
      <c r="G5" s="853" t="s">
        <v>1520</v>
      </c>
    </row>
    <row r="6" spans="1:7" ht="15.75" x14ac:dyDescent="0.25">
      <c r="A6" s="1335"/>
      <c r="B6" s="854" t="s">
        <v>958</v>
      </c>
      <c r="C6" s="854"/>
      <c r="D6" s="854"/>
      <c r="E6" s="854"/>
      <c r="F6" s="855" t="s">
        <v>1520</v>
      </c>
      <c r="G6" s="856" t="s">
        <v>1520</v>
      </c>
    </row>
    <row r="7" spans="1:7" ht="15.75" x14ac:dyDescent="0.25">
      <c r="A7" s="1240" t="s">
        <v>985</v>
      </c>
      <c r="B7" s="224" t="s">
        <v>959</v>
      </c>
      <c r="C7" s="224"/>
      <c r="D7" s="224"/>
      <c r="E7" s="224"/>
      <c r="F7" s="850" t="s">
        <v>1520</v>
      </c>
      <c r="G7" s="853" t="s">
        <v>1520</v>
      </c>
    </row>
    <row r="8" spans="1:7" ht="15.75" x14ac:dyDescent="0.25">
      <c r="A8" s="1334"/>
      <c r="B8" s="232" t="s">
        <v>960</v>
      </c>
      <c r="C8" s="224"/>
      <c r="D8" s="224"/>
      <c r="E8" s="224"/>
      <c r="F8" s="850" t="s">
        <v>1520</v>
      </c>
      <c r="G8" s="853" t="s">
        <v>1520</v>
      </c>
    </row>
    <row r="9" spans="1:7" ht="15.75" x14ac:dyDescent="0.25">
      <c r="A9" s="1334"/>
      <c r="B9" s="232" t="s">
        <v>961</v>
      </c>
      <c r="C9" s="224"/>
      <c r="D9" s="224"/>
      <c r="E9" s="224"/>
      <c r="F9" s="850" t="s">
        <v>1520</v>
      </c>
      <c r="G9" s="853" t="s">
        <v>1520</v>
      </c>
    </row>
    <row r="10" spans="1:7" ht="15.75" x14ac:dyDescent="0.25">
      <c r="A10" s="1337"/>
      <c r="B10" s="224" t="s">
        <v>962</v>
      </c>
      <c r="C10" s="224"/>
      <c r="D10" s="224"/>
      <c r="E10" s="224"/>
      <c r="F10" s="850" t="s">
        <v>1520</v>
      </c>
      <c r="G10" s="853" t="s">
        <v>1520</v>
      </c>
    </row>
    <row r="11" spans="1:7" ht="15.75" x14ac:dyDescent="0.25">
      <c r="A11" s="1338" t="s">
        <v>986</v>
      </c>
      <c r="B11" s="678" t="s">
        <v>963</v>
      </c>
      <c r="C11" s="678"/>
      <c r="D11" s="678"/>
      <c r="E11" s="678"/>
      <c r="F11" s="851" t="s">
        <v>1520</v>
      </c>
      <c r="G11" s="852" t="s">
        <v>1520</v>
      </c>
    </row>
    <row r="12" spans="1:7" ht="15.75" x14ac:dyDescent="0.25">
      <c r="A12" s="1339"/>
      <c r="B12" s="224" t="s">
        <v>980</v>
      </c>
      <c r="C12" s="224"/>
      <c r="D12" s="224"/>
      <c r="E12" s="224"/>
      <c r="F12" s="850" t="s">
        <v>1520</v>
      </c>
      <c r="G12" s="853" t="s">
        <v>1520</v>
      </c>
    </row>
    <row r="13" spans="1:7" ht="15.75" x14ac:dyDescent="0.25">
      <c r="A13" s="1339"/>
      <c r="B13" s="224" t="s">
        <v>964</v>
      </c>
      <c r="C13" s="224"/>
      <c r="D13" s="224"/>
      <c r="E13" s="224"/>
      <c r="F13" s="850" t="s">
        <v>1520</v>
      </c>
      <c r="G13" s="853" t="s">
        <v>1520</v>
      </c>
    </row>
    <row r="14" spans="1:7" ht="15.75" x14ac:dyDescent="0.25">
      <c r="A14" s="1339"/>
      <c r="B14" s="224" t="s">
        <v>92</v>
      </c>
      <c r="C14" s="224"/>
      <c r="D14" s="224"/>
      <c r="E14" s="224"/>
      <c r="F14" s="850" t="s">
        <v>1520</v>
      </c>
      <c r="G14" s="853" t="s">
        <v>1520</v>
      </c>
    </row>
    <row r="15" spans="1:7" ht="15.75" x14ac:dyDescent="0.25">
      <c r="A15" s="1339"/>
      <c r="B15" s="224" t="s">
        <v>965</v>
      </c>
      <c r="C15" s="224"/>
      <c r="D15" s="224"/>
      <c r="E15" s="224"/>
      <c r="F15" s="850" t="s">
        <v>1520</v>
      </c>
      <c r="G15" s="853" t="s">
        <v>1520</v>
      </c>
    </row>
    <row r="16" spans="1:7" ht="15.75" x14ac:dyDescent="0.25">
      <c r="A16" s="1340"/>
      <c r="B16" s="854" t="s">
        <v>1162</v>
      </c>
      <c r="C16" s="854"/>
      <c r="D16" s="854"/>
      <c r="E16" s="854"/>
      <c r="F16" s="855" t="s">
        <v>1520</v>
      </c>
      <c r="G16" s="856" t="s">
        <v>1520</v>
      </c>
    </row>
    <row r="17" spans="1:7" ht="15.75" x14ac:dyDescent="0.25">
      <c r="A17" s="1240" t="s">
        <v>987</v>
      </c>
      <c r="B17" s="224" t="s">
        <v>966</v>
      </c>
      <c r="C17" s="224"/>
      <c r="D17" s="224"/>
      <c r="E17" s="224"/>
      <c r="F17" s="850" t="s">
        <v>1520</v>
      </c>
      <c r="G17" s="853" t="s">
        <v>1520</v>
      </c>
    </row>
    <row r="18" spans="1:7" ht="15.75" x14ac:dyDescent="0.25">
      <c r="A18" s="1334"/>
      <c r="B18" s="224" t="s">
        <v>967</v>
      </c>
      <c r="C18" s="224"/>
      <c r="D18" s="224"/>
      <c r="E18" s="224"/>
      <c r="F18" s="850" t="s">
        <v>1520</v>
      </c>
      <c r="G18" s="853" t="s">
        <v>1520</v>
      </c>
    </row>
    <row r="19" spans="1:7" ht="15.75" x14ac:dyDescent="0.25">
      <c r="A19" s="1334"/>
      <c r="B19" s="224" t="s">
        <v>968</v>
      </c>
      <c r="C19" s="224"/>
      <c r="D19" s="224"/>
      <c r="E19" s="224"/>
      <c r="F19" s="850" t="s">
        <v>1520</v>
      </c>
      <c r="G19" s="853" t="s">
        <v>1520</v>
      </c>
    </row>
    <row r="20" spans="1:7" ht="15.75" x14ac:dyDescent="0.25">
      <c r="A20" s="1337"/>
      <c r="B20" s="224" t="s">
        <v>969</v>
      </c>
      <c r="C20" s="224"/>
      <c r="D20" s="224"/>
      <c r="E20" s="224"/>
      <c r="F20" s="850" t="s">
        <v>1520</v>
      </c>
      <c r="G20" s="853" t="s">
        <v>1520</v>
      </c>
    </row>
    <row r="21" spans="1:7" ht="15.75" x14ac:dyDescent="0.25">
      <c r="A21" s="1333" t="s">
        <v>988</v>
      </c>
      <c r="B21" s="857" t="s">
        <v>989</v>
      </c>
      <c r="C21" s="678"/>
      <c r="D21" s="678"/>
      <c r="E21" s="678"/>
      <c r="F21" s="851" t="s">
        <v>1520</v>
      </c>
      <c r="G21" s="852" t="s">
        <v>1520</v>
      </c>
    </row>
    <row r="22" spans="1:7" ht="15.75" x14ac:dyDescent="0.25">
      <c r="A22" s="1334"/>
      <c r="B22" s="232" t="s">
        <v>982</v>
      </c>
      <c r="C22" s="224"/>
      <c r="D22" s="224"/>
      <c r="E22" s="224"/>
      <c r="F22" s="850" t="s">
        <v>1520</v>
      </c>
      <c r="G22" s="853" t="s">
        <v>1520</v>
      </c>
    </row>
    <row r="23" spans="1:7" ht="15.75" x14ac:dyDescent="0.25">
      <c r="A23" s="1334"/>
      <c r="B23" s="224" t="s">
        <v>970</v>
      </c>
      <c r="C23" s="224"/>
      <c r="D23" s="224"/>
      <c r="E23" s="224"/>
      <c r="F23" s="850" t="s">
        <v>1520</v>
      </c>
      <c r="G23" s="853" t="s">
        <v>1520</v>
      </c>
    </row>
    <row r="24" spans="1:7" ht="15.75" x14ac:dyDescent="0.25">
      <c r="A24" s="1334"/>
      <c r="B24" s="224" t="s">
        <v>971</v>
      </c>
      <c r="C24" s="224"/>
      <c r="D24" s="224"/>
      <c r="E24" s="224"/>
      <c r="F24" s="850" t="s">
        <v>1520</v>
      </c>
      <c r="G24" s="853" t="s">
        <v>1520</v>
      </c>
    </row>
    <row r="25" spans="1:7" ht="15.75" x14ac:dyDescent="0.25">
      <c r="A25" s="1334"/>
      <c r="B25" s="224" t="s">
        <v>972</v>
      </c>
      <c r="C25" s="224"/>
      <c r="D25" s="224"/>
      <c r="E25" s="224"/>
      <c r="F25" s="850" t="s">
        <v>1520</v>
      </c>
      <c r="G25" s="853" t="s">
        <v>1520</v>
      </c>
    </row>
    <row r="26" spans="1:7" ht="15.75" x14ac:dyDescent="0.25">
      <c r="A26" s="1334"/>
      <c r="B26" s="224" t="s">
        <v>973</v>
      </c>
      <c r="C26" s="224"/>
      <c r="D26" s="224"/>
      <c r="E26" s="224"/>
      <c r="F26" s="850" t="s">
        <v>1520</v>
      </c>
      <c r="G26" s="853" t="s">
        <v>1520</v>
      </c>
    </row>
    <row r="27" spans="1:7" ht="15.75" x14ac:dyDescent="0.25">
      <c r="A27" s="1334"/>
      <c r="B27" s="224" t="s">
        <v>974</v>
      </c>
      <c r="C27" s="224"/>
      <c r="D27" s="224"/>
      <c r="E27" s="224"/>
      <c r="F27" s="850" t="s">
        <v>1520</v>
      </c>
      <c r="G27" s="853" t="s">
        <v>1520</v>
      </c>
    </row>
    <row r="28" spans="1:7" ht="15.75" x14ac:dyDescent="0.25">
      <c r="A28" s="1335"/>
      <c r="B28" s="854" t="s">
        <v>975</v>
      </c>
      <c r="C28" s="854"/>
      <c r="D28" s="854"/>
      <c r="E28" s="854"/>
      <c r="F28" s="855" t="s">
        <v>1520</v>
      </c>
      <c r="G28" s="856" t="s">
        <v>1520</v>
      </c>
    </row>
  </sheetData>
  <mergeCells count="9">
    <mergeCell ref="A21:A28"/>
    <mergeCell ref="A1:B1"/>
    <mergeCell ref="C1:C3"/>
    <mergeCell ref="D1:D3"/>
    <mergeCell ref="E1:E3"/>
    <mergeCell ref="A4:A6"/>
    <mergeCell ref="A7:A10"/>
    <mergeCell ref="A11:A16"/>
    <mergeCell ref="A17:A2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locked="0" defaultSize="0" autoFill="0" autoLine="0" autoPict="0">
                <anchor moveWithCells="1" sizeWithCells="1">
                  <from>
                    <xdr:col>3</xdr:col>
                    <xdr:colOff>0</xdr:colOff>
                    <xdr:row>3</xdr:row>
                    <xdr:rowOff>38100</xdr:rowOff>
                  </from>
                  <to>
                    <xdr:col>3</xdr:col>
                    <xdr:colOff>190500</xdr:colOff>
                    <xdr:row>3</xdr:row>
                    <xdr:rowOff>180975</xdr:rowOff>
                  </to>
                </anchor>
              </controlPr>
            </control>
          </mc:Choice>
        </mc:AlternateContent>
        <mc:AlternateContent xmlns:mc="http://schemas.openxmlformats.org/markup-compatibility/2006">
          <mc:Choice Requires="x14">
            <control shapeId="105474" r:id="rId5" name="Check Box 2">
              <controlPr locked="0" defaultSize="0" autoFill="0" autoLine="0" autoPict="0">
                <anchor moveWithCells="1" sizeWithCells="1">
                  <from>
                    <xdr:col>4</xdr:col>
                    <xdr:colOff>0</xdr:colOff>
                    <xdr:row>3</xdr:row>
                    <xdr:rowOff>38100</xdr:rowOff>
                  </from>
                  <to>
                    <xdr:col>4</xdr:col>
                    <xdr:colOff>190500</xdr:colOff>
                    <xdr:row>3</xdr:row>
                    <xdr:rowOff>180975</xdr:rowOff>
                  </to>
                </anchor>
              </controlPr>
            </control>
          </mc:Choice>
        </mc:AlternateContent>
        <mc:AlternateContent xmlns:mc="http://schemas.openxmlformats.org/markup-compatibility/2006">
          <mc:Choice Requires="x14">
            <control shapeId="105475" r:id="rId6" name="Check Box 3">
              <controlPr locked="0" defaultSize="0" autoFill="0" autoLine="0" autoPict="0">
                <anchor moveWithCells="1" sizeWithCells="1">
                  <from>
                    <xdr:col>2</xdr:col>
                    <xdr:colOff>0</xdr:colOff>
                    <xdr:row>4</xdr:row>
                    <xdr:rowOff>38100</xdr:rowOff>
                  </from>
                  <to>
                    <xdr:col>2</xdr:col>
                    <xdr:colOff>190500</xdr:colOff>
                    <xdr:row>4</xdr:row>
                    <xdr:rowOff>180975</xdr:rowOff>
                  </to>
                </anchor>
              </controlPr>
            </control>
          </mc:Choice>
        </mc:AlternateContent>
        <mc:AlternateContent xmlns:mc="http://schemas.openxmlformats.org/markup-compatibility/2006">
          <mc:Choice Requires="x14">
            <control shapeId="105476" r:id="rId7" name="Check Box 4">
              <controlPr locked="0" defaultSize="0" autoFill="0" autoLine="0" autoPict="0">
                <anchor moveWithCells="1" sizeWithCells="1">
                  <from>
                    <xdr:col>3</xdr:col>
                    <xdr:colOff>0</xdr:colOff>
                    <xdr:row>4</xdr:row>
                    <xdr:rowOff>38100</xdr:rowOff>
                  </from>
                  <to>
                    <xdr:col>3</xdr:col>
                    <xdr:colOff>190500</xdr:colOff>
                    <xdr:row>4</xdr:row>
                    <xdr:rowOff>180975</xdr:rowOff>
                  </to>
                </anchor>
              </controlPr>
            </control>
          </mc:Choice>
        </mc:AlternateContent>
        <mc:AlternateContent xmlns:mc="http://schemas.openxmlformats.org/markup-compatibility/2006">
          <mc:Choice Requires="x14">
            <control shapeId="105477" r:id="rId8" name="Check Box 5">
              <controlPr locked="0" defaultSize="0" autoFill="0" autoLine="0" autoPict="0">
                <anchor moveWithCells="1" sizeWithCells="1">
                  <from>
                    <xdr:col>4</xdr:col>
                    <xdr:colOff>0</xdr:colOff>
                    <xdr:row>4</xdr:row>
                    <xdr:rowOff>38100</xdr:rowOff>
                  </from>
                  <to>
                    <xdr:col>4</xdr:col>
                    <xdr:colOff>190500</xdr:colOff>
                    <xdr:row>4</xdr:row>
                    <xdr:rowOff>180975</xdr:rowOff>
                  </to>
                </anchor>
              </controlPr>
            </control>
          </mc:Choice>
        </mc:AlternateContent>
        <mc:AlternateContent xmlns:mc="http://schemas.openxmlformats.org/markup-compatibility/2006">
          <mc:Choice Requires="x14">
            <control shapeId="105478" r:id="rId9" name="Check Box 6">
              <controlPr locked="0" defaultSize="0" autoFill="0" autoLine="0" autoPict="0">
                <anchor moveWithCells="1" sizeWithCells="1">
                  <from>
                    <xdr:col>2</xdr:col>
                    <xdr:colOff>0</xdr:colOff>
                    <xdr:row>5</xdr:row>
                    <xdr:rowOff>38100</xdr:rowOff>
                  </from>
                  <to>
                    <xdr:col>2</xdr:col>
                    <xdr:colOff>190500</xdr:colOff>
                    <xdr:row>5</xdr:row>
                    <xdr:rowOff>180975</xdr:rowOff>
                  </to>
                </anchor>
              </controlPr>
            </control>
          </mc:Choice>
        </mc:AlternateContent>
        <mc:AlternateContent xmlns:mc="http://schemas.openxmlformats.org/markup-compatibility/2006">
          <mc:Choice Requires="x14">
            <control shapeId="105479" r:id="rId10" name="Check Box 7">
              <controlPr locked="0" defaultSize="0" autoFill="0" autoLine="0" autoPict="0">
                <anchor moveWithCells="1" sizeWithCells="1">
                  <from>
                    <xdr:col>3</xdr:col>
                    <xdr:colOff>0</xdr:colOff>
                    <xdr:row>5</xdr:row>
                    <xdr:rowOff>38100</xdr:rowOff>
                  </from>
                  <to>
                    <xdr:col>3</xdr:col>
                    <xdr:colOff>190500</xdr:colOff>
                    <xdr:row>5</xdr:row>
                    <xdr:rowOff>180975</xdr:rowOff>
                  </to>
                </anchor>
              </controlPr>
            </control>
          </mc:Choice>
        </mc:AlternateContent>
        <mc:AlternateContent xmlns:mc="http://schemas.openxmlformats.org/markup-compatibility/2006">
          <mc:Choice Requires="x14">
            <control shapeId="105480" r:id="rId11" name="Check Box 8">
              <controlPr locked="0" defaultSize="0" autoFill="0" autoLine="0" autoPict="0">
                <anchor moveWithCells="1" sizeWithCells="1">
                  <from>
                    <xdr:col>4</xdr:col>
                    <xdr:colOff>0</xdr:colOff>
                    <xdr:row>5</xdr:row>
                    <xdr:rowOff>38100</xdr:rowOff>
                  </from>
                  <to>
                    <xdr:col>4</xdr:col>
                    <xdr:colOff>190500</xdr:colOff>
                    <xdr:row>5</xdr:row>
                    <xdr:rowOff>180975</xdr:rowOff>
                  </to>
                </anchor>
              </controlPr>
            </control>
          </mc:Choice>
        </mc:AlternateContent>
        <mc:AlternateContent xmlns:mc="http://schemas.openxmlformats.org/markup-compatibility/2006">
          <mc:Choice Requires="x14">
            <control shapeId="105481" r:id="rId12" name="Check Box 9">
              <controlPr locked="0" defaultSize="0" autoFill="0" autoLine="0" autoPict="0">
                <anchor moveWithCells="1" sizeWithCells="1">
                  <from>
                    <xdr:col>2</xdr:col>
                    <xdr:colOff>0</xdr:colOff>
                    <xdr:row>6</xdr:row>
                    <xdr:rowOff>38100</xdr:rowOff>
                  </from>
                  <to>
                    <xdr:col>2</xdr:col>
                    <xdr:colOff>190500</xdr:colOff>
                    <xdr:row>6</xdr:row>
                    <xdr:rowOff>180975</xdr:rowOff>
                  </to>
                </anchor>
              </controlPr>
            </control>
          </mc:Choice>
        </mc:AlternateContent>
        <mc:AlternateContent xmlns:mc="http://schemas.openxmlformats.org/markup-compatibility/2006">
          <mc:Choice Requires="x14">
            <control shapeId="105482" r:id="rId13" name="Check Box 10">
              <controlPr locked="0" defaultSize="0" autoFill="0" autoLine="0" autoPict="0">
                <anchor moveWithCells="1" sizeWithCells="1">
                  <from>
                    <xdr:col>3</xdr:col>
                    <xdr:colOff>0</xdr:colOff>
                    <xdr:row>6</xdr:row>
                    <xdr:rowOff>38100</xdr:rowOff>
                  </from>
                  <to>
                    <xdr:col>3</xdr:col>
                    <xdr:colOff>190500</xdr:colOff>
                    <xdr:row>6</xdr:row>
                    <xdr:rowOff>180975</xdr:rowOff>
                  </to>
                </anchor>
              </controlPr>
            </control>
          </mc:Choice>
        </mc:AlternateContent>
        <mc:AlternateContent xmlns:mc="http://schemas.openxmlformats.org/markup-compatibility/2006">
          <mc:Choice Requires="x14">
            <control shapeId="105483" r:id="rId14" name="Check Box 11">
              <controlPr locked="0" defaultSize="0" autoFill="0" autoLine="0" autoPict="0">
                <anchor moveWithCells="1" sizeWithCells="1">
                  <from>
                    <xdr:col>4</xdr:col>
                    <xdr:colOff>0</xdr:colOff>
                    <xdr:row>6</xdr:row>
                    <xdr:rowOff>38100</xdr:rowOff>
                  </from>
                  <to>
                    <xdr:col>4</xdr:col>
                    <xdr:colOff>190500</xdr:colOff>
                    <xdr:row>6</xdr:row>
                    <xdr:rowOff>180975</xdr:rowOff>
                  </to>
                </anchor>
              </controlPr>
            </control>
          </mc:Choice>
        </mc:AlternateContent>
        <mc:AlternateContent xmlns:mc="http://schemas.openxmlformats.org/markup-compatibility/2006">
          <mc:Choice Requires="x14">
            <control shapeId="105484" r:id="rId15" name="Check Box 12">
              <controlPr locked="0" defaultSize="0" autoFill="0" autoLine="0" autoPict="0">
                <anchor moveWithCells="1" sizeWithCells="1">
                  <from>
                    <xdr:col>2</xdr:col>
                    <xdr:colOff>0</xdr:colOff>
                    <xdr:row>7</xdr:row>
                    <xdr:rowOff>38100</xdr:rowOff>
                  </from>
                  <to>
                    <xdr:col>2</xdr:col>
                    <xdr:colOff>190500</xdr:colOff>
                    <xdr:row>7</xdr:row>
                    <xdr:rowOff>180975</xdr:rowOff>
                  </to>
                </anchor>
              </controlPr>
            </control>
          </mc:Choice>
        </mc:AlternateContent>
        <mc:AlternateContent xmlns:mc="http://schemas.openxmlformats.org/markup-compatibility/2006">
          <mc:Choice Requires="x14">
            <control shapeId="105485" r:id="rId16" name="Check Box 13">
              <controlPr locked="0" defaultSize="0" autoFill="0" autoLine="0" autoPict="0">
                <anchor moveWithCells="1" sizeWithCells="1">
                  <from>
                    <xdr:col>3</xdr:col>
                    <xdr:colOff>0</xdr:colOff>
                    <xdr:row>7</xdr:row>
                    <xdr:rowOff>38100</xdr:rowOff>
                  </from>
                  <to>
                    <xdr:col>3</xdr:col>
                    <xdr:colOff>190500</xdr:colOff>
                    <xdr:row>7</xdr:row>
                    <xdr:rowOff>180975</xdr:rowOff>
                  </to>
                </anchor>
              </controlPr>
            </control>
          </mc:Choice>
        </mc:AlternateContent>
        <mc:AlternateContent xmlns:mc="http://schemas.openxmlformats.org/markup-compatibility/2006">
          <mc:Choice Requires="x14">
            <control shapeId="105486" r:id="rId17" name="Check Box 14">
              <controlPr locked="0" defaultSize="0" autoFill="0" autoLine="0" autoPict="0">
                <anchor moveWithCells="1" sizeWithCells="1">
                  <from>
                    <xdr:col>4</xdr:col>
                    <xdr:colOff>0</xdr:colOff>
                    <xdr:row>7</xdr:row>
                    <xdr:rowOff>38100</xdr:rowOff>
                  </from>
                  <to>
                    <xdr:col>4</xdr:col>
                    <xdr:colOff>190500</xdr:colOff>
                    <xdr:row>7</xdr:row>
                    <xdr:rowOff>180975</xdr:rowOff>
                  </to>
                </anchor>
              </controlPr>
            </control>
          </mc:Choice>
        </mc:AlternateContent>
        <mc:AlternateContent xmlns:mc="http://schemas.openxmlformats.org/markup-compatibility/2006">
          <mc:Choice Requires="x14">
            <control shapeId="105487" r:id="rId18" name="Check Box 15">
              <controlPr locked="0" defaultSize="0" autoFill="0" autoLine="0" autoPict="0">
                <anchor moveWithCells="1" sizeWithCells="1">
                  <from>
                    <xdr:col>2</xdr:col>
                    <xdr:colOff>0</xdr:colOff>
                    <xdr:row>8</xdr:row>
                    <xdr:rowOff>38100</xdr:rowOff>
                  </from>
                  <to>
                    <xdr:col>2</xdr:col>
                    <xdr:colOff>190500</xdr:colOff>
                    <xdr:row>8</xdr:row>
                    <xdr:rowOff>180975</xdr:rowOff>
                  </to>
                </anchor>
              </controlPr>
            </control>
          </mc:Choice>
        </mc:AlternateContent>
        <mc:AlternateContent xmlns:mc="http://schemas.openxmlformats.org/markup-compatibility/2006">
          <mc:Choice Requires="x14">
            <control shapeId="105488" r:id="rId19" name="Check Box 16">
              <controlPr locked="0" defaultSize="0" autoFill="0" autoLine="0" autoPict="0">
                <anchor moveWithCells="1" sizeWithCells="1">
                  <from>
                    <xdr:col>3</xdr:col>
                    <xdr:colOff>0</xdr:colOff>
                    <xdr:row>8</xdr:row>
                    <xdr:rowOff>38100</xdr:rowOff>
                  </from>
                  <to>
                    <xdr:col>3</xdr:col>
                    <xdr:colOff>190500</xdr:colOff>
                    <xdr:row>8</xdr:row>
                    <xdr:rowOff>180975</xdr:rowOff>
                  </to>
                </anchor>
              </controlPr>
            </control>
          </mc:Choice>
        </mc:AlternateContent>
        <mc:AlternateContent xmlns:mc="http://schemas.openxmlformats.org/markup-compatibility/2006">
          <mc:Choice Requires="x14">
            <control shapeId="105489" r:id="rId20" name="Check Box 17">
              <controlPr locked="0" defaultSize="0" autoFill="0" autoLine="0" autoPict="0">
                <anchor moveWithCells="1" sizeWithCells="1">
                  <from>
                    <xdr:col>4</xdr:col>
                    <xdr:colOff>0</xdr:colOff>
                    <xdr:row>8</xdr:row>
                    <xdr:rowOff>38100</xdr:rowOff>
                  </from>
                  <to>
                    <xdr:col>4</xdr:col>
                    <xdr:colOff>190500</xdr:colOff>
                    <xdr:row>8</xdr:row>
                    <xdr:rowOff>180975</xdr:rowOff>
                  </to>
                </anchor>
              </controlPr>
            </control>
          </mc:Choice>
        </mc:AlternateContent>
        <mc:AlternateContent xmlns:mc="http://schemas.openxmlformats.org/markup-compatibility/2006">
          <mc:Choice Requires="x14">
            <control shapeId="105490" r:id="rId21" name="Check Box 18">
              <controlPr locked="0" defaultSize="0" autoFill="0" autoLine="0" autoPict="0">
                <anchor moveWithCells="1" sizeWithCells="1">
                  <from>
                    <xdr:col>2</xdr:col>
                    <xdr:colOff>0</xdr:colOff>
                    <xdr:row>9</xdr:row>
                    <xdr:rowOff>38100</xdr:rowOff>
                  </from>
                  <to>
                    <xdr:col>2</xdr:col>
                    <xdr:colOff>190500</xdr:colOff>
                    <xdr:row>9</xdr:row>
                    <xdr:rowOff>180975</xdr:rowOff>
                  </to>
                </anchor>
              </controlPr>
            </control>
          </mc:Choice>
        </mc:AlternateContent>
        <mc:AlternateContent xmlns:mc="http://schemas.openxmlformats.org/markup-compatibility/2006">
          <mc:Choice Requires="x14">
            <control shapeId="105491" r:id="rId22" name="Check Box 19">
              <controlPr locked="0" defaultSize="0" autoFill="0" autoLine="0" autoPict="0">
                <anchor moveWithCells="1" sizeWithCells="1">
                  <from>
                    <xdr:col>3</xdr:col>
                    <xdr:colOff>0</xdr:colOff>
                    <xdr:row>9</xdr:row>
                    <xdr:rowOff>38100</xdr:rowOff>
                  </from>
                  <to>
                    <xdr:col>3</xdr:col>
                    <xdr:colOff>190500</xdr:colOff>
                    <xdr:row>9</xdr:row>
                    <xdr:rowOff>180975</xdr:rowOff>
                  </to>
                </anchor>
              </controlPr>
            </control>
          </mc:Choice>
        </mc:AlternateContent>
        <mc:AlternateContent xmlns:mc="http://schemas.openxmlformats.org/markup-compatibility/2006">
          <mc:Choice Requires="x14">
            <control shapeId="105492" r:id="rId23" name="Check Box 20">
              <controlPr locked="0" defaultSize="0" autoFill="0" autoLine="0" autoPict="0">
                <anchor moveWithCells="1" sizeWithCells="1">
                  <from>
                    <xdr:col>4</xdr:col>
                    <xdr:colOff>0</xdr:colOff>
                    <xdr:row>9</xdr:row>
                    <xdr:rowOff>38100</xdr:rowOff>
                  </from>
                  <to>
                    <xdr:col>4</xdr:col>
                    <xdr:colOff>190500</xdr:colOff>
                    <xdr:row>9</xdr:row>
                    <xdr:rowOff>180975</xdr:rowOff>
                  </to>
                </anchor>
              </controlPr>
            </control>
          </mc:Choice>
        </mc:AlternateContent>
        <mc:AlternateContent xmlns:mc="http://schemas.openxmlformats.org/markup-compatibility/2006">
          <mc:Choice Requires="x14">
            <control shapeId="105493" r:id="rId24" name="Check Box 21">
              <controlPr locked="0" defaultSize="0" autoFill="0" autoLine="0" autoPict="0">
                <anchor moveWithCells="1" sizeWithCells="1">
                  <from>
                    <xdr:col>2</xdr:col>
                    <xdr:colOff>0</xdr:colOff>
                    <xdr:row>10</xdr:row>
                    <xdr:rowOff>38100</xdr:rowOff>
                  </from>
                  <to>
                    <xdr:col>2</xdr:col>
                    <xdr:colOff>190500</xdr:colOff>
                    <xdr:row>10</xdr:row>
                    <xdr:rowOff>180975</xdr:rowOff>
                  </to>
                </anchor>
              </controlPr>
            </control>
          </mc:Choice>
        </mc:AlternateContent>
        <mc:AlternateContent xmlns:mc="http://schemas.openxmlformats.org/markup-compatibility/2006">
          <mc:Choice Requires="x14">
            <control shapeId="105494" r:id="rId25" name="Check Box 22">
              <controlPr locked="0" defaultSize="0" autoFill="0" autoLine="0" autoPict="0">
                <anchor moveWithCells="1" sizeWithCells="1">
                  <from>
                    <xdr:col>3</xdr:col>
                    <xdr:colOff>0</xdr:colOff>
                    <xdr:row>10</xdr:row>
                    <xdr:rowOff>38100</xdr:rowOff>
                  </from>
                  <to>
                    <xdr:col>3</xdr:col>
                    <xdr:colOff>190500</xdr:colOff>
                    <xdr:row>10</xdr:row>
                    <xdr:rowOff>180975</xdr:rowOff>
                  </to>
                </anchor>
              </controlPr>
            </control>
          </mc:Choice>
        </mc:AlternateContent>
        <mc:AlternateContent xmlns:mc="http://schemas.openxmlformats.org/markup-compatibility/2006">
          <mc:Choice Requires="x14">
            <control shapeId="105495" r:id="rId26" name="Check Box 23">
              <controlPr locked="0" defaultSize="0" autoFill="0" autoLine="0" autoPict="0">
                <anchor moveWithCells="1" sizeWithCells="1">
                  <from>
                    <xdr:col>4</xdr:col>
                    <xdr:colOff>0</xdr:colOff>
                    <xdr:row>10</xdr:row>
                    <xdr:rowOff>38100</xdr:rowOff>
                  </from>
                  <to>
                    <xdr:col>4</xdr:col>
                    <xdr:colOff>190500</xdr:colOff>
                    <xdr:row>10</xdr:row>
                    <xdr:rowOff>180975</xdr:rowOff>
                  </to>
                </anchor>
              </controlPr>
            </control>
          </mc:Choice>
        </mc:AlternateContent>
        <mc:AlternateContent xmlns:mc="http://schemas.openxmlformats.org/markup-compatibility/2006">
          <mc:Choice Requires="x14">
            <control shapeId="105496" r:id="rId27" name="Check Box 24">
              <controlPr locked="0" defaultSize="0" autoFill="0" autoLine="0" autoPict="0">
                <anchor moveWithCells="1" sizeWithCells="1">
                  <from>
                    <xdr:col>2</xdr:col>
                    <xdr:colOff>0</xdr:colOff>
                    <xdr:row>11</xdr:row>
                    <xdr:rowOff>38100</xdr:rowOff>
                  </from>
                  <to>
                    <xdr:col>2</xdr:col>
                    <xdr:colOff>190500</xdr:colOff>
                    <xdr:row>11</xdr:row>
                    <xdr:rowOff>180975</xdr:rowOff>
                  </to>
                </anchor>
              </controlPr>
            </control>
          </mc:Choice>
        </mc:AlternateContent>
        <mc:AlternateContent xmlns:mc="http://schemas.openxmlformats.org/markup-compatibility/2006">
          <mc:Choice Requires="x14">
            <control shapeId="105497" r:id="rId28" name="Check Box 25">
              <controlPr locked="0" defaultSize="0" autoFill="0" autoLine="0" autoPict="0">
                <anchor moveWithCells="1" sizeWithCells="1">
                  <from>
                    <xdr:col>3</xdr:col>
                    <xdr:colOff>0</xdr:colOff>
                    <xdr:row>11</xdr:row>
                    <xdr:rowOff>38100</xdr:rowOff>
                  </from>
                  <to>
                    <xdr:col>3</xdr:col>
                    <xdr:colOff>190500</xdr:colOff>
                    <xdr:row>11</xdr:row>
                    <xdr:rowOff>180975</xdr:rowOff>
                  </to>
                </anchor>
              </controlPr>
            </control>
          </mc:Choice>
        </mc:AlternateContent>
        <mc:AlternateContent xmlns:mc="http://schemas.openxmlformats.org/markup-compatibility/2006">
          <mc:Choice Requires="x14">
            <control shapeId="105498" r:id="rId29" name="Check Box 26">
              <controlPr locked="0" defaultSize="0" autoFill="0" autoLine="0" autoPict="0">
                <anchor moveWithCells="1" sizeWithCells="1">
                  <from>
                    <xdr:col>4</xdr:col>
                    <xdr:colOff>0</xdr:colOff>
                    <xdr:row>11</xdr:row>
                    <xdr:rowOff>38100</xdr:rowOff>
                  </from>
                  <to>
                    <xdr:col>4</xdr:col>
                    <xdr:colOff>190500</xdr:colOff>
                    <xdr:row>11</xdr:row>
                    <xdr:rowOff>180975</xdr:rowOff>
                  </to>
                </anchor>
              </controlPr>
            </control>
          </mc:Choice>
        </mc:AlternateContent>
        <mc:AlternateContent xmlns:mc="http://schemas.openxmlformats.org/markup-compatibility/2006">
          <mc:Choice Requires="x14">
            <control shapeId="105499" r:id="rId30" name="Check Box 27">
              <controlPr locked="0" defaultSize="0" autoFill="0" autoLine="0" autoPict="0">
                <anchor moveWithCells="1" sizeWithCells="1">
                  <from>
                    <xdr:col>2</xdr:col>
                    <xdr:colOff>0</xdr:colOff>
                    <xdr:row>12</xdr:row>
                    <xdr:rowOff>38100</xdr:rowOff>
                  </from>
                  <to>
                    <xdr:col>2</xdr:col>
                    <xdr:colOff>190500</xdr:colOff>
                    <xdr:row>12</xdr:row>
                    <xdr:rowOff>180975</xdr:rowOff>
                  </to>
                </anchor>
              </controlPr>
            </control>
          </mc:Choice>
        </mc:AlternateContent>
        <mc:AlternateContent xmlns:mc="http://schemas.openxmlformats.org/markup-compatibility/2006">
          <mc:Choice Requires="x14">
            <control shapeId="105500" r:id="rId31" name="Check Box 28">
              <controlPr locked="0" defaultSize="0" autoFill="0" autoLine="0" autoPict="0">
                <anchor moveWithCells="1" sizeWithCells="1">
                  <from>
                    <xdr:col>3</xdr:col>
                    <xdr:colOff>0</xdr:colOff>
                    <xdr:row>12</xdr:row>
                    <xdr:rowOff>38100</xdr:rowOff>
                  </from>
                  <to>
                    <xdr:col>3</xdr:col>
                    <xdr:colOff>190500</xdr:colOff>
                    <xdr:row>12</xdr:row>
                    <xdr:rowOff>180975</xdr:rowOff>
                  </to>
                </anchor>
              </controlPr>
            </control>
          </mc:Choice>
        </mc:AlternateContent>
        <mc:AlternateContent xmlns:mc="http://schemas.openxmlformats.org/markup-compatibility/2006">
          <mc:Choice Requires="x14">
            <control shapeId="105501" r:id="rId32" name="Check Box 29">
              <controlPr locked="0" defaultSize="0" autoFill="0" autoLine="0" autoPict="0">
                <anchor moveWithCells="1" sizeWithCells="1">
                  <from>
                    <xdr:col>4</xdr:col>
                    <xdr:colOff>0</xdr:colOff>
                    <xdr:row>12</xdr:row>
                    <xdr:rowOff>38100</xdr:rowOff>
                  </from>
                  <to>
                    <xdr:col>4</xdr:col>
                    <xdr:colOff>190500</xdr:colOff>
                    <xdr:row>12</xdr:row>
                    <xdr:rowOff>180975</xdr:rowOff>
                  </to>
                </anchor>
              </controlPr>
            </control>
          </mc:Choice>
        </mc:AlternateContent>
        <mc:AlternateContent xmlns:mc="http://schemas.openxmlformats.org/markup-compatibility/2006">
          <mc:Choice Requires="x14">
            <control shapeId="105502" r:id="rId33" name="Check Box 30">
              <controlPr locked="0" defaultSize="0" autoFill="0" autoLine="0" autoPict="0">
                <anchor moveWithCells="1" sizeWithCells="1">
                  <from>
                    <xdr:col>2</xdr:col>
                    <xdr:colOff>0</xdr:colOff>
                    <xdr:row>13</xdr:row>
                    <xdr:rowOff>38100</xdr:rowOff>
                  </from>
                  <to>
                    <xdr:col>2</xdr:col>
                    <xdr:colOff>190500</xdr:colOff>
                    <xdr:row>13</xdr:row>
                    <xdr:rowOff>180975</xdr:rowOff>
                  </to>
                </anchor>
              </controlPr>
            </control>
          </mc:Choice>
        </mc:AlternateContent>
        <mc:AlternateContent xmlns:mc="http://schemas.openxmlformats.org/markup-compatibility/2006">
          <mc:Choice Requires="x14">
            <control shapeId="105503" r:id="rId34" name="Check Box 31">
              <controlPr locked="0" defaultSize="0" autoFill="0" autoLine="0" autoPict="0">
                <anchor moveWithCells="1" sizeWithCells="1">
                  <from>
                    <xdr:col>3</xdr:col>
                    <xdr:colOff>0</xdr:colOff>
                    <xdr:row>13</xdr:row>
                    <xdr:rowOff>38100</xdr:rowOff>
                  </from>
                  <to>
                    <xdr:col>3</xdr:col>
                    <xdr:colOff>190500</xdr:colOff>
                    <xdr:row>13</xdr:row>
                    <xdr:rowOff>180975</xdr:rowOff>
                  </to>
                </anchor>
              </controlPr>
            </control>
          </mc:Choice>
        </mc:AlternateContent>
        <mc:AlternateContent xmlns:mc="http://schemas.openxmlformats.org/markup-compatibility/2006">
          <mc:Choice Requires="x14">
            <control shapeId="105504" r:id="rId35" name="Check Box 32">
              <controlPr locked="0" defaultSize="0" autoFill="0" autoLine="0" autoPict="0">
                <anchor moveWithCells="1" sizeWithCells="1">
                  <from>
                    <xdr:col>4</xdr:col>
                    <xdr:colOff>0</xdr:colOff>
                    <xdr:row>13</xdr:row>
                    <xdr:rowOff>38100</xdr:rowOff>
                  </from>
                  <to>
                    <xdr:col>4</xdr:col>
                    <xdr:colOff>190500</xdr:colOff>
                    <xdr:row>13</xdr:row>
                    <xdr:rowOff>180975</xdr:rowOff>
                  </to>
                </anchor>
              </controlPr>
            </control>
          </mc:Choice>
        </mc:AlternateContent>
        <mc:AlternateContent xmlns:mc="http://schemas.openxmlformats.org/markup-compatibility/2006">
          <mc:Choice Requires="x14">
            <control shapeId="105505" r:id="rId36" name="Check Box 33">
              <controlPr locked="0" defaultSize="0" autoFill="0" autoLine="0" autoPict="0">
                <anchor moveWithCells="1" sizeWithCells="1">
                  <from>
                    <xdr:col>2</xdr:col>
                    <xdr:colOff>0</xdr:colOff>
                    <xdr:row>14</xdr:row>
                    <xdr:rowOff>38100</xdr:rowOff>
                  </from>
                  <to>
                    <xdr:col>2</xdr:col>
                    <xdr:colOff>190500</xdr:colOff>
                    <xdr:row>14</xdr:row>
                    <xdr:rowOff>180975</xdr:rowOff>
                  </to>
                </anchor>
              </controlPr>
            </control>
          </mc:Choice>
        </mc:AlternateContent>
        <mc:AlternateContent xmlns:mc="http://schemas.openxmlformats.org/markup-compatibility/2006">
          <mc:Choice Requires="x14">
            <control shapeId="105506" r:id="rId37" name="Check Box 34">
              <controlPr locked="0" defaultSize="0" autoFill="0" autoLine="0" autoPict="0">
                <anchor moveWithCells="1" sizeWithCells="1">
                  <from>
                    <xdr:col>3</xdr:col>
                    <xdr:colOff>0</xdr:colOff>
                    <xdr:row>14</xdr:row>
                    <xdr:rowOff>38100</xdr:rowOff>
                  </from>
                  <to>
                    <xdr:col>3</xdr:col>
                    <xdr:colOff>190500</xdr:colOff>
                    <xdr:row>14</xdr:row>
                    <xdr:rowOff>180975</xdr:rowOff>
                  </to>
                </anchor>
              </controlPr>
            </control>
          </mc:Choice>
        </mc:AlternateContent>
        <mc:AlternateContent xmlns:mc="http://schemas.openxmlformats.org/markup-compatibility/2006">
          <mc:Choice Requires="x14">
            <control shapeId="105507" r:id="rId38" name="Check Box 35">
              <controlPr locked="0" defaultSize="0" autoFill="0" autoLine="0" autoPict="0">
                <anchor moveWithCells="1" sizeWithCells="1">
                  <from>
                    <xdr:col>4</xdr:col>
                    <xdr:colOff>0</xdr:colOff>
                    <xdr:row>14</xdr:row>
                    <xdr:rowOff>38100</xdr:rowOff>
                  </from>
                  <to>
                    <xdr:col>4</xdr:col>
                    <xdr:colOff>190500</xdr:colOff>
                    <xdr:row>14</xdr:row>
                    <xdr:rowOff>180975</xdr:rowOff>
                  </to>
                </anchor>
              </controlPr>
            </control>
          </mc:Choice>
        </mc:AlternateContent>
        <mc:AlternateContent xmlns:mc="http://schemas.openxmlformats.org/markup-compatibility/2006">
          <mc:Choice Requires="x14">
            <control shapeId="105508" r:id="rId39" name="Check Box 36">
              <controlPr locked="0" defaultSize="0" autoFill="0" autoLine="0" autoPict="0">
                <anchor moveWithCells="1" sizeWithCells="1">
                  <from>
                    <xdr:col>2</xdr:col>
                    <xdr:colOff>0</xdr:colOff>
                    <xdr:row>15</xdr:row>
                    <xdr:rowOff>38100</xdr:rowOff>
                  </from>
                  <to>
                    <xdr:col>2</xdr:col>
                    <xdr:colOff>190500</xdr:colOff>
                    <xdr:row>15</xdr:row>
                    <xdr:rowOff>180975</xdr:rowOff>
                  </to>
                </anchor>
              </controlPr>
            </control>
          </mc:Choice>
        </mc:AlternateContent>
        <mc:AlternateContent xmlns:mc="http://schemas.openxmlformats.org/markup-compatibility/2006">
          <mc:Choice Requires="x14">
            <control shapeId="105509" r:id="rId40" name="Check Box 37">
              <controlPr locked="0" defaultSize="0" autoFill="0" autoLine="0" autoPict="0">
                <anchor moveWithCells="1" sizeWithCells="1">
                  <from>
                    <xdr:col>3</xdr:col>
                    <xdr:colOff>0</xdr:colOff>
                    <xdr:row>15</xdr:row>
                    <xdr:rowOff>38100</xdr:rowOff>
                  </from>
                  <to>
                    <xdr:col>3</xdr:col>
                    <xdr:colOff>190500</xdr:colOff>
                    <xdr:row>15</xdr:row>
                    <xdr:rowOff>180975</xdr:rowOff>
                  </to>
                </anchor>
              </controlPr>
            </control>
          </mc:Choice>
        </mc:AlternateContent>
        <mc:AlternateContent xmlns:mc="http://schemas.openxmlformats.org/markup-compatibility/2006">
          <mc:Choice Requires="x14">
            <control shapeId="105510" r:id="rId41" name="Check Box 38">
              <controlPr locked="0" defaultSize="0" autoFill="0" autoLine="0" autoPict="0">
                <anchor moveWithCells="1" sizeWithCells="1">
                  <from>
                    <xdr:col>4</xdr:col>
                    <xdr:colOff>0</xdr:colOff>
                    <xdr:row>15</xdr:row>
                    <xdr:rowOff>38100</xdr:rowOff>
                  </from>
                  <to>
                    <xdr:col>4</xdr:col>
                    <xdr:colOff>190500</xdr:colOff>
                    <xdr:row>15</xdr:row>
                    <xdr:rowOff>180975</xdr:rowOff>
                  </to>
                </anchor>
              </controlPr>
            </control>
          </mc:Choice>
        </mc:AlternateContent>
        <mc:AlternateContent xmlns:mc="http://schemas.openxmlformats.org/markup-compatibility/2006">
          <mc:Choice Requires="x14">
            <control shapeId="105511" r:id="rId42" name="Check Box 39">
              <controlPr locked="0" defaultSize="0" autoFill="0" autoLine="0" autoPict="0">
                <anchor moveWithCells="1" sizeWithCells="1">
                  <from>
                    <xdr:col>2</xdr:col>
                    <xdr:colOff>0</xdr:colOff>
                    <xdr:row>16</xdr:row>
                    <xdr:rowOff>38100</xdr:rowOff>
                  </from>
                  <to>
                    <xdr:col>2</xdr:col>
                    <xdr:colOff>190500</xdr:colOff>
                    <xdr:row>16</xdr:row>
                    <xdr:rowOff>180975</xdr:rowOff>
                  </to>
                </anchor>
              </controlPr>
            </control>
          </mc:Choice>
        </mc:AlternateContent>
        <mc:AlternateContent xmlns:mc="http://schemas.openxmlformats.org/markup-compatibility/2006">
          <mc:Choice Requires="x14">
            <control shapeId="105512" r:id="rId43" name="Check Box 40">
              <controlPr locked="0" defaultSize="0" autoFill="0" autoLine="0" autoPict="0">
                <anchor moveWithCells="1" sizeWithCells="1">
                  <from>
                    <xdr:col>3</xdr:col>
                    <xdr:colOff>0</xdr:colOff>
                    <xdr:row>16</xdr:row>
                    <xdr:rowOff>38100</xdr:rowOff>
                  </from>
                  <to>
                    <xdr:col>3</xdr:col>
                    <xdr:colOff>190500</xdr:colOff>
                    <xdr:row>16</xdr:row>
                    <xdr:rowOff>180975</xdr:rowOff>
                  </to>
                </anchor>
              </controlPr>
            </control>
          </mc:Choice>
        </mc:AlternateContent>
        <mc:AlternateContent xmlns:mc="http://schemas.openxmlformats.org/markup-compatibility/2006">
          <mc:Choice Requires="x14">
            <control shapeId="105513" r:id="rId44" name="Check Box 41">
              <controlPr locked="0" defaultSize="0" autoFill="0" autoLine="0" autoPict="0">
                <anchor moveWithCells="1" sizeWithCells="1">
                  <from>
                    <xdr:col>4</xdr:col>
                    <xdr:colOff>0</xdr:colOff>
                    <xdr:row>16</xdr:row>
                    <xdr:rowOff>38100</xdr:rowOff>
                  </from>
                  <to>
                    <xdr:col>4</xdr:col>
                    <xdr:colOff>190500</xdr:colOff>
                    <xdr:row>16</xdr:row>
                    <xdr:rowOff>180975</xdr:rowOff>
                  </to>
                </anchor>
              </controlPr>
            </control>
          </mc:Choice>
        </mc:AlternateContent>
        <mc:AlternateContent xmlns:mc="http://schemas.openxmlformats.org/markup-compatibility/2006">
          <mc:Choice Requires="x14">
            <control shapeId="105514" r:id="rId45" name="Check Box 42">
              <controlPr locked="0" defaultSize="0" autoFill="0" autoLine="0" autoPict="0">
                <anchor moveWithCells="1" sizeWithCells="1">
                  <from>
                    <xdr:col>2</xdr:col>
                    <xdr:colOff>0</xdr:colOff>
                    <xdr:row>17</xdr:row>
                    <xdr:rowOff>38100</xdr:rowOff>
                  </from>
                  <to>
                    <xdr:col>2</xdr:col>
                    <xdr:colOff>190500</xdr:colOff>
                    <xdr:row>17</xdr:row>
                    <xdr:rowOff>180975</xdr:rowOff>
                  </to>
                </anchor>
              </controlPr>
            </control>
          </mc:Choice>
        </mc:AlternateContent>
        <mc:AlternateContent xmlns:mc="http://schemas.openxmlformats.org/markup-compatibility/2006">
          <mc:Choice Requires="x14">
            <control shapeId="105515" r:id="rId46" name="Check Box 43">
              <controlPr locked="0" defaultSize="0" autoFill="0" autoLine="0" autoPict="0">
                <anchor moveWithCells="1" sizeWithCells="1">
                  <from>
                    <xdr:col>3</xdr:col>
                    <xdr:colOff>0</xdr:colOff>
                    <xdr:row>17</xdr:row>
                    <xdr:rowOff>38100</xdr:rowOff>
                  </from>
                  <to>
                    <xdr:col>3</xdr:col>
                    <xdr:colOff>190500</xdr:colOff>
                    <xdr:row>17</xdr:row>
                    <xdr:rowOff>180975</xdr:rowOff>
                  </to>
                </anchor>
              </controlPr>
            </control>
          </mc:Choice>
        </mc:AlternateContent>
        <mc:AlternateContent xmlns:mc="http://schemas.openxmlformats.org/markup-compatibility/2006">
          <mc:Choice Requires="x14">
            <control shapeId="105516" r:id="rId47" name="Check Box 44">
              <controlPr locked="0" defaultSize="0" autoFill="0" autoLine="0" autoPict="0">
                <anchor moveWithCells="1" sizeWithCells="1">
                  <from>
                    <xdr:col>4</xdr:col>
                    <xdr:colOff>0</xdr:colOff>
                    <xdr:row>17</xdr:row>
                    <xdr:rowOff>38100</xdr:rowOff>
                  </from>
                  <to>
                    <xdr:col>4</xdr:col>
                    <xdr:colOff>190500</xdr:colOff>
                    <xdr:row>17</xdr:row>
                    <xdr:rowOff>180975</xdr:rowOff>
                  </to>
                </anchor>
              </controlPr>
            </control>
          </mc:Choice>
        </mc:AlternateContent>
        <mc:AlternateContent xmlns:mc="http://schemas.openxmlformats.org/markup-compatibility/2006">
          <mc:Choice Requires="x14">
            <control shapeId="105517" r:id="rId48" name="Check Box 45">
              <controlPr locked="0" defaultSize="0" autoFill="0" autoLine="0" autoPict="0">
                <anchor moveWithCells="1" sizeWithCells="1">
                  <from>
                    <xdr:col>2</xdr:col>
                    <xdr:colOff>0</xdr:colOff>
                    <xdr:row>18</xdr:row>
                    <xdr:rowOff>38100</xdr:rowOff>
                  </from>
                  <to>
                    <xdr:col>2</xdr:col>
                    <xdr:colOff>190500</xdr:colOff>
                    <xdr:row>18</xdr:row>
                    <xdr:rowOff>180975</xdr:rowOff>
                  </to>
                </anchor>
              </controlPr>
            </control>
          </mc:Choice>
        </mc:AlternateContent>
        <mc:AlternateContent xmlns:mc="http://schemas.openxmlformats.org/markup-compatibility/2006">
          <mc:Choice Requires="x14">
            <control shapeId="105518" r:id="rId49" name="Check Box 46">
              <controlPr locked="0" defaultSize="0" autoFill="0" autoLine="0" autoPict="0">
                <anchor moveWithCells="1" sizeWithCells="1">
                  <from>
                    <xdr:col>3</xdr:col>
                    <xdr:colOff>0</xdr:colOff>
                    <xdr:row>18</xdr:row>
                    <xdr:rowOff>38100</xdr:rowOff>
                  </from>
                  <to>
                    <xdr:col>3</xdr:col>
                    <xdr:colOff>190500</xdr:colOff>
                    <xdr:row>18</xdr:row>
                    <xdr:rowOff>180975</xdr:rowOff>
                  </to>
                </anchor>
              </controlPr>
            </control>
          </mc:Choice>
        </mc:AlternateContent>
        <mc:AlternateContent xmlns:mc="http://schemas.openxmlformats.org/markup-compatibility/2006">
          <mc:Choice Requires="x14">
            <control shapeId="105519" r:id="rId50" name="Check Box 47">
              <controlPr locked="0" defaultSize="0" autoFill="0" autoLine="0" autoPict="0">
                <anchor moveWithCells="1" sizeWithCells="1">
                  <from>
                    <xdr:col>4</xdr:col>
                    <xdr:colOff>0</xdr:colOff>
                    <xdr:row>18</xdr:row>
                    <xdr:rowOff>38100</xdr:rowOff>
                  </from>
                  <to>
                    <xdr:col>4</xdr:col>
                    <xdr:colOff>190500</xdr:colOff>
                    <xdr:row>18</xdr:row>
                    <xdr:rowOff>180975</xdr:rowOff>
                  </to>
                </anchor>
              </controlPr>
            </control>
          </mc:Choice>
        </mc:AlternateContent>
        <mc:AlternateContent xmlns:mc="http://schemas.openxmlformats.org/markup-compatibility/2006">
          <mc:Choice Requires="x14">
            <control shapeId="105520" r:id="rId51" name="Check Box 48">
              <controlPr locked="0" defaultSize="0" autoFill="0" autoLine="0" autoPict="0">
                <anchor moveWithCells="1" sizeWithCells="1">
                  <from>
                    <xdr:col>2</xdr:col>
                    <xdr:colOff>0</xdr:colOff>
                    <xdr:row>19</xdr:row>
                    <xdr:rowOff>38100</xdr:rowOff>
                  </from>
                  <to>
                    <xdr:col>2</xdr:col>
                    <xdr:colOff>190500</xdr:colOff>
                    <xdr:row>19</xdr:row>
                    <xdr:rowOff>180975</xdr:rowOff>
                  </to>
                </anchor>
              </controlPr>
            </control>
          </mc:Choice>
        </mc:AlternateContent>
        <mc:AlternateContent xmlns:mc="http://schemas.openxmlformats.org/markup-compatibility/2006">
          <mc:Choice Requires="x14">
            <control shapeId="105521" r:id="rId52" name="Check Box 49">
              <controlPr locked="0" defaultSize="0" autoFill="0" autoLine="0" autoPict="0">
                <anchor moveWithCells="1" sizeWithCells="1">
                  <from>
                    <xdr:col>3</xdr:col>
                    <xdr:colOff>0</xdr:colOff>
                    <xdr:row>19</xdr:row>
                    <xdr:rowOff>38100</xdr:rowOff>
                  </from>
                  <to>
                    <xdr:col>3</xdr:col>
                    <xdr:colOff>190500</xdr:colOff>
                    <xdr:row>19</xdr:row>
                    <xdr:rowOff>180975</xdr:rowOff>
                  </to>
                </anchor>
              </controlPr>
            </control>
          </mc:Choice>
        </mc:AlternateContent>
        <mc:AlternateContent xmlns:mc="http://schemas.openxmlformats.org/markup-compatibility/2006">
          <mc:Choice Requires="x14">
            <control shapeId="105522" r:id="rId53" name="Check Box 50">
              <controlPr locked="0" defaultSize="0" autoFill="0" autoLine="0" autoPict="0">
                <anchor moveWithCells="1" sizeWithCells="1">
                  <from>
                    <xdr:col>4</xdr:col>
                    <xdr:colOff>0</xdr:colOff>
                    <xdr:row>19</xdr:row>
                    <xdr:rowOff>38100</xdr:rowOff>
                  </from>
                  <to>
                    <xdr:col>4</xdr:col>
                    <xdr:colOff>190500</xdr:colOff>
                    <xdr:row>19</xdr:row>
                    <xdr:rowOff>180975</xdr:rowOff>
                  </to>
                </anchor>
              </controlPr>
            </control>
          </mc:Choice>
        </mc:AlternateContent>
        <mc:AlternateContent xmlns:mc="http://schemas.openxmlformats.org/markup-compatibility/2006">
          <mc:Choice Requires="x14">
            <control shapeId="105523" r:id="rId54" name="Check Box 51">
              <controlPr locked="0" defaultSize="0" autoFill="0" autoLine="0" autoPict="0">
                <anchor moveWithCells="1" sizeWithCells="1">
                  <from>
                    <xdr:col>2</xdr:col>
                    <xdr:colOff>0</xdr:colOff>
                    <xdr:row>20</xdr:row>
                    <xdr:rowOff>38100</xdr:rowOff>
                  </from>
                  <to>
                    <xdr:col>2</xdr:col>
                    <xdr:colOff>190500</xdr:colOff>
                    <xdr:row>20</xdr:row>
                    <xdr:rowOff>180975</xdr:rowOff>
                  </to>
                </anchor>
              </controlPr>
            </control>
          </mc:Choice>
        </mc:AlternateContent>
        <mc:AlternateContent xmlns:mc="http://schemas.openxmlformats.org/markup-compatibility/2006">
          <mc:Choice Requires="x14">
            <control shapeId="105524" r:id="rId55" name="Check Box 52">
              <controlPr locked="0" defaultSize="0" autoFill="0" autoLine="0" autoPict="0">
                <anchor moveWithCells="1" sizeWithCells="1">
                  <from>
                    <xdr:col>3</xdr:col>
                    <xdr:colOff>0</xdr:colOff>
                    <xdr:row>20</xdr:row>
                    <xdr:rowOff>38100</xdr:rowOff>
                  </from>
                  <to>
                    <xdr:col>3</xdr:col>
                    <xdr:colOff>190500</xdr:colOff>
                    <xdr:row>20</xdr:row>
                    <xdr:rowOff>180975</xdr:rowOff>
                  </to>
                </anchor>
              </controlPr>
            </control>
          </mc:Choice>
        </mc:AlternateContent>
        <mc:AlternateContent xmlns:mc="http://schemas.openxmlformats.org/markup-compatibility/2006">
          <mc:Choice Requires="x14">
            <control shapeId="105525" r:id="rId56" name="Check Box 53">
              <controlPr locked="0" defaultSize="0" autoFill="0" autoLine="0" autoPict="0">
                <anchor moveWithCells="1" sizeWithCells="1">
                  <from>
                    <xdr:col>4</xdr:col>
                    <xdr:colOff>0</xdr:colOff>
                    <xdr:row>20</xdr:row>
                    <xdr:rowOff>38100</xdr:rowOff>
                  </from>
                  <to>
                    <xdr:col>4</xdr:col>
                    <xdr:colOff>190500</xdr:colOff>
                    <xdr:row>20</xdr:row>
                    <xdr:rowOff>180975</xdr:rowOff>
                  </to>
                </anchor>
              </controlPr>
            </control>
          </mc:Choice>
        </mc:AlternateContent>
        <mc:AlternateContent xmlns:mc="http://schemas.openxmlformats.org/markup-compatibility/2006">
          <mc:Choice Requires="x14">
            <control shapeId="105526" r:id="rId57" name="Check Box 54">
              <controlPr locked="0" defaultSize="0" autoFill="0" autoLine="0" autoPict="0">
                <anchor moveWithCells="1" sizeWithCells="1">
                  <from>
                    <xdr:col>2</xdr:col>
                    <xdr:colOff>0</xdr:colOff>
                    <xdr:row>21</xdr:row>
                    <xdr:rowOff>38100</xdr:rowOff>
                  </from>
                  <to>
                    <xdr:col>2</xdr:col>
                    <xdr:colOff>190500</xdr:colOff>
                    <xdr:row>21</xdr:row>
                    <xdr:rowOff>180975</xdr:rowOff>
                  </to>
                </anchor>
              </controlPr>
            </control>
          </mc:Choice>
        </mc:AlternateContent>
        <mc:AlternateContent xmlns:mc="http://schemas.openxmlformats.org/markup-compatibility/2006">
          <mc:Choice Requires="x14">
            <control shapeId="105527" r:id="rId58" name="Check Box 55">
              <controlPr locked="0" defaultSize="0" autoFill="0" autoLine="0" autoPict="0">
                <anchor moveWithCells="1" sizeWithCells="1">
                  <from>
                    <xdr:col>3</xdr:col>
                    <xdr:colOff>0</xdr:colOff>
                    <xdr:row>21</xdr:row>
                    <xdr:rowOff>38100</xdr:rowOff>
                  </from>
                  <to>
                    <xdr:col>3</xdr:col>
                    <xdr:colOff>190500</xdr:colOff>
                    <xdr:row>21</xdr:row>
                    <xdr:rowOff>180975</xdr:rowOff>
                  </to>
                </anchor>
              </controlPr>
            </control>
          </mc:Choice>
        </mc:AlternateContent>
        <mc:AlternateContent xmlns:mc="http://schemas.openxmlformats.org/markup-compatibility/2006">
          <mc:Choice Requires="x14">
            <control shapeId="105528" r:id="rId59" name="Check Box 56">
              <controlPr locked="0" defaultSize="0" autoFill="0" autoLine="0" autoPict="0">
                <anchor moveWithCells="1" sizeWithCells="1">
                  <from>
                    <xdr:col>4</xdr:col>
                    <xdr:colOff>0</xdr:colOff>
                    <xdr:row>21</xdr:row>
                    <xdr:rowOff>38100</xdr:rowOff>
                  </from>
                  <to>
                    <xdr:col>4</xdr:col>
                    <xdr:colOff>190500</xdr:colOff>
                    <xdr:row>21</xdr:row>
                    <xdr:rowOff>180975</xdr:rowOff>
                  </to>
                </anchor>
              </controlPr>
            </control>
          </mc:Choice>
        </mc:AlternateContent>
        <mc:AlternateContent xmlns:mc="http://schemas.openxmlformats.org/markup-compatibility/2006">
          <mc:Choice Requires="x14">
            <control shapeId="105529" r:id="rId60" name="Check Box 57">
              <controlPr locked="0" defaultSize="0" autoFill="0" autoLine="0" autoPict="0">
                <anchor moveWithCells="1" sizeWithCells="1">
                  <from>
                    <xdr:col>2</xdr:col>
                    <xdr:colOff>0</xdr:colOff>
                    <xdr:row>22</xdr:row>
                    <xdr:rowOff>38100</xdr:rowOff>
                  </from>
                  <to>
                    <xdr:col>2</xdr:col>
                    <xdr:colOff>190500</xdr:colOff>
                    <xdr:row>22</xdr:row>
                    <xdr:rowOff>180975</xdr:rowOff>
                  </to>
                </anchor>
              </controlPr>
            </control>
          </mc:Choice>
        </mc:AlternateContent>
        <mc:AlternateContent xmlns:mc="http://schemas.openxmlformats.org/markup-compatibility/2006">
          <mc:Choice Requires="x14">
            <control shapeId="105530" r:id="rId61" name="Check Box 58">
              <controlPr locked="0" defaultSize="0" autoFill="0" autoLine="0" autoPict="0">
                <anchor moveWithCells="1" sizeWithCells="1">
                  <from>
                    <xdr:col>3</xdr:col>
                    <xdr:colOff>0</xdr:colOff>
                    <xdr:row>22</xdr:row>
                    <xdr:rowOff>38100</xdr:rowOff>
                  </from>
                  <to>
                    <xdr:col>3</xdr:col>
                    <xdr:colOff>190500</xdr:colOff>
                    <xdr:row>22</xdr:row>
                    <xdr:rowOff>180975</xdr:rowOff>
                  </to>
                </anchor>
              </controlPr>
            </control>
          </mc:Choice>
        </mc:AlternateContent>
        <mc:AlternateContent xmlns:mc="http://schemas.openxmlformats.org/markup-compatibility/2006">
          <mc:Choice Requires="x14">
            <control shapeId="105531" r:id="rId62" name="Check Box 59">
              <controlPr locked="0" defaultSize="0" autoFill="0" autoLine="0" autoPict="0">
                <anchor moveWithCells="1" sizeWithCells="1">
                  <from>
                    <xdr:col>4</xdr:col>
                    <xdr:colOff>0</xdr:colOff>
                    <xdr:row>22</xdr:row>
                    <xdr:rowOff>38100</xdr:rowOff>
                  </from>
                  <to>
                    <xdr:col>4</xdr:col>
                    <xdr:colOff>190500</xdr:colOff>
                    <xdr:row>22</xdr:row>
                    <xdr:rowOff>180975</xdr:rowOff>
                  </to>
                </anchor>
              </controlPr>
            </control>
          </mc:Choice>
        </mc:AlternateContent>
        <mc:AlternateContent xmlns:mc="http://schemas.openxmlformats.org/markup-compatibility/2006">
          <mc:Choice Requires="x14">
            <control shapeId="105532" r:id="rId63" name="Check Box 60">
              <controlPr locked="0" defaultSize="0" autoFill="0" autoLine="0" autoPict="0">
                <anchor moveWithCells="1" sizeWithCells="1">
                  <from>
                    <xdr:col>2</xdr:col>
                    <xdr:colOff>0</xdr:colOff>
                    <xdr:row>23</xdr:row>
                    <xdr:rowOff>38100</xdr:rowOff>
                  </from>
                  <to>
                    <xdr:col>2</xdr:col>
                    <xdr:colOff>190500</xdr:colOff>
                    <xdr:row>23</xdr:row>
                    <xdr:rowOff>180975</xdr:rowOff>
                  </to>
                </anchor>
              </controlPr>
            </control>
          </mc:Choice>
        </mc:AlternateContent>
        <mc:AlternateContent xmlns:mc="http://schemas.openxmlformats.org/markup-compatibility/2006">
          <mc:Choice Requires="x14">
            <control shapeId="105533" r:id="rId64" name="Check Box 61">
              <controlPr locked="0" defaultSize="0" autoFill="0" autoLine="0" autoPict="0">
                <anchor moveWithCells="1" sizeWithCells="1">
                  <from>
                    <xdr:col>3</xdr:col>
                    <xdr:colOff>0</xdr:colOff>
                    <xdr:row>23</xdr:row>
                    <xdr:rowOff>38100</xdr:rowOff>
                  </from>
                  <to>
                    <xdr:col>3</xdr:col>
                    <xdr:colOff>190500</xdr:colOff>
                    <xdr:row>23</xdr:row>
                    <xdr:rowOff>180975</xdr:rowOff>
                  </to>
                </anchor>
              </controlPr>
            </control>
          </mc:Choice>
        </mc:AlternateContent>
        <mc:AlternateContent xmlns:mc="http://schemas.openxmlformats.org/markup-compatibility/2006">
          <mc:Choice Requires="x14">
            <control shapeId="105534" r:id="rId65" name="Check Box 62">
              <controlPr locked="0" defaultSize="0" autoFill="0" autoLine="0" autoPict="0">
                <anchor moveWithCells="1" sizeWithCells="1">
                  <from>
                    <xdr:col>4</xdr:col>
                    <xdr:colOff>0</xdr:colOff>
                    <xdr:row>23</xdr:row>
                    <xdr:rowOff>38100</xdr:rowOff>
                  </from>
                  <to>
                    <xdr:col>4</xdr:col>
                    <xdr:colOff>190500</xdr:colOff>
                    <xdr:row>23</xdr:row>
                    <xdr:rowOff>180975</xdr:rowOff>
                  </to>
                </anchor>
              </controlPr>
            </control>
          </mc:Choice>
        </mc:AlternateContent>
        <mc:AlternateContent xmlns:mc="http://schemas.openxmlformats.org/markup-compatibility/2006">
          <mc:Choice Requires="x14">
            <control shapeId="105535" r:id="rId66" name="Check Box 63">
              <controlPr locked="0" defaultSize="0" autoFill="0" autoLine="0" autoPict="0">
                <anchor moveWithCells="1" sizeWithCells="1">
                  <from>
                    <xdr:col>2</xdr:col>
                    <xdr:colOff>0</xdr:colOff>
                    <xdr:row>24</xdr:row>
                    <xdr:rowOff>38100</xdr:rowOff>
                  </from>
                  <to>
                    <xdr:col>2</xdr:col>
                    <xdr:colOff>190500</xdr:colOff>
                    <xdr:row>24</xdr:row>
                    <xdr:rowOff>180975</xdr:rowOff>
                  </to>
                </anchor>
              </controlPr>
            </control>
          </mc:Choice>
        </mc:AlternateContent>
        <mc:AlternateContent xmlns:mc="http://schemas.openxmlformats.org/markup-compatibility/2006">
          <mc:Choice Requires="x14">
            <control shapeId="105536" r:id="rId67" name="Check Box 64">
              <controlPr locked="0" defaultSize="0" autoFill="0" autoLine="0" autoPict="0">
                <anchor moveWithCells="1" sizeWithCells="1">
                  <from>
                    <xdr:col>3</xdr:col>
                    <xdr:colOff>0</xdr:colOff>
                    <xdr:row>24</xdr:row>
                    <xdr:rowOff>38100</xdr:rowOff>
                  </from>
                  <to>
                    <xdr:col>3</xdr:col>
                    <xdr:colOff>190500</xdr:colOff>
                    <xdr:row>24</xdr:row>
                    <xdr:rowOff>180975</xdr:rowOff>
                  </to>
                </anchor>
              </controlPr>
            </control>
          </mc:Choice>
        </mc:AlternateContent>
        <mc:AlternateContent xmlns:mc="http://schemas.openxmlformats.org/markup-compatibility/2006">
          <mc:Choice Requires="x14">
            <control shapeId="105537" r:id="rId68" name="Check Box 65">
              <controlPr locked="0" defaultSize="0" autoFill="0" autoLine="0" autoPict="0">
                <anchor moveWithCells="1" sizeWithCells="1">
                  <from>
                    <xdr:col>4</xdr:col>
                    <xdr:colOff>0</xdr:colOff>
                    <xdr:row>24</xdr:row>
                    <xdr:rowOff>38100</xdr:rowOff>
                  </from>
                  <to>
                    <xdr:col>4</xdr:col>
                    <xdr:colOff>190500</xdr:colOff>
                    <xdr:row>24</xdr:row>
                    <xdr:rowOff>180975</xdr:rowOff>
                  </to>
                </anchor>
              </controlPr>
            </control>
          </mc:Choice>
        </mc:AlternateContent>
        <mc:AlternateContent xmlns:mc="http://schemas.openxmlformats.org/markup-compatibility/2006">
          <mc:Choice Requires="x14">
            <control shapeId="105538" r:id="rId69" name="Check Box 66">
              <controlPr locked="0" defaultSize="0" autoFill="0" autoLine="0" autoPict="0">
                <anchor moveWithCells="1" sizeWithCells="1">
                  <from>
                    <xdr:col>2</xdr:col>
                    <xdr:colOff>0</xdr:colOff>
                    <xdr:row>25</xdr:row>
                    <xdr:rowOff>38100</xdr:rowOff>
                  </from>
                  <to>
                    <xdr:col>2</xdr:col>
                    <xdr:colOff>190500</xdr:colOff>
                    <xdr:row>25</xdr:row>
                    <xdr:rowOff>180975</xdr:rowOff>
                  </to>
                </anchor>
              </controlPr>
            </control>
          </mc:Choice>
        </mc:AlternateContent>
        <mc:AlternateContent xmlns:mc="http://schemas.openxmlformats.org/markup-compatibility/2006">
          <mc:Choice Requires="x14">
            <control shapeId="105539" r:id="rId70" name="Check Box 67">
              <controlPr locked="0" defaultSize="0" autoFill="0" autoLine="0" autoPict="0">
                <anchor moveWithCells="1" sizeWithCells="1">
                  <from>
                    <xdr:col>3</xdr:col>
                    <xdr:colOff>0</xdr:colOff>
                    <xdr:row>25</xdr:row>
                    <xdr:rowOff>38100</xdr:rowOff>
                  </from>
                  <to>
                    <xdr:col>3</xdr:col>
                    <xdr:colOff>190500</xdr:colOff>
                    <xdr:row>25</xdr:row>
                    <xdr:rowOff>180975</xdr:rowOff>
                  </to>
                </anchor>
              </controlPr>
            </control>
          </mc:Choice>
        </mc:AlternateContent>
        <mc:AlternateContent xmlns:mc="http://schemas.openxmlformats.org/markup-compatibility/2006">
          <mc:Choice Requires="x14">
            <control shapeId="105540" r:id="rId71" name="Check Box 68">
              <controlPr locked="0" defaultSize="0" autoFill="0" autoLine="0" autoPict="0">
                <anchor moveWithCells="1" sizeWithCells="1">
                  <from>
                    <xdr:col>4</xdr:col>
                    <xdr:colOff>0</xdr:colOff>
                    <xdr:row>25</xdr:row>
                    <xdr:rowOff>38100</xdr:rowOff>
                  </from>
                  <to>
                    <xdr:col>4</xdr:col>
                    <xdr:colOff>190500</xdr:colOff>
                    <xdr:row>25</xdr:row>
                    <xdr:rowOff>180975</xdr:rowOff>
                  </to>
                </anchor>
              </controlPr>
            </control>
          </mc:Choice>
        </mc:AlternateContent>
        <mc:AlternateContent xmlns:mc="http://schemas.openxmlformats.org/markup-compatibility/2006">
          <mc:Choice Requires="x14">
            <control shapeId="105541" r:id="rId72" name="Check Box 69">
              <controlPr locked="0" defaultSize="0" autoFill="0" autoLine="0" autoPict="0">
                <anchor moveWithCells="1" sizeWithCells="1">
                  <from>
                    <xdr:col>2</xdr:col>
                    <xdr:colOff>0</xdr:colOff>
                    <xdr:row>26</xdr:row>
                    <xdr:rowOff>38100</xdr:rowOff>
                  </from>
                  <to>
                    <xdr:col>2</xdr:col>
                    <xdr:colOff>190500</xdr:colOff>
                    <xdr:row>26</xdr:row>
                    <xdr:rowOff>180975</xdr:rowOff>
                  </to>
                </anchor>
              </controlPr>
            </control>
          </mc:Choice>
        </mc:AlternateContent>
        <mc:AlternateContent xmlns:mc="http://schemas.openxmlformats.org/markup-compatibility/2006">
          <mc:Choice Requires="x14">
            <control shapeId="105542" r:id="rId73" name="Check Box 70">
              <controlPr locked="0" defaultSize="0" autoFill="0" autoLine="0" autoPict="0">
                <anchor moveWithCells="1" sizeWithCells="1">
                  <from>
                    <xdr:col>3</xdr:col>
                    <xdr:colOff>0</xdr:colOff>
                    <xdr:row>26</xdr:row>
                    <xdr:rowOff>38100</xdr:rowOff>
                  </from>
                  <to>
                    <xdr:col>3</xdr:col>
                    <xdr:colOff>190500</xdr:colOff>
                    <xdr:row>26</xdr:row>
                    <xdr:rowOff>180975</xdr:rowOff>
                  </to>
                </anchor>
              </controlPr>
            </control>
          </mc:Choice>
        </mc:AlternateContent>
        <mc:AlternateContent xmlns:mc="http://schemas.openxmlformats.org/markup-compatibility/2006">
          <mc:Choice Requires="x14">
            <control shapeId="105543" r:id="rId74" name="Check Box 71">
              <controlPr locked="0" defaultSize="0" autoFill="0" autoLine="0" autoPict="0">
                <anchor moveWithCells="1" sizeWithCells="1">
                  <from>
                    <xdr:col>4</xdr:col>
                    <xdr:colOff>0</xdr:colOff>
                    <xdr:row>26</xdr:row>
                    <xdr:rowOff>38100</xdr:rowOff>
                  </from>
                  <to>
                    <xdr:col>4</xdr:col>
                    <xdr:colOff>190500</xdr:colOff>
                    <xdr:row>26</xdr:row>
                    <xdr:rowOff>180975</xdr:rowOff>
                  </to>
                </anchor>
              </controlPr>
            </control>
          </mc:Choice>
        </mc:AlternateContent>
        <mc:AlternateContent xmlns:mc="http://schemas.openxmlformats.org/markup-compatibility/2006">
          <mc:Choice Requires="x14">
            <control shapeId="105544" r:id="rId75" name="Check Box 72">
              <controlPr locked="0" defaultSize="0" autoFill="0" autoLine="0" autoPict="0">
                <anchor moveWithCells="1" sizeWithCells="1">
                  <from>
                    <xdr:col>2</xdr:col>
                    <xdr:colOff>0</xdr:colOff>
                    <xdr:row>27</xdr:row>
                    <xdr:rowOff>38100</xdr:rowOff>
                  </from>
                  <to>
                    <xdr:col>2</xdr:col>
                    <xdr:colOff>190500</xdr:colOff>
                    <xdr:row>27</xdr:row>
                    <xdr:rowOff>180975</xdr:rowOff>
                  </to>
                </anchor>
              </controlPr>
            </control>
          </mc:Choice>
        </mc:AlternateContent>
        <mc:AlternateContent xmlns:mc="http://schemas.openxmlformats.org/markup-compatibility/2006">
          <mc:Choice Requires="x14">
            <control shapeId="105545" r:id="rId76" name="Check Box 73">
              <controlPr locked="0" defaultSize="0" autoFill="0" autoLine="0" autoPict="0">
                <anchor moveWithCells="1" sizeWithCells="1">
                  <from>
                    <xdr:col>3</xdr:col>
                    <xdr:colOff>0</xdr:colOff>
                    <xdr:row>27</xdr:row>
                    <xdr:rowOff>38100</xdr:rowOff>
                  </from>
                  <to>
                    <xdr:col>3</xdr:col>
                    <xdr:colOff>190500</xdr:colOff>
                    <xdr:row>27</xdr:row>
                    <xdr:rowOff>180975</xdr:rowOff>
                  </to>
                </anchor>
              </controlPr>
            </control>
          </mc:Choice>
        </mc:AlternateContent>
        <mc:AlternateContent xmlns:mc="http://schemas.openxmlformats.org/markup-compatibility/2006">
          <mc:Choice Requires="x14">
            <control shapeId="105546" r:id="rId77" name="Check Box 74">
              <controlPr locked="0" defaultSize="0" autoFill="0" autoLine="0" autoPict="0">
                <anchor moveWithCells="1" sizeWithCells="1">
                  <from>
                    <xdr:col>4</xdr:col>
                    <xdr:colOff>0</xdr:colOff>
                    <xdr:row>27</xdr:row>
                    <xdr:rowOff>38100</xdr:rowOff>
                  </from>
                  <to>
                    <xdr:col>4</xdr:col>
                    <xdr:colOff>190500</xdr:colOff>
                    <xdr:row>27</xdr:row>
                    <xdr:rowOff>180975</xdr:rowOff>
                  </to>
                </anchor>
              </controlPr>
            </control>
          </mc:Choice>
        </mc:AlternateContent>
        <mc:AlternateContent xmlns:mc="http://schemas.openxmlformats.org/markup-compatibility/2006">
          <mc:Choice Requires="x14">
            <control shapeId="105547" r:id="rId78" name="Check Box 75">
              <controlPr locked="0" defaultSize="0" autoFill="0" autoLine="0" autoPict="0">
                <anchor moveWithCells="1" sizeWithCells="1">
                  <from>
                    <xdr:col>2</xdr:col>
                    <xdr:colOff>0</xdr:colOff>
                    <xdr:row>3</xdr:row>
                    <xdr:rowOff>38100</xdr:rowOff>
                  </from>
                  <to>
                    <xdr:col>2</xdr:col>
                    <xdr:colOff>190500</xdr:colOff>
                    <xdr:row>3</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03"/>
  <sheetViews>
    <sheetView zoomScale="98" zoomScaleNormal="98" workbookViewId="0">
      <selection activeCell="I30" sqref="I30"/>
    </sheetView>
  </sheetViews>
  <sheetFormatPr defaultRowHeight="15" x14ac:dyDescent="0.25"/>
  <cols>
    <col min="1" max="1" width="4.140625" bestFit="1" customWidth="1"/>
    <col min="2" max="2" width="2.85546875" customWidth="1"/>
    <col min="3" max="3" width="28.85546875" customWidth="1"/>
    <col min="4" max="5" width="2.7109375" customWidth="1"/>
    <col min="6" max="6" width="22.140625" customWidth="1"/>
    <col min="7" max="8" width="2.85546875" customWidth="1"/>
    <col min="9" max="9" width="28" customWidth="1"/>
    <col min="10" max="10" width="14.28515625" customWidth="1"/>
    <col min="11" max="11" width="13.5703125" bestFit="1" customWidth="1"/>
    <col min="12" max="16" width="4.85546875" customWidth="1"/>
    <col min="17" max="17" width="12.140625" bestFit="1" customWidth="1"/>
    <col min="18" max="19" width="15.42578125" customWidth="1"/>
    <col min="20" max="21" width="3.7109375" bestFit="1" customWidth="1"/>
    <col min="22" max="23" width="18.7109375" bestFit="1" customWidth="1"/>
    <col min="24" max="24" width="15.7109375" bestFit="1" customWidth="1"/>
    <col min="26" max="26" width="10" bestFit="1" customWidth="1"/>
  </cols>
  <sheetData>
    <row r="1" spans="1:19" ht="18.75" customHeight="1" x14ac:dyDescent="0.25">
      <c r="A1" t="s">
        <v>1345</v>
      </c>
      <c r="E1" s="135" t="s">
        <v>1346</v>
      </c>
      <c r="F1" s="291" t="s">
        <v>1344</v>
      </c>
      <c r="G1" s="1357" t="s">
        <v>1394</v>
      </c>
      <c r="H1" s="1357"/>
      <c r="I1" s="291" t="s">
        <v>1344</v>
      </c>
    </row>
    <row r="2" spans="1:19" ht="26.25" customHeight="1" x14ac:dyDescent="0.25">
      <c r="A2" t="s">
        <v>112</v>
      </c>
      <c r="C2" s="277"/>
      <c r="D2" s="1342"/>
      <c r="E2" s="1342"/>
      <c r="F2" s="291"/>
      <c r="G2" s="1309" t="s">
        <v>172</v>
      </c>
      <c r="H2" s="1309"/>
      <c r="I2" s="291" t="s">
        <v>1002</v>
      </c>
    </row>
    <row r="3" spans="1:19" ht="26.25" customHeight="1" x14ac:dyDescent="0.25">
      <c r="A3" t="s">
        <v>478</v>
      </c>
      <c r="C3" s="357"/>
      <c r="D3" s="1342"/>
      <c r="E3" s="1342"/>
      <c r="G3" s="1309" t="s">
        <v>479</v>
      </c>
      <c r="H3" s="1309"/>
      <c r="I3" s="277"/>
      <c r="M3" s="62"/>
    </row>
    <row r="4" spans="1:19" ht="26.25" customHeight="1" x14ac:dyDescent="0.25">
      <c r="A4" t="s">
        <v>478</v>
      </c>
      <c r="C4" s="357"/>
      <c r="D4" s="1342"/>
      <c r="E4" s="1342"/>
      <c r="G4" s="1309" t="s">
        <v>479</v>
      </c>
      <c r="H4" s="1309"/>
      <c r="I4" s="357"/>
      <c r="M4" s="62"/>
    </row>
    <row r="5" spans="1:19" ht="18.75" customHeight="1" x14ac:dyDescent="0.25">
      <c r="A5" t="s">
        <v>480</v>
      </c>
      <c r="D5" s="1342"/>
      <c r="E5" s="1342"/>
      <c r="F5" s="382"/>
      <c r="G5" s="1309" t="s">
        <v>1358</v>
      </c>
      <c r="H5" s="1309"/>
      <c r="I5" s="357"/>
      <c r="K5" s="640"/>
      <c r="M5" s="62"/>
    </row>
    <row r="6" spans="1:19" ht="18.75" customHeight="1" x14ac:dyDescent="0.25">
      <c r="A6" s="57" t="s">
        <v>489</v>
      </c>
      <c r="C6" s="357"/>
      <c r="D6" s="1310" t="s">
        <v>487</v>
      </c>
      <c r="E6" s="1310"/>
      <c r="F6" s="639" t="s">
        <v>1001</v>
      </c>
      <c r="G6" s="1308" t="s">
        <v>172</v>
      </c>
      <c r="H6" s="1308"/>
      <c r="I6" s="639" t="s">
        <v>1002</v>
      </c>
      <c r="K6" t="s">
        <v>493</v>
      </c>
      <c r="M6" s="62"/>
    </row>
    <row r="7" spans="1:19" ht="18.75" customHeight="1" x14ac:dyDescent="0.25">
      <c r="A7" s="57" t="s">
        <v>489</v>
      </c>
      <c r="C7" s="357"/>
      <c r="D7" s="1310" t="s">
        <v>487</v>
      </c>
      <c r="E7" s="1310"/>
      <c r="F7" s="291" t="s">
        <v>1001</v>
      </c>
      <c r="G7" s="1308" t="s">
        <v>172</v>
      </c>
      <c r="H7" s="1308"/>
      <c r="I7" s="358" t="s">
        <v>1002</v>
      </c>
      <c r="M7" s="62"/>
    </row>
    <row r="8" spans="1:19" ht="18.75" customHeight="1" x14ac:dyDescent="0.25">
      <c r="A8" s="57" t="s">
        <v>489</v>
      </c>
      <c r="C8" s="357"/>
      <c r="D8" s="1310" t="s">
        <v>487</v>
      </c>
      <c r="E8" s="1310"/>
      <c r="F8" s="291" t="s">
        <v>1001</v>
      </c>
      <c r="G8" s="1308" t="s">
        <v>172</v>
      </c>
      <c r="H8" s="1308"/>
      <c r="I8" s="358" t="s">
        <v>1002</v>
      </c>
      <c r="M8" s="62"/>
      <c r="R8" t="s">
        <v>1433</v>
      </c>
      <c r="S8" t="s">
        <v>1434</v>
      </c>
    </row>
    <row r="9" spans="1:19" ht="18.75" customHeight="1" x14ac:dyDescent="0.25">
      <c r="A9" s="57" t="s">
        <v>489</v>
      </c>
      <c r="C9" s="357"/>
      <c r="D9" s="1310" t="s">
        <v>487</v>
      </c>
      <c r="E9" s="1310"/>
      <c r="F9" s="291" t="s">
        <v>1001</v>
      </c>
      <c r="G9" s="1308" t="s">
        <v>172</v>
      </c>
      <c r="H9" s="1308"/>
      <c r="I9" s="358" t="s">
        <v>1002</v>
      </c>
      <c r="M9" s="62"/>
      <c r="S9" t="s">
        <v>1435</v>
      </c>
    </row>
    <row r="10" spans="1:19" ht="15" customHeight="1" x14ac:dyDescent="0.25">
      <c r="A10" s="293"/>
      <c r="B10" s="1355" t="s">
        <v>545</v>
      </c>
      <c r="C10" s="1356"/>
      <c r="D10" s="1357" t="s">
        <v>101</v>
      </c>
      <c r="E10" s="1357"/>
      <c r="F10" s="1358"/>
      <c r="G10" s="1370" t="s">
        <v>1357</v>
      </c>
      <c r="H10" s="807"/>
      <c r="I10" s="808" t="s">
        <v>490</v>
      </c>
      <c r="M10" s="19"/>
      <c r="N10" s="19">
        <v>8867</v>
      </c>
      <c r="O10" s="19" t="s">
        <v>171</v>
      </c>
      <c r="P10" s="19" t="s">
        <v>164</v>
      </c>
    </row>
    <row r="11" spans="1:19" ht="15.75" customHeight="1" x14ac:dyDescent="0.25">
      <c r="A11" s="1341" t="s">
        <v>87</v>
      </c>
      <c r="B11" s="287"/>
      <c r="C11" s="288" t="s">
        <v>1438</v>
      </c>
      <c r="D11" s="287"/>
      <c r="E11" s="1362" t="s">
        <v>1440</v>
      </c>
      <c r="F11" s="1362"/>
      <c r="G11" s="1315"/>
      <c r="I11" s="18" t="s">
        <v>1349</v>
      </c>
      <c r="N11" s="19">
        <v>0</v>
      </c>
      <c r="O11" s="19">
        <v>1</v>
      </c>
      <c r="P11" s="19" t="s">
        <v>137</v>
      </c>
    </row>
    <row r="12" spans="1:19" ht="15.75" customHeight="1" x14ac:dyDescent="0.25">
      <c r="A12" s="1341"/>
      <c r="B12" s="289"/>
      <c r="C12" s="278" t="s">
        <v>1441</v>
      </c>
      <c r="D12" s="289"/>
      <c r="E12" t="s">
        <v>470</v>
      </c>
      <c r="G12" s="1315"/>
      <c r="I12" s="18" t="s">
        <v>1132</v>
      </c>
      <c r="N12" s="19">
        <v>0</v>
      </c>
      <c r="O12" s="19">
        <f t="shared" ref="O12:O33" si="0">O11+1</f>
        <v>2</v>
      </c>
      <c r="P12" s="19" t="s">
        <v>136</v>
      </c>
      <c r="R12" t="s">
        <v>1436</v>
      </c>
    </row>
    <row r="13" spans="1:19" ht="15.75" customHeight="1" x14ac:dyDescent="0.25">
      <c r="A13" s="1341"/>
      <c r="B13" s="289"/>
      <c r="C13" s="278" t="s">
        <v>1442</v>
      </c>
      <c r="D13" s="751"/>
      <c r="E13" s="1345" t="s">
        <v>469</v>
      </c>
      <c r="F13" s="1345"/>
      <c r="G13" s="1315"/>
      <c r="I13" s="18" t="s">
        <v>1130</v>
      </c>
      <c r="N13" s="19">
        <v>0</v>
      </c>
      <c r="O13" s="19">
        <f t="shared" si="0"/>
        <v>3</v>
      </c>
      <c r="P13" s="19" t="s">
        <v>137</v>
      </c>
      <c r="R13" s="813" t="s">
        <v>1431</v>
      </c>
    </row>
    <row r="14" spans="1:19" ht="15.75" customHeight="1" x14ac:dyDescent="0.25">
      <c r="A14" s="1341"/>
      <c r="B14" s="289"/>
      <c r="C14" s="278" t="s">
        <v>1443</v>
      </c>
      <c r="D14" s="289"/>
      <c r="E14" s="1363" t="s">
        <v>1443</v>
      </c>
      <c r="F14" s="1364"/>
      <c r="G14" s="1315"/>
      <c r="I14" s="18" t="s">
        <v>1131</v>
      </c>
      <c r="N14" s="19">
        <v>1</v>
      </c>
      <c r="O14" s="19">
        <f t="shared" si="0"/>
        <v>4</v>
      </c>
      <c r="P14" s="19" t="s">
        <v>136</v>
      </c>
      <c r="R14" s="813" t="s">
        <v>1352</v>
      </c>
    </row>
    <row r="15" spans="1:19" ht="15.75" customHeight="1" x14ac:dyDescent="0.25">
      <c r="A15" s="1341"/>
      <c r="B15" s="290"/>
      <c r="C15" s="278" t="s">
        <v>1347</v>
      </c>
      <c r="E15" s="1343" t="s">
        <v>1347</v>
      </c>
      <c r="F15" s="1343"/>
      <c r="G15" s="1371"/>
      <c r="H15" s="750"/>
      <c r="I15" s="749" t="s">
        <v>1129</v>
      </c>
      <c r="N15" s="19">
        <v>2</v>
      </c>
      <c r="O15" s="19">
        <f t="shared" si="0"/>
        <v>5</v>
      </c>
      <c r="P15" s="19" t="s">
        <v>136</v>
      </c>
      <c r="R15" s="813" t="s">
        <v>1119</v>
      </c>
    </row>
    <row r="16" spans="1:19" ht="15.75" customHeight="1" x14ac:dyDescent="0.25">
      <c r="A16" s="817"/>
      <c r="C16" s="279"/>
      <c r="G16" s="1359" t="s">
        <v>1120</v>
      </c>
      <c r="H16" s="809"/>
      <c r="I16" s="808" t="s">
        <v>859</v>
      </c>
      <c r="K16" s="278"/>
      <c r="N16" s="19">
        <v>3</v>
      </c>
      <c r="O16" s="19">
        <f t="shared" si="0"/>
        <v>6</v>
      </c>
      <c r="P16" s="19" t="s">
        <v>136</v>
      </c>
      <c r="R16" s="816" t="s">
        <v>1432</v>
      </c>
    </row>
    <row r="17" spans="1:18" ht="15.75" customHeight="1" x14ac:dyDescent="0.25">
      <c r="A17" s="817"/>
      <c r="G17" s="1360"/>
      <c r="H17" s="810"/>
      <c r="I17" s="811" t="s">
        <v>1126</v>
      </c>
      <c r="M17" s="28"/>
      <c r="N17" s="19" t="s">
        <v>141</v>
      </c>
      <c r="O17" s="19">
        <f t="shared" si="0"/>
        <v>7</v>
      </c>
      <c r="P17" s="19" t="s">
        <v>136</v>
      </c>
    </row>
    <row r="18" spans="1:18" ht="15.75" customHeight="1" x14ac:dyDescent="0.25">
      <c r="A18" s="1349" t="s">
        <v>107</v>
      </c>
      <c r="B18" s="810"/>
      <c r="C18" s="812" t="s">
        <v>1439</v>
      </c>
      <c r="D18" s="1376"/>
      <c r="E18" s="1377"/>
      <c r="F18" s="1377"/>
      <c r="G18" s="1360"/>
      <c r="H18" s="289"/>
      <c r="I18" s="813" t="s">
        <v>1352</v>
      </c>
      <c r="K18" s="278"/>
      <c r="N18" s="19" t="s">
        <v>142</v>
      </c>
      <c r="O18" s="19">
        <f t="shared" si="0"/>
        <v>8</v>
      </c>
      <c r="P18" s="19" t="s">
        <v>136</v>
      </c>
      <c r="R18" s="816" t="s">
        <v>1437</v>
      </c>
    </row>
    <row r="19" spans="1:18" ht="15.75" customHeight="1" x14ac:dyDescent="0.25">
      <c r="A19" s="1349"/>
      <c r="B19" s="289"/>
      <c r="C19" s="278" t="s">
        <v>103</v>
      </c>
      <c r="D19" s="1378"/>
      <c r="E19" s="1379"/>
      <c r="F19" s="1379"/>
      <c r="G19" s="1360"/>
      <c r="H19" s="289"/>
      <c r="I19" s="813" t="s">
        <v>1119</v>
      </c>
      <c r="N19" s="19">
        <v>4</v>
      </c>
      <c r="O19" s="19">
        <f t="shared" si="0"/>
        <v>9</v>
      </c>
      <c r="P19" s="19" t="s">
        <v>135</v>
      </c>
    </row>
    <row r="20" spans="1:18" ht="15.75" customHeight="1" x14ac:dyDescent="0.25">
      <c r="A20" s="1349"/>
      <c r="B20" s="289"/>
      <c r="C20" s="278" t="s">
        <v>153</v>
      </c>
      <c r="D20" s="1378"/>
      <c r="E20" s="1379"/>
      <c r="F20" s="1379"/>
      <c r="G20" s="1361"/>
      <c r="H20" s="748"/>
      <c r="I20" s="749" t="s">
        <v>1412</v>
      </c>
      <c r="N20" s="19" t="s">
        <v>139</v>
      </c>
      <c r="O20" s="19">
        <f t="shared" si="0"/>
        <v>10</v>
      </c>
      <c r="P20" s="19" t="s">
        <v>137</v>
      </c>
    </row>
    <row r="21" spans="1:18" ht="15.75" customHeight="1" x14ac:dyDescent="0.25">
      <c r="A21" s="1349"/>
      <c r="B21" s="289"/>
      <c r="C21" s="278" t="s">
        <v>471</v>
      </c>
      <c r="D21" s="1380"/>
      <c r="E21" s="1381"/>
      <c r="F21" s="1381"/>
      <c r="G21" s="1372" t="s">
        <v>1121</v>
      </c>
      <c r="H21" s="635"/>
      <c r="I21" s="636" t="s">
        <v>1117</v>
      </c>
      <c r="N21" s="19" t="s">
        <v>140</v>
      </c>
      <c r="O21" s="19">
        <f t="shared" si="0"/>
        <v>11</v>
      </c>
      <c r="P21" s="19" t="s">
        <v>137</v>
      </c>
    </row>
    <row r="22" spans="1:18" ht="15.75" customHeight="1" x14ac:dyDescent="0.25">
      <c r="A22" s="1349" t="s">
        <v>88</v>
      </c>
      <c r="B22" s="805"/>
      <c r="C22" s="806" t="s">
        <v>1324</v>
      </c>
      <c r="D22" s="818"/>
      <c r="E22" s="1383" t="s">
        <v>1445</v>
      </c>
      <c r="F22" s="1384"/>
      <c r="G22" s="1317"/>
      <c r="H22" s="289"/>
      <c r="I22" s="637" t="s">
        <v>1115</v>
      </c>
      <c r="N22" s="19">
        <v>5</v>
      </c>
      <c r="O22" s="19">
        <f t="shared" si="0"/>
        <v>12</v>
      </c>
      <c r="P22" s="19" t="s">
        <v>136</v>
      </c>
    </row>
    <row r="23" spans="1:18" ht="15.75" customHeight="1" x14ac:dyDescent="0.25">
      <c r="A23" s="1349"/>
      <c r="B23" s="755"/>
      <c r="C23" s="756" t="s">
        <v>1325</v>
      </c>
      <c r="D23" s="396"/>
      <c r="E23" s="1385" t="s">
        <v>1106</v>
      </c>
      <c r="F23" s="1385"/>
      <c r="G23" s="1317"/>
      <c r="H23" s="289"/>
      <c r="I23" s="814" t="s">
        <v>1127</v>
      </c>
      <c r="N23" s="19">
        <v>5</v>
      </c>
      <c r="O23" s="19">
        <f t="shared" si="0"/>
        <v>13</v>
      </c>
      <c r="P23" s="19" t="s">
        <v>138</v>
      </c>
    </row>
    <row r="24" spans="1:18" ht="15.75" customHeight="1" x14ac:dyDescent="0.25">
      <c r="A24" s="1349"/>
      <c r="B24" s="289"/>
      <c r="C24" s="278" t="s">
        <v>149</v>
      </c>
      <c r="D24" s="289"/>
      <c r="E24" s="1343" t="s">
        <v>154</v>
      </c>
      <c r="F24" s="1343"/>
      <c r="G24" s="1373"/>
      <c r="H24" s="641"/>
      <c r="I24" s="815" t="s">
        <v>1119</v>
      </c>
      <c r="N24" s="19">
        <v>6</v>
      </c>
      <c r="O24" s="19">
        <f t="shared" si="0"/>
        <v>14</v>
      </c>
      <c r="P24" s="19" t="s">
        <v>136</v>
      </c>
    </row>
    <row r="25" spans="1:18" ht="15.75" customHeight="1" x14ac:dyDescent="0.25">
      <c r="A25" s="1349"/>
      <c r="B25" s="290"/>
      <c r="C25" s="401" t="s">
        <v>472</v>
      </c>
      <c r="D25" s="746"/>
      <c r="E25" s="1345" t="s">
        <v>1444</v>
      </c>
      <c r="F25" s="1345"/>
      <c r="G25" s="642"/>
      <c r="H25" s="643"/>
      <c r="I25" s="643"/>
      <c r="N25" s="19">
        <v>7</v>
      </c>
      <c r="O25" s="19">
        <f t="shared" si="0"/>
        <v>15</v>
      </c>
      <c r="P25" s="19" t="s">
        <v>136</v>
      </c>
    </row>
    <row r="26" spans="1:18" ht="15.75" customHeight="1" x14ac:dyDescent="0.25">
      <c r="A26" s="1349" t="s">
        <v>62</v>
      </c>
      <c r="B26" s="290"/>
      <c r="C26" s="401" t="s">
        <v>1326</v>
      </c>
      <c r="D26" s="840"/>
      <c r="E26" s="1346" t="s">
        <v>1108</v>
      </c>
      <c r="F26" s="1347"/>
      <c r="G26" s="644"/>
      <c r="H26" s="520"/>
      <c r="I26" s="520"/>
      <c r="N26" s="19" t="s">
        <v>143</v>
      </c>
      <c r="O26" s="19">
        <f t="shared" si="0"/>
        <v>16</v>
      </c>
      <c r="P26" s="19" t="s">
        <v>137</v>
      </c>
    </row>
    <row r="27" spans="1:18" ht="15.75" customHeight="1" x14ac:dyDescent="0.25">
      <c r="A27" s="1349"/>
      <c r="B27" s="746"/>
      <c r="C27" s="747" t="s">
        <v>1107</v>
      </c>
      <c r="D27" s="841"/>
      <c r="E27" s="1367" t="s">
        <v>1393</v>
      </c>
      <c r="F27" s="1367"/>
      <c r="G27" s="644"/>
      <c r="H27" s="520"/>
      <c r="I27" s="520"/>
      <c r="N27" s="19">
        <v>8</v>
      </c>
      <c r="O27" s="19">
        <f t="shared" si="0"/>
        <v>17</v>
      </c>
      <c r="P27" s="19" t="s">
        <v>137</v>
      </c>
    </row>
    <row r="28" spans="1:18" ht="15.75" customHeight="1" x14ac:dyDescent="0.25">
      <c r="A28" s="1349"/>
      <c r="B28" s="713"/>
      <c r="C28" s="1374" t="s">
        <v>168</v>
      </c>
      <c r="D28" s="1374"/>
      <c r="E28" s="1374"/>
      <c r="F28" s="1375"/>
      <c r="G28" s="644"/>
      <c r="H28" s="520"/>
      <c r="I28" s="520"/>
      <c r="N28" s="19" t="s">
        <v>144</v>
      </c>
      <c r="O28" s="19">
        <f t="shared" si="0"/>
        <v>18</v>
      </c>
      <c r="P28" s="19" t="s">
        <v>137</v>
      </c>
    </row>
    <row r="29" spans="1:18" ht="15.75" customHeight="1" x14ac:dyDescent="0.25">
      <c r="A29" s="1350" t="s">
        <v>473</v>
      </c>
      <c r="B29" s="394"/>
      <c r="C29" s="392" t="s">
        <v>169</v>
      </c>
      <c r="D29" s="392"/>
      <c r="E29" s="1368" t="s">
        <v>477</v>
      </c>
      <c r="F29" s="1369"/>
      <c r="G29" s="644"/>
      <c r="H29" s="520"/>
      <c r="I29" s="520"/>
      <c r="N29" s="19" t="s">
        <v>148</v>
      </c>
      <c r="O29" s="19">
        <f t="shared" si="0"/>
        <v>19</v>
      </c>
      <c r="P29" s="19" t="s">
        <v>137</v>
      </c>
    </row>
    <row r="30" spans="1:18" ht="15.75" customHeight="1" x14ac:dyDescent="0.25">
      <c r="A30" s="1350"/>
      <c r="B30" s="289"/>
      <c r="C30" t="s">
        <v>474</v>
      </c>
      <c r="E30" s="1343" t="s">
        <v>200</v>
      </c>
      <c r="F30" s="1343"/>
      <c r="G30" s="644"/>
      <c r="H30" s="520"/>
      <c r="I30" s="520"/>
      <c r="N30" s="19" t="s">
        <v>145</v>
      </c>
      <c r="O30" s="19">
        <f t="shared" si="0"/>
        <v>20</v>
      </c>
      <c r="P30" s="19" t="s">
        <v>136</v>
      </c>
    </row>
    <row r="31" spans="1:18" ht="15.75" customHeight="1" x14ac:dyDescent="0.25">
      <c r="A31" s="1350"/>
      <c r="B31" s="289"/>
      <c r="C31" t="s">
        <v>160</v>
      </c>
      <c r="E31" s="1343" t="s">
        <v>159</v>
      </c>
      <c r="F31" s="1343"/>
      <c r="G31" s="644"/>
      <c r="H31" s="520"/>
      <c r="I31" s="520"/>
      <c r="N31" s="19" t="s">
        <v>146</v>
      </c>
      <c r="O31" s="19">
        <f t="shared" si="0"/>
        <v>21</v>
      </c>
      <c r="P31" s="19" t="s">
        <v>137</v>
      </c>
    </row>
    <row r="32" spans="1:18" ht="15.75" customHeight="1" x14ac:dyDescent="0.25">
      <c r="A32" s="1350"/>
      <c r="B32" s="289"/>
      <c r="C32" t="s">
        <v>167</v>
      </c>
      <c r="E32" s="1343" t="s">
        <v>161</v>
      </c>
      <c r="F32" s="1343"/>
      <c r="G32" s="644"/>
      <c r="H32" s="520"/>
      <c r="I32" s="520"/>
      <c r="N32" s="19" t="s">
        <v>147</v>
      </c>
      <c r="O32" s="19">
        <f t="shared" si="0"/>
        <v>22</v>
      </c>
      <c r="P32" s="19" t="s">
        <v>136</v>
      </c>
    </row>
    <row r="33" spans="1:27" ht="15.75" customHeight="1" x14ac:dyDescent="0.25">
      <c r="A33" s="1350"/>
      <c r="B33" s="289"/>
      <c r="C33" t="s">
        <v>152</v>
      </c>
      <c r="E33" s="1343" t="s">
        <v>162</v>
      </c>
      <c r="F33" s="1343"/>
      <c r="G33" s="644"/>
      <c r="H33" s="520"/>
      <c r="I33" s="520"/>
      <c r="N33" s="19">
        <v>11</v>
      </c>
      <c r="O33" s="19">
        <f t="shared" si="0"/>
        <v>23</v>
      </c>
      <c r="P33" s="19" t="s">
        <v>137</v>
      </c>
    </row>
    <row r="34" spans="1:27" ht="15.75" customHeight="1" x14ac:dyDescent="0.25">
      <c r="A34" s="1318" t="s">
        <v>1328</v>
      </c>
      <c r="B34" s="809"/>
      <c r="C34" s="823" t="s">
        <v>1359</v>
      </c>
      <c r="D34" s="1365" t="s">
        <v>840</v>
      </c>
      <c r="E34" s="1366"/>
      <c r="F34" s="1366"/>
      <c r="G34" s="644"/>
      <c r="H34" s="520"/>
      <c r="I34" s="520"/>
      <c r="N34" s="19">
        <v>12</v>
      </c>
      <c r="O34" s="19">
        <f>O33+1</f>
        <v>24</v>
      </c>
      <c r="P34" s="19" t="s">
        <v>136</v>
      </c>
    </row>
    <row r="35" spans="1:27" ht="15.75" customHeight="1" x14ac:dyDescent="0.25">
      <c r="A35" s="1319"/>
      <c r="B35" s="810"/>
      <c r="C35" s="836" t="s">
        <v>481</v>
      </c>
      <c r="D35" s="838"/>
      <c r="E35" s="1348" t="s">
        <v>346</v>
      </c>
      <c r="F35" s="1348"/>
      <c r="G35" s="644"/>
      <c r="H35" s="520"/>
      <c r="I35" s="520"/>
    </row>
    <row r="36" spans="1:27" ht="15.75" customHeight="1" x14ac:dyDescent="0.25">
      <c r="A36" s="1319"/>
      <c r="B36" s="289"/>
      <c r="C36" s="18" t="s">
        <v>482</v>
      </c>
      <c r="D36" s="839"/>
      <c r="E36" s="1344" t="s">
        <v>1356</v>
      </c>
      <c r="F36" s="1344"/>
      <c r="G36" s="644"/>
      <c r="H36" s="520"/>
      <c r="I36" s="520"/>
    </row>
    <row r="37" spans="1:27" ht="15" customHeight="1" x14ac:dyDescent="0.25">
      <c r="A37" s="1319"/>
      <c r="B37" s="289"/>
      <c r="C37" s="638" t="s">
        <v>491</v>
      </c>
      <c r="D37" s="839"/>
      <c r="E37" s="1344" t="s">
        <v>1355</v>
      </c>
      <c r="F37" s="1344"/>
      <c r="G37" s="644"/>
      <c r="H37" s="520"/>
      <c r="I37" s="520"/>
    </row>
    <row r="38" spans="1:27" ht="15.75" customHeight="1" x14ac:dyDescent="0.25">
      <c r="A38" s="1320"/>
      <c r="B38" s="748"/>
      <c r="C38" s="749" t="s">
        <v>1350</v>
      </c>
      <c r="D38" s="839"/>
      <c r="E38" s="1344" t="s">
        <v>347</v>
      </c>
      <c r="F38" s="1344"/>
      <c r="G38" s="644"/>
      <c r="H38" s="520"/>
      <c r="I38" s="520"/>
    </row>
    <row r="39" spans="1:27" ht="15.75" customHeight="1" x14ac:dyDescent="0.25">
      <c r="A39" s="1351" t="s">
        <v>1329</v>
      </c>
      <c r="B39" s="809"/>
      <c r="C39" s="837" t="s">
        <v>859</v>
      </c>
      <c r="E39" s="1343" t="s">
        <v>1353</v>
      </c>
      <c r="F39" s="1343"/>
      <c r="G39" s="644"/>
      <c r="H39" s="520"/>
      <c r="I39" s="520"/>
    </row>
    <row r="40" spans="1:27" ht="15.75" customHeight="1" x14ac:dyDescent="0.25">
      <c r="A40" s="1352"/>
      <c r="B40" s="810"/>
      <c r="C40" s="836" t="s">
        <v>1124</v>
      </c>
      <c r="E40" s="1343" t="s">
        <v>1354</v>
      </c>
      <c r="F40" s="1343"/>
      <c r="G40" s="645"/>
      <c r="H40" s="646"/>
      <c r="I40" s="646"/>
    </row>
    <row r="41" spans="1:27" ht="15.75" customHeight="1" x14ac:dyDescent="0.25">
      <c r="A41" s="1352"/>
      <c r="B41" s="810"/>
      <c r="C41" s="836" t="s">
        <v>1360</v>
      </c>
      <c r="E41" s="1343" t="s">
        <v>1134</v>
      </c>
      <c r="F41" s="1392"/>
      <c r="G41" s="644"/>
      <c r="H41" s="520"/>
      <c r="I41" s="520"/>
      <c r="T41" s="1257" t="s">
        <v>150</v>
      </c>
      <c r="U41" s="1257" t="s">
        <v>151</v>
      </c>
    </row>
    <row r="42" spans="1:27" x14ac:dyDescent="0.25">
      <c r="A42" s="1352"/>
      <c r="B42" s="289"/>
      <c r="C42" s="18" t="s">
        <v>1392</v>
      </c>
      <c r="D42" s="752"/>
      <c r="E42" s="1388" t="s">
        <v>485</v>
      </c>
      <c r="F42" s="1389"/>
      <c r="G42" s="644"/>
      <c r="H42" s="520"/>
      <c r="I42" s="520"/>
      <c r="R42" s="19"/>
      <c r="S42" s="19"/>
      <c r="T42" s="1257"/>
      <c r="U42" s="1257"/>
      <c r="V42" s="19"/>
      <c r="W42" s="19"/>
      <c r="X42" s="19"/>
      <c r="Y42" s="19"/>
      <c r="Z42" s="19"/>
      <c r="AA42" s="19"/>
    </row>
    <row r="43" spans="1:27" ht="15.75" customHeight="1" x14ac:dyDescent="0.25">
      <c r="A43" s="1352"/>
      <c r="B43" s="289"/>
      <c r="C43" s="18" t="s">
        <v>1125</v>
      </c>
      <c r="D43" s="752"/>
      <c r="E43" s="1388" t="s">
        <v>1348</v>
      </c>
      <c r="F43" s="1389"/>
      <c r="G43" s="644"/>
      <c r="H43" s="520"/>
      <c r="I43" s="520"/>
      <c r="Q43" s="29" t="s">
        <v>163</v>
      </c>
      <c r="R43" s="29" t="s">
        <v>165</v>
      </c>
      <c r="S43" s="29" t="s">
        <v>166</v>
      </c>
      <c r="T43" s="1354"/>
      <c r="U43" s="1354"/>
      <c r="V43" s="29" t="s">
        <v>113</v>
      </c>
      <c r="W43" s="29" t="s">
        <v>114</v>
      </c>
      <c r="X43" s="29" t="s">
        <v>115</v>
      </c>
      <c r="Y43" s="29" t="s">
        <v>116</v>
      </c>
      <c r="Z43" s="29" t="s">
        <v>105</v>
      </c>
      <c r="AA43" s="29" t="s">
        <v>2</v>
      </c>
    </row>
    <row r="44" spans="1:27" ht="15.75" x14ac:dyDescent="0.25">
      <c r="A44" s="1352"/>
      <c r="B44" s="746"/>
      <c r="C44" s="753" t="s">
        <v>492</v>
      </c>
      <c r="D44" s="752"/>
      <c r="E44" s="1393" t="s">
        <v>1351</v>
      </c>
      <c r="F44" s="1394"/>
      <c r="G44" s="644"/>
      <c r="H44" s="520"/>
      <c r="I44" s="520"/>
      <c r="Q44" s="30"/>
      <c r="R44" s="30"/>
      <c r="S44" s="30"/>
      <c r="T44" s="30"/>
      <c r="U44" s="30"/>
      <c r="V44" s="31" t="s">
        <v>173</v>
      </c>
      <c r="W44" s="31" t="s">
        <v>174</v>
      </c>
      <c r="X44" s="31" t="s">
        <v>175</v>
      </c>
      <c r="Y44" s="30"/>
      <c r="Z44" s="30"/>
      <c r="AA44" s="30"/>
    </row>
    <row r="45" spans="1:27" ht="15.75" customHeight="1" x14ac:dyDescent="0.25">
      <c r="A45" s="1352"/>
      <c r="B45" s="746"/>
      <c r="C45" s="753" t="s">
        <v>464</v>
      </c>
      <c r="D45" s="752"/>
      <c r="E45" s="1388" t="s">
        <v>484</v>
      </c>
      <c r="F45" s="1389"/>
      <c r="G45" s="644"/>
      <c r="H45" s="520"/>
      <c r="I45" s="520"/>
      <c r="Q45" s="30"/>
      <c r="R45" s="30"/>
      <c r="S45" s="30"/>
      <c r="T45" s="30"/>
      <c r="U45" s="30"/>
      <c r="V45" s="31" t="s">
        <v>173</v>
      </c>
      <c r="W45" s="31" t="s">
        <v>174</v>
      </c>
      <c r="X45" s="31" t="s">
        <v>175</v>
      </c>
      <c r="Y45" s="30"/>
      <c r="Z45" s="30"/>
      <c r="AA45" s="30"/>
    </row>
    <row r="46" spans="1:27" ht="15.75" customHeight="1" x14ac:dyDescent="0.25">
      <c r="A46" s="1353"/>
      <c r="B46" s="748"/>
      <c r="C46" s="749" t="s">
        <v>483</v>
      </c>
      <c r="D46" s="754"/>
      <c r="E46" s="1390" t="s">
        <v>492</v>
      </c>
      <c r="F46" s="1391"/>
      <c r="G46" s="1386" t="s">
        <v>494</v>
      </c>
      <c r="H46" s="1387"/>
      <c r="I46" s="1387"/>
      <c r="Q46" s="30"/>
      <c r="R46" s="30"/>
      <c r="S46" s="30"/>
      <c r="T46" s="30"/>
      <c r="U46" s="30"/>
      <c r="V46" s="31" t="s">
        <v>173</v>
      </c>
      <c r="W46" s="31" t="s">
        <v>174</v>
      </c>
      <c r="X46" s="31" t="s">
        <v>175</v>
      </c>
      <c r="Y46" s="30"/>
      <c r="Z46" s="30"/>
      <c r="AA46" s="30"/>
    </row>
    <row r="47" spans="1:27" ht="21.75" customHeight="1" x14ac:dyDescent="0.25">
      <c r="D47" s="1382" t="s">
        <v>1000</v>
      </c>
      <c r="E47" s="1382"/>
      <c r="F47" s="1382"/>
      <c r="Q47" s="30"/>
      <c r="R47" s="30"/>
      <c r="S47" s="30"/>
      <c r="T47" s="30"/>
      <c r="U47" s="30"/>
      <c r="V47" s="31" t="s">
        <v>173</v>
      </c>
      <c r="W47" s="31" t="s">
        <v>174</v>
      </c>
      <c r="X47" s="31" t="s">
        <v>175</v>
      </c>
      <c r="Y47" s="30"/>
      <c r="Z47" s="30"/>
      <c r="AA47" s="30"/>
    </row>
    <row r="48" spans="1:27" ht="18.75" customHeight="1" x14ac:dyDescent="0.25">
      <c r="A48" s="277"/>
      <c r="B48" s="277"/>
      <c r="C48" s="277"/>
      <c r="D48" s="277"/>
      <c r="E48" s="382"/>
      <c r="F48" s="401"/>
      <c r="G48" s="290"/>
      <c r="H48" s="382"/>
      <c r="I48" s="277"/>
      <c r="Q48" s="30"/>
      <c r="R48" s="30"/>
      <c r="S48" s="30"/>
      <c r="T48" s="30"/>
      <c r="U48" s="30"/>
      <c r="V48" s="31" t="s">
        <v>173</v>
      </c>
      <c r="W48" s="31" t="s">
        <v>174</v>
      </c>
      <c r="X48" s="31" t="s">
        <v>175</v>
      </c>
      <c r="Y48" s="30"/>
      <c r="Z48" s="30"/>
      <c r="AA48" s="30"/>
    </row>
    <row r="49" spans="1:27" ht="18.75" customHeight="1" x14ac:dyDescent="0.25">
      <c r="A49" s="357"/>
      <c r="B49" s="357"/>
      <c r="C49" s="357"/>
      <c r="D49" s="357"/>
      <c r="E49" s="397"/>
      <c r="F49" s="536"/>
      <c r="G49" s="634"/>
      <c r="H49" s="397"/>
      <c r="I49" s="357"/>
      <c r="Q49" s="30"/>
      <c r="R49" s="30"/>
      <c r="S49" s="30"/>
      <c r="T49" s="30"/>
      <c r="U49" s="30"/>
      <c r="V49" s="31" t="s">
        <v>173</v>
      </c>
      <c r="W49" s="31" t="s">
        <v>174</v>
      </c>
      <c r="X49" s="31" t="s">
        <v>175</v>
      </c>
      <c r="Y49" s="30"/>
      <c r="Z49" s="30"/>
      <c r="AA49" s="30"/>
    </row>
    <row r="50" spans="1:27" ht="18.75" customHeight="1" x14ac:dyDescent="0.25">
      <c r="A50" s="357"/>
      <c r="B50" s="357"/>
      <c r="C50" s="357"/>
      <c r="D50" s="357"/>
      <c r="E50" s="397"/>
      <c r="F50" s="536"/>
      <c r="G50" s="634"/>
      <c r="H50" s="397"/>
      <c r="I50" s="357"/>
      <c r="Q50" s="30"/>
      <c r="R50" s="30"/>
      <c r="S50" s="30"/>
      <c r="T50" s="30"/>
      <c r="U50" s="30"/>
      <c r="V50" s="31" t="s">
        <v>173</v>
      </c>
      <c r="W50" s="31" t="s">
        <v>174</v>
      </c>
      <c r="X50" s="31" t="s">
        <v>175</v>
      </c>
      <c r="Y50" s="30"/>
      <c r="Z50" s="30"/>
      <c r="AA50" s="30"/>
    </row>
    <row r="51" spans="1:27" ht="18.75" customHeight="1" x14ac:dyDescent="0.25">
      <c r="A51" s="357"/>
      <c r="B51" s="357"/>
      <c r="C51" s="357"/>
      <c r="D51" s="357"/>
      <c r="E51" s="397"/>
      <c r="F51" s="536"/>
      <c r="G51" s="634"/>
      <c r="H51" s="397"/>
      <c r="I51" s="357"/>
      <c r="Q51" s="30"/>
      <c r="R51" s="30"/>
      <c r="S51" s="30"/>
      <c r="T51" s="30"/>
      <c r="U51" s="30"/>
      <c r="V51" s="31" t="s">
        <v>173</v>
      </c>
      <c r="W51" s="31" t="s">
        <v>174</v>
      </c>
      <c r="X51" s="31" t="s">
        <v>175</v>
      </c>
      <c r="Y51" s="30"/>
      <c r="Z51" s="30"/>
      <c r="AA51" s="30"/>
    </row>
    <row r="52" spans="1:27" ht="18.75" customHeight="1" x14ac:dyDescent="0.25">
      <c r="A52" s="357"/>
      <c r="B52" s="357"/>
      <c r="C52" s="357"/>
      <c r="D52" s="357"/>
      <c r="E52" s="397"/>
      <c r="F52" s="536"/>
      <c r="G52" s="634"/>
      <c r="H52" s="397"/>
      <c r="I52" s="357"/>
      <c r="Q52" s="30"/>
      <c r="R52" s="30"/>
      <c r="S52" s="30"/>
      <c r="T52" s="30"/>
      <c r="U52" s="30"/>
      <c r="V52" s="31" t="s">
        <v>173</v>
      </c>
      <c r="W52" s="31" t="s">
        <v>174</v>
      </c>
      <c r="X52" s="31" t="s">
        <v>175</v>
      </c>
      <c r="Y52" s="30"/>
      <c r="Z52" s="30"/>
      <c r="AA52" s="30"/>
    </row>
    <row r="53" spans="1:27" ht="18.75" customHeight="1" x14ac:dyDescent="0.25">
      <c r="A53" s="357"/>
      <c r="B53" s="357"/>
      <c r="C53" s="357"/>
      <c r="D53" s="357"/>
      <c r="E53" s="397"/>
      <c r="F53" s="536"/>
      <c r="G53" s="634"/>
      <c r="H53" s="397"/>
      <c r="I53" s="357"/>
      <c r="Q53" s="30"/>
      <c r="R53" s="30"/>
      <c r="S53" s="30"/>
      <c r="T53" s="30"/>
      <c r="U53" s="30"/>
      <c r="V53" s="31" t="s">
        <v>173</v>
      </c>
      <c r="W53" s="31" t="s">
        <v>174</v>
      </c>
      <c r="X53" s="31" t="s">
        <v>175</v>
      </c>
      <c r="Y53" s="30"/>
      <c r="Z53" s="30"/>
      <c r="AA53" s="30"/>
    </row>
    <row r="54" spans="1:27" ht="18.75" customHeight="1" x14ac:dyDescent="0.25">
      <c r="A54" s="357"/>
      <c r="B54" s="357"/>
      <c r="C54" s="357"/>
      <c r="D54" s="357"/>
      <c r="E54" s="397"/>
      <c r="F54" s="536"/>
      <c r="G54" s="634"/>
      <c r="H54" s="397"/>
      <c r="I54" s="357"/>
      <c r="Q54" s="30"/>
      <c r="R54" s="30"/>
      <c r="S54" s="30"/>
      <c r="T54" s="30"/>
      <c r="U54" s="30"/>
      <c r="V54" s="31" t="s">
        <v>173</v>
      </c>
      <c r="W54" s="31" t="s">
        <v>174</v>
      </c>
      <c r="X54" s="31" t="s">
        <v>175</v>
      </c>
      <c r="Y54" s="30"/>
      <c r="Z54" s="30"/>
      <c r="AA54" s="30"/>
    </row>
    <row r="55" spans="1:27" ht="18.75" customHeight="1" x14ac:dyDescent="0.25">
      <c r="A55" s="357"/>
      <c r="B55" s="357"/>
      <c r="C55" s="357"/>
      <c r="D55" s="357"/>
      <c r="E55" s="397"/>
      <c r="F55" s="536"/>
      <c r="G55" s="634"/>
      <c r="H55" s="397"/>
      <c r="I55" s="357"/>
      <c r="Q55" s="30"/>
      <c r="R55" s="30"/>
      <c r="S55" s="30"/>
      <c r="T55" s="30"/>
      <c r="U55" s="30"/>
      <c r="V55" s="31" t="s">
        <v>173</v>
      </c>
      <c r="W55" s="31" t="s">
        <v>174</v>
      </c>
      <c r="X55" s="31" t="s">
        <v>175</v>
      </c>
      <c r="Y55" s="30"/>
      <c r="Z55" s="30"/>
      <c r="AA55" s="30"/>
    </row>
    <row r="56" spans="1:27" ht="18.75" customHeight="1" x14ac:dyDescent="0.25">
      <c r="A56" s="357"/>
      <c r="B56" s="357"/>
      <c r="C56" s="357"/>
      <c r="D56" s="357"/>
      <c r="E56" s="397"/>
      <c r="F56" s="536"/>
      <c r="G56" s="634"/>
      <c r="H56" s="397"/>
      <c r="I56" s="357"/>
      <c r="Q56" s="30"/>
      <c r="R56" s="30"/>
      <c r="S56" s="30"/>
      <c r="T56" s="30"/>
      <c r="U56" s="30"/>
      <c r="V56" s="31" t="s">
        <v>173</v>
      </c>
      <c r="W56" s="31" t="s">
        <v>174</v>
      </c>
      <c r="X56" s="31" t="s">
        <v>175</v>
      </c>
      <c r="Y56" s="30"/>
      <c r="Z56" s="30"/>
      <c r="AA56" s="30"/>
    </row>
    <row r="57" spans="1:27" ht="18.75" customHeight="1" x14ac:dyDescent="0.25">
      <c r="A57" s="357"/>
      <c r="B57" s="357"/>
      <c r="C57" s="357"/>
      <c r="D57" s="357"/>
      <c r="E57" s="397"/>
      <c r="F57" s="536"/>
      <c r="G57" s="634"/>
      <c r="H57" s="397"/>
      <c r="I57" s="357"/>
      <c r="Q57" s="30"/>
      <c r="R57" s="30"/>
      <c r="S57" s="30"/>
      <c r="T57" s="30"/>
      <c r="U57" s="30"/>
      <c r="V57" s="31" t="s">
        <v>173</v>
      </c>
      <c r="W57" s="31" t="s">
        <v>174</v>
      </c>
      <c r="X57" s="31" t="s">
        <v>175</v>
      </c>
      <c r="Y57" s="30"/>
      <c r="Z57" s="30"/>
      <c r="AA57" s="30"/>
    </row>
    <row r="58" spans="1:27" ht="18.75" customHeight="1" x14ac:dyDescent="0.25">
      <c r="A58" s="357"/>
      <c r="B58" s="357"/>
      <c r="C58" s="357"/>
      <c r="D58" s="357"/>
      <c r="E58" s="397"/>
      <c r="F58" s="536"/>
      <c r="G58" s="634"/>
      <c r="H58" s="397"/>
      <c r="I58" s="357"/>
      <c r="Q58" s="30"/>
      <c r="R58" s="30"/>
      <c r="S58" s="30"/>
      <c r="T58" s="30"/>
      <c r="U58" s="30"/>
      <c r="V58" s="31" t="s">
        <v>173</v>
      </c>
      <c r="W58" s="31" t="s">
        <v>174</v>
      </c>
      <c r="X58" s="31" t="s">
        <v>175</v>
      </c>
      <c r="Y58" s="30"/>
      <c r="Z58" s="30"/>
      <c r="AA58" s="30"/>
    </row>
    <row r="59" spans="1:27" ht="18.75" customHeight="1" x14ac:dyDescent="0.25">
      <c r="A59" s="357"/>
      <c r="B59" s="357"/>
      <c r="C59" s="357"/>
      <c r="D59" s="357"/>
      <c r="E59" s="397"/>
      <c r="F59" s="536"/>
      <c r="G59" s="634"/>
      <c r="H59" s="397"/>
      <c r="I59" s="357"/>
      <c r="Q59" s="30"/>
      <c r="R59" s="30"/>
      <c r="S59" s="30"/>
      <c r="T59" s="30"/>
      <c r="U59" s="30"/>
      <c r="V59" s="31" t="s">
        <v>173</v>
      </c>
      <c r="W59" s="31" t="s">
        <v>174</v>
      </c>
      <c r="X59" s="31" t="s">
        <v>175</v>
      </c>
      <c r="Y59" s="30"/>
      <c r="Z59" s="30"/>
      <c r="AA59" s="30"/>
    </row>
    <row r="60" spans="1:27" ht="18.75" customHeight="1" x14ac:dyDescent="0.25">
      <c r="A60" s="357"/>
      <c r="B60" s="357"/>
      <c r="C60" s="357"/>
      <c r="D60" s="357"/>
      <c r="E60" s="397"/>
      <c r="F60" s="536"/>
      <c r="G60" s="634"/>
      <c r="H60" s="397"/>
      <c r="I60" s="357"/>
      <c r="Q60" s="30"/>
      <c r="R60" s="30"/>
      <c r="S60" s="30"/>
      <c r="T60" s="30"/>
      <c r="U60" s="30"/>
      <c r="V60" s="31" t="s">
        <v>173</v>
      </c>
      <c r="W60" s="31" t="s">
        <v>174</v>
      </c>
      <c r="X60" s="31" t="s">
        <v>175</v>
      </c>
      <c r="Y60" s="30"/>
      <c r="Z60" s="30"/>
      <c r="AA60" s="30"/>
    </row>
    <row r="61" spans="1:27" ht="18.75" customHeight="1" x14ac:dyDescent="0.25">
      <c r="A61" s="357"/>
      <c r="B61" s="357"/>
      <c r="C61" s="357"/>
      <c r="D61" s="357"/>
      <c r="E61" s="397"/>
      <c r="F61" s="536"/>
      <c r="G61" s="634"/>
      <c r="H61" s="397"/>
      <c r="I61" s="357"/>
      <c r="Q61" s="30"/>
      <c r="R61" s="30"/>
      <c r="S61" s="30"/>
      <c r="T61" s="30"/>
      <c r="U61" s="30"/>
      <c r="V61" s="31" t="s">
        <v>173</v>
      </c>
      <c r="W61" s="31" t="s">
        <v>174</v>
      </c>
      <c r="X61" s="31" t="s">
        <v>175</v>
      </c>
      <c r="Y61" s="30"/>
      <c r="Z61" s="30"/>
      <c r="AA61" s="30"/>
    </row>
    <row r="62" spans="1:27" ht="18.75" customHeight="1" x14ac:dyDescent="0.25">
      <c r="A62" s="357"/>
      <c r="B62" s="357"/>
      <c r="C62" s="357"/>
      <c r="D62" s="357"/>
      <c r="E62" s="397"/>
      <c r="F62" s="536"/>
      <c r="G62" s="634"/>
      <c r="H62" s="397"/>
      <c r="I62" s="357"/>
      <c r="Q62" s="30"/>
      <c r="R62" s="30"/>
      <c r="S62" s="30"/>
      <c r="T62" s="30"/>
      <c r="U62" s="30"/>
      <c r="V62" s="31" t="s">
        <v>173</v>
      </c>
      <c r="W62" s="31" t="s">
        <v>174</v>
      </c>
      <c r="X62" s="31" t="s">
        <v>175</v>
      </c>
      <c r="Y62" s="30"/>
      <c r="Z62" s="30"/>
      <c r="AA62" s="30"/>
    </row>
    <row r="63" spans="1:27" ht="18.75" customHeight="1" x14ac:dyDescent="0.25">
      <c r="A63" s="357"/>
      <c r="B63" s="357"/>
      <c r="C63" s="357"/>
      <c r="D63" s="357"/>
      <c r="E63" s="397"/>
      <c r="F63" s="536"/>
      <c r="G63" s="634"/>
      <c r="H63" s="397"/>
      <c r="I63" s="357"/>
      <c r="Q63" s="30"/>
      <c r="R63" s="30"/>
      <c r="S63" s="30"/>
      <c r="T63" s="30"/>
      <c r="U63" s="30"/>
      <c r="V63" s="31" t="s">
        <v>173</v>
      </c>
      <c r="W63" s="31" t="s">
        <v>174</v>
      </c>
      <c r="X63" s="31" t="s">
        <v>175</v>
      </c>
      <c r="Y63" s="30"/>
      <c r="Z63" s="30"/>
      <c r="AA63" s="30"/>
    </row>
    <row r="64" spans="1:27" ht="18.75" customHeight="1" x14ac:dyDescent="0.25">
      <c r="A64" s="357"/>
      <c r="B64" s="357"/>
      <c r="C64" s="357"/>
      <c r="D64" s="357"/>
      <c r="E64" s="397"/>
      <c r="F64" s="536"/>
      <c r="G64" s="634"/>
      <c r="H64" s="397"/>
      <c r="I64" s="357"/>
      <c r="Q64" s="30"/>
      <c r="R64" s="30"/>
      <c r="S64" s="30"/>
      <c r="T64" s="30"/>
      <c r="U64" s="30"/>
      <c r="V64" s="31" t="s">
        <v>173</v>
      </c>
      <c r="W64" s="31" t="s">
        <v>174</v>
      </c>
      <c r="X64" s="31" t="s">
        <v>175</v>
      </c>
      <c r="Y64" s="30"/>
      <c r="Z64" s="30"/>
      <c r="AA64" s="30"/>
    </row>
    <row r="65" spans="1:27" ht="18.75" customHeight="1" x14ac:dyDescent="0.25">
      <c r="A65" s="357"/>
      <c r="B65" s="357"/>
      <c r="C65" s="357"/>
      <c r="D65" s="357"/>
      <c r="E65" s="397"/>
      <c r="F65" s="536"/>
      <c r="G65" s="634"/>
      <c r="H65" s="397"/>
      <c r="I65" s="357"/>
      <c r="Q65" s="30"/>
      <c r="R65" s="30"/>
      <c r="S65" s="30"/>
      <c r="T65" s="30"/>
      <c r="U65" s="30"/>
      <c r="V65" s="31" t="s">
        <v>173</v>
      </c>
      <c r="W65" s="31" t="s">
        <v>174</v>
      </c>
      <c r="X65" s="31" t="s">
        <v>175</v>
      </c>
      <c r="Y65" s="30"/>
      <c r="Z65" s="30"/>
      <c r="AA65" s="30"/>
    </row>
    <row r="66" spans="1:27" ht="18.75" customHeight="1" x14ac:dyDescent="0.25">
      <c r="A66" s="357"/>
      <c r="B66" s="357"/>
      <c r="C66" s="357"/>
      <c r="D66" s="357"/>
      <c r="E66" s="397"/>
      <c r="F66" s="536"/>
      <c r="G66" s="634"/>
      <c r="H66" s="397"/>
      <c r="I66" s="357"/>
    </row>
    <row r="67" spans="1:27" ht="18.75" customHeight="1" x14ac:dyDescent="0.25">
      <c r="A67" s="357"/>
      <c r="B67" s="357"/>
      <c r="C67" s="357"/>
      <c r="D67" s="357"/>
      <c r="E67" s="397"/>
      <c r="F67" s="536"/>
      <c r="G67" s="634"/>
      <c r="H67" s="397"/>
      <c r="I67" s="357"/>
    </row>
    <row r="68" spans="1:27" ht="18.75" customHeight="1" x14ac:dyDescent="0.25">
      <c r="A68" s="357"/>
      <c r="B68" s="357"/>
      <c r="C68" s="357"/>
      <c r="D68" s="357"/>
      <c r="E68" s="397"/>
      <c r="F68" s="536"/>
      <c r="G68" s="634"/>
      <c r="H68" s="397"/>
      <c r="I68" s="357"/>
    </row>
    <row r="69" spans="1:27" ht="18.75" customHeight="1" x14ac:dyDescent="0.25">
      <c r="A69" s="357"/>
      <c r="B69" s="357"/>
      <c r="C69" s="357"/>
      <c r="D69" s="357"/>
      <c r="E69" s="397"/>
      <c r="F69" s="536"/>
      <c r="G69" s="634"/>
      <c r="H69" s="397"/>
      <c r="I69" s="357"/>
    </row>
    <row r="70" spans="1:27" ht="18.75" customHeight="1" x14ac:dyDescent="0.25">
      <c r="A70" s="357"/>
      <c r="B70" s="357"/>
      <c r="C70" s="357"/>
      <c r="D70" s="357"/>
      <c r="E70" s="397"/>
      <c r="F70" s="536"/>
      <c r="G70" s="634"/>
      <c r="H70" s="397"/>
      <c r="I70" s="357"/>
    </row>
    <row r="71" spans="1:27" ht="18.75" customHeight="1" x14ac:dyDescent="0.25">
      <c r="A71" s="357"/>
      <c r="B71" s="357"/>
      <c r="C71" s="357"/>
      <c r="D71" s="357"/>
      <c r="E71" s="397"/>
      <c r="F71" s="536"/>
      <c r="G71" s="634"/>
      <c r="H71" s="397"/>
      <c r="I71" s="357"/>
    </row>
    <row r="72" spans="1:27" ht="18.75" customHeight="1" x14ac:dyDescent="0.25">
      <c r="A72" s="357"/>
      <c r="B72" s="357"/>
      <c r="C72" s="357"/>
      <c r="D72" s="357"/>
      <c r="E72" s="397"/>
      <c r="F72" s="536"/>
      <c r="G72" s="634"/>
      <c r="H72" s="397"/>
      <c r="I72" s="357"/>
    </row>
    <row r="73" spans="1:27" ht="18.75" customHeight="1" x14ac:dyDescent="0.25">
      <c r="A73" s="357"/>
      <c r="B73" s="357"/>
      <c r="C73" s="357"/>
      <c r="D73" s="357"/>
      <c r="E73" s="397"/>
      <c r="F73" s="536"/>
      <c r="G73" s="634"/>
      <c r="H73" s="397"/>
      <c r="I73" s="357"/>
    </row>
    <row r="74" spans="1:27" ht="18.75" customHeight="1" x14ac:dyDescent="0.25">
      <c r="A74" s="357"/>
      <c r="B74" s="357"/>
      <c r="C74" s="357"/>
      <c r="D74" s="357"/>
      <c r="E74" s="397"/>
      <c r="F74" s="536"/>
      <c r="G74" s="634"/>
      <c r="H74" s="397"/>
      <c r="I74" s="357"/>
    </row>
    <row r="75" spans="1:27" ht="18.75" customHeight="1" x14ac:dyDescent="0.25">
      <c r="A75" s="357"/>
      <c r="B75" s="357"/>
      <c r="C75" s="357"/>
      <c r="D75" s="357"/>
      <c r="E75" s="397"/>
      <c r="F75" s="536"/>
      <c r="G75" s="634"/>
      <c r="H75" s="397"/>
      <c r="I75" s="357"/>
    </row>
    <row r="76" spans="1:27" ht="18.75" customHeight="1" x14ac:dyDescent="0.25">
      <c r="A76" s="357"/>
      <c r="B76" s="357"/>
      <c r="C76" s="357"/>
      <c r="D76" s="357"/>
      <c r="E76" s="397"/>
      <c r="F76" s="536"/>
      <c r="G76" s="634"/>
      <c r="H76" s="397"/>
      <c r="I76" s="357"/>
    </row>
    <row r="77" spans="1:27" ht="18.75" customHeight="1" x14ac:dyDescent="0.25">
      <c r="A77" s="357"/>
      <c r="B77" s="357"/>
      <c r="C77" s="357"/>
      <c r="D77" s="357"/>
      <c r="E77" s="397"/>
      <c r="F77" s="536"/>
      <c r="G77" s="634"/>
      <c r="H77" s="397"/>
      <c r="I77" s="357"/>
    </row>
    <row r="78" spans="1:27" ht="18.75" customHeight="1" x14ac:dyDescent="0.25">
      <c r="A78" s="357"/>
      <c r="B78" s="357"/>
      <c r="C78" s="357"/>
      <c r="D78" s="357"/>
      <c r="E78" s="397"/>
      <c r="F78" s="536"/>
      <c r="G78" s="634"/>
      <c r="H78" s="397"/>
      <c r="I78" s="357"/>
    </row>
    <row r="79" spans="1:27" ht="18.75" customHeight="1" x14ac:dyDescent="0.25">
      <c r="A79" s="357"/>
      <c r="B79" s="357"/>
      <c r="C79" s="357"/>
      <c r="D79" s="357"/>
      <c r="E79" s="397"/>
      <c r="F79" s="536"/>
      <c r="G79" s="634"/>
      <c r="H79" s="397"/>
      <c r="I79" s="357"/>
    </row>
    <row r="80" spans="1:27" ht="18.75" customHeight="1" x14ac:dyDescent="0.25">
      <c r="A80" s="357"/>
      <c r="B80" s="357"/>
      <c r="C80" s="357"/>
      <c r="D80" s="357"/>
      <c r="E80" s="397"/>
      <c r="F80" s="536"/>
      <c r="G80" s="634"/>
      <c r="H80" s="397"/>
      <c r="I80" s="357"/>
    </row>
    <row r="81" spans="1:9" ht="18.75" customHeight="1" x14ac:dyDescent="0.25">
      <c r="A81" s="357"/>
      <c r="B81" s="357"/>
      <c r="C81" s="357"/>
      <c r="D81" s="357"/>
      <c r="E81" s="397"/>
      <c r="F81" s="536"/>
      <c r="G81" s="634"/>
      <c r="H81" s="397"/>
      <c r="I81" s="357"/>
    </row>
    <row r="82" spans="1:9" ht="18.75" customHeight="1" x14ac:dyDescent="0.25">
      <c r="A82" s="357"/>
      <c r="B82" s="357"/>
      <c r="C82" s="357"/>
      <c r="D82" s="357"/>
      <c r="E82" s="397"/>
      <c r="F82" s="536"/>
      <c r="G82" s="634"/>
      <c r="H82" s="397"/>
      <c r="I82" s="357"/>
    </row>
    <row r="83" spans="1:9" ht="18.75" customHeight="1" x14ac:dyDescent="0.25">
      <c r="A83" s="357"/>
      <c r="B83" s="357"/>
      <c r="C83" s="357"/>
      <c r="D83" s="357"/>
      <c r="E83" s="397"/>
      <c r="F83" s="536"/>
      <c r="G83" s="634"/>
      <c r="H83" s="397"/>
      <c r="I83" s="357"/>
    </row>
    <row r="84" spans="1:9" ht="18.75" customHeight="1" x14ac:dyDescent="0.25">
      <c r="A84" s="357"/>
      <c r="B84" s="357"/>
      <c r="C84" s="357"/>
      <c r="D84" s="357"/>
      <c r="E84" s="397"/>
      <c r="F84" s="536"/>
      <c r="G84" s="634"/>
      <c r="H84" s="397"/>
      <c r="I84" s="357"/>
    </row>
    <row r="85" spans="1:9" ht="18.75" customHeight="1" x14ac:dyDescent="0.25">
      <c r="A85" s="357"/>
      <c r="B85" s="357"/>
      <c r="C85" s="357"/>
      <c r="D85" s="357"/>
      <c r="E85" s="397"/>
      <c r="F85" s="536"/>
      <c r="G85" s="634"/>
      <c r="H85" s="397"/>
      <c r="I85" s="357"/>
    </row>
    <row r="86" spans="1:9" ht="18.75" customHeight="1" x14ac:dyDescent="0.25">
      <c r="A86" s="357"/>
      <c r="B86" s="357"/>
      <c r="C86" s="357"/>
      <c r="D86" s="357"/>
      <c r="E86" s="397"/>
      <c r="F86" s="536"/>
      <c r="G86" s="634"/>
      <c r="H86" s="397"/>
      <c r="I86" s="357"/>
    </row>
    <row r="87" spans="1:9" ht="18.75" customHeight="1" x14ac:dyDescent="0.25">
      <c r="A87" s="357"/>
      <c r="B87" s="357"/>
      <c r="C87" s="357"/>
      <c r="D87" s="357"/>
      <c r="E87" s="397"/>
      <c r="F87" s="536"/>
      <c r="G87" s="634"/>
      <c r="H87" s="397"/>
      <c r="I87" s="357"/>
    </row>
    <row r="88" spans="1:9" ht="18.75" customHeight="1" x14ac:dyDescent="0.25"/>
    <row r="89" spans="1:9" ht="18.75" customHeight="1" x14ac:dyDescent="0.25"/>
    <row r="90" spans="1:9" ht="18.75" customHeight="1" x14ac:dyDescent="0.25"/>
    <row r="91" spans="1:9" ht="18.75" customHeight="1" x14ac:dyDescent="0.25"/>
    <row r="92" spans="1:9" ht="18.75" customHeight="1" x14ac:dyDescent="0.25"/>
    <row r="93" spans="1:9" ht="18.75" customHeight="1" x14ac:dyDescent="0.25"/>
    <row r="94" spans="1:9" ht="18.75" customHeight="1" x14ac:dyDescent="0.25"/>
    <row r="95" spans="1:9" ht="18.75" customHeight="1" x14ac:dyDescent="0.25"/>
    <row r="96" spans="1:9"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3">
    <mergeCell ref="G46:I46"/>
    <mergeCell ref="E45:F45"/>
    <mergeCell ref="E46:F46"/>
    <mergeCell ref="E36:F36"/>
    <mergeCell ref="E38:F38"/>
    <mergeCell ref="E40:F40"/>
    <mergeCell ref="E41:F41"/>
    <mergeCell ref="E42:F42"/>
    <mergeCell ref="E43:F43"/>
    <mergeCell ref="E44:F44"/>
    <mergeCell ref="D47:F47"/>
    <mergeCell ref="A34:A38"/>
    <mergeCell ref="G2:H2"/>
    <mergeCell ref="D6:E6"/>
    <mergeCell ref="D7:E7"/>
    <mergeCell ref="D8:E8"/>
    <mergeCell ref="D9:E9"/>
    <mergeCell ref="D2:E2"/>
    <mergeCell ref="E15:F15"/>
    <mergeCell ref="E13:F13"/>
    <mergeCell ref="E30:F30"/>
    <mergeCell ref="E31:F31"/>
    <mergeCell ref="E32:F32"/>
    <mergeCell ref="E22:F22"/>
    <mergeCell ref="E23:F23"/>
    <mergeCell ref="A22:A25"/>
    <mergeCell ref="G1:H1"/>
    <mergeCell ref="G6:H6"/>
    <mergeCell ref="G7:H7"/>
    <mergeCell ref="G8:H8"/>
    <mergeCell ref="G9:H9"/>
    <mergeCell ref="G5:H5"/>
    <mergeCell ref="G3:H3"/>
    <mergeCell ref="G4:H4"/>
    <mergeCell ref="T41:T43"/>
    <mergeCell ref="U41:U43"/>
    <mergeCell ref="B10:C10"/>
    <mergeCell ref="D10:F10"/>
    <mergeCell ref="G16:G20"/>
    <mergeCell ref="E11:F11"/>
    <mergeCell ref="E14:F14"/>
    <mergeCell ref="D34:F34"/>
    <mergeCell ref="E33:F33"/>
    <mergeCell ref="E27:F27"/>
    <mergeCell ref="E29:F29"/>
    <mergeCell ref="G10:G15"/>
    <mergeCell ref="G21:G24"/>
    <mergeCell ref="C28:F28"/>
    <mergeCell ref="D18:F21"/>
    <mergeCell ref="A11:A15"/>
    <mergeCell ref="D3:E3"/>
    <mergeCell ref="D4:E4"/>
    <mergeCell ref="D5:E5"/>
    <mergeCell ref="E39:F39"/>
    <mergeCell ref="E37:F37"/>
    <mergeCell ref="E24:F24"/>
    <mergeCell ref="E25:F25"/>
    <mergeCell ref="E26:F26"/>
    <mergeCell ref="E35:F35"/>
    <mergeCell ref="A26:A28"/>
    <mergeCell ref="A29:A33"/>
    <mergeCell ref="A39:A46"/>
    <mergeCell ref="A18:A21"/>
  </mergeCells>
  <printOptions horizontalCentered="1"/>
  <pageMargins left="0.19685039370078741" right="0.19685039370078741" top="0.19685039370078741" bottom="0.19685039370078741"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46" r:id="rId4" name="Check Box 98">
              <controlPr defaultSize="0" autoFill="0" autoLine="0" autoPict="0">
                <anchor moveWithCells="1">
                  <from>
                    <xdr:col>1</xdr:col>
                    <xdr:colOff>0</xdr:colOff>
                    <xdr:row>23</xdr:row>
                    <xdr:rowOff>0</xdr:rowOff>
                  </from>
                  <to>
                    <xdr:col>2</xdr:col>
                    <xdr:colOff>19050</xdr:colOff>
                    <xdr:row>24</xdr:row>
                    <xdr:rowOff>9525</xdr:rowOff>
                  </to>
                </anchor>
              </controlPr>
            </control>
          </mc:Choice>
        </mc:AlternateContent>
        <mc:AlternateContent xmlns:mc="http://schemas.openxmlformats.org/markup-compatibility/2006">
          <mc:Choice Requires="x14">
            <control shapeId="2152" r:id="rId5" name="Check Box 104">
              <controlPr defaultSize="0" autoFill="0" autoLine="0" autoPict="0">
                <anchor moveWithCells="1">
                  <from>
                    <xdr:col>0</xdr:col>
                    <xdr:colOff>276225</xdr:colOff>
                    <xdr:row>21</xdr:row>
                    <xdr:rowOff>0</xdr:rowOff>
                  </from>
                  <to>
                    <xdr:col>2</xdr:col>
                    <xdr:colOff>19050</xdr:colOff>
                    <xdr:row>22</xdr:row>
                    <xdr:rowOff>9525</xdr:rowOff>
                  </to>
                </anchor>
              </controlPr>
            </control>
          </mc:Choice>
        </mc:AlternateContent>
        <mc:AlternateContent xmlns:mc="http://schemas.openxmlformats.org/markup-compatibility/2006">
          <mc:Choice Requires="x14">
            <control shapeId="2153" r:id="rId6" name="Check Box 105">
              <controlPr defaultSize="0" autoFill="0" autoLine="0" autoPict="0">
                <anchor moveWithCells="1">
                  <from>
                    <xdr:col>1</xdr:col>
                    <xdr:colOff>0</xdr:colOff>
                    <xdr:row>14</xdr:row>
                    <xdr:rowOff>0</xdr:rowOff>
                  </from>
                  <to>
                    <xdr:col>2</xdr:col>
                    <xdr:colOff>19050</xdr:colOff>
                    <xdr:row>15</xdr:row>
                    <xdr:rowOff>9525</xdr:rowOff>
                  </to>
                </anchor>
              </controlPr>
            </control>
          </mc:Choice>
        </mc:AlternateContent>
        <mc:AlternateContent xmlns:mc="http://schemas.openxmlformats.org/markup-compatibility/2006">
          <mc:Choice Requires="x14">
            <control shapeId="2155" r:id="rId7" name="Check Box 107">
              <controlPr defaultSize="0" autoFill="0" autoLine="0" autoPict="0">
                <anchor moveWithCells="1">
                  <from>
                    <xdr:col>0</xdr:col>
                    <xdr:colOff>266700</xdr:colOff>
                    <xdr:row>10</xdr:row>
                    <xdr:rowOff>28575</xdr:rowOff>
                  </from>
                  <to>
                    <xdr:col>2</xdr:col>
                    <xdr:colOff>9525</xdr:colOff>
                    <xdr:row>11</xdr:row>
                    <xdr:rowOff>38100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1</xdr:col>
                    <xdr:colOff>0</xdr:colOff>
                    <xdr:row>19</xdr:row>
                    <xdr:rowOff>0</xdr:rowOff>
                  </from>
                  <to>
                    <xdr:col>2</xdr:col>
                    <xdr:colOff>19050</xdr:colOff>
                    <xdr:row>20</xdr:row>
                    <xdr:rowOff>9525</xdr:rowOff>
                  </to>
                </anchor>
              </controlPr>
            </control>
          </mc:Choice>
        </mc:AlternateContent>
        <mc:AlternateContent xmlns:mc="http://schemas.openxmlformats.org/markup-compatibility/2006">
          <mc:Choice Requires="x14">
            <control shapeId="2158" r:id="rId9" name="Check Box 110">
              <controlPr defaultSize="0" autoFill="0" autoLine="0" autoPict="0">
                <anchor moveWithCells="1">
                  <from>
                    <xdr:col>1</xdr:col>
                    <xdr:colOff>0</xdr:colOff>
                    <xdr:row>22</xdr:row>
                    <xdr:rowOff>0</xdr:rowOff>
                  </from>
                  <to>
                    <xdr:col>2</xdr:col>
                    <xdr:colOff>19050</xdr:colOff>
                    <xdr:row>23</xdr:row>
                    <xdr:rowOff>9525</xdr:rowOff>
                  </to>
                </anchor>
              </controlPr>
            </control>
          </mc:Choice>
        </mc:AlternateContent>
        <mc:AlternateContent xmlns:mc="http://schemas.openxmlformats.org/markup-compatibility/2006">
          <mc:Choice Requires="x14">
            <control shapeId="2160" r:id="rId10" name="Check Box 112">
              <controlPr defaultSize="0" autoFill="0" autoLine="0" autoPict="0">
                <anchor moveWithCells="1">
                  <from>
                    <xdr:col>2</xdr:col>
                    <xdr:colOff>1924050</xdr:colOff>
                    <xdr:row>23</xdr:row>
                    <xdr:rowOff>190500</xdr:rowOff>
                  </from>
                  <to>
                    <xdr:col>4</xdr:col>
                    <xdr:colOff>28575</xdr:colOff>
                    <xdr:row>25</xdr:row>
                    <xdr:rowOff>0</xdr:rowOff>
                  </to>
                </anchor>
              </controlPr>
            </control>
          </mc:Choice>
        </mc:AlternateContent>
        <mc:AlternateContent xmlns:mc="http://schemas.openxmlformats.org/markup-compatibility/2006">
          <mc:Choice Requires="x14">
            <control shapeId="2162" r:id="rId11" name="Check Box 114">
              <controlPr defaultSize="0" autoFill="0" autoLine="0" autoPict="0">
                <anchor moveWithCells="1">
                  <from>
                    <xdr:col>3</xdr:col>
                    <xdr:colOff>0</xdr:colOff>
                    <xdr:row>10</xdr:row>
                    <xdr:rowOff>0</xdr:rowOff>
                  </from>
                  <to>
                    <xdr:col>4</xdr:col>
                    <xdr:colOff>28575</xdr:colOff>
                    <xdr:row>11</xdr:row>
                    <xdr:rowOff>9525</xdr:rowOff>
                  </to>
                </anchor>
              </controlPr>
            </control>
          </mc:Choice>
        </mc:AlternateContent>
        <mc:AlternateContent xmlns:mc="http://schemas.openxmlformats.org/markup-compatibility/2006">
          <mc:Choice Requires="x14">
            <control shapeId="2166" r:id="rId12" name="Check Box 118">
              <controlPr defaultSize="0" autoFill="0" autoLine="0" autoPict="0">
                <anchor moveWithCells="1">
                  <from>
                    <xdr:col>3</xdr:col>
                    <xdr:colOff>0</xdr:colOff>
                    <xdr:row>11</xdr:row>
                    <xdr:rowOff>0</xdr:rowOff>
                  </from>
                  <to>
                    <xdr:col>4</xdr:col>
                    <xdr:colOff>28575</xdr:colOff>
                    <xdr:row>12</xdr:row>
                    <xdr:rowOff>9525</xdr:rowOff>
                  </to>
                </anchor>
              </controlPr>
            </control>
          </mc:Choice>
        </mc:AlternateContent>
        <mc:AlternateContent xmlns:mc="http://schemas.openxmlformats.org/markup-compatibility/2006">
          <mc:Choice Requires="x14">
            <control shapeId="2169" r:id="rId13" name="Check Box 121">
              <controlPr defaultSize="0" autoFill="0" autoLine="0" autoPict="0">
                <anchor moveWithCells="1">
                  <from>
                    <xdr:col>1</xdr:col>
                    <xdr:colOff>9525</xdr:colOff>
                    <xdr:row>17</xdr:row>
                    <xdr:rowOff>0</xdr:rowOff>
                  </from>
                  <to>
                    <xdr:col>2</xdr:col>
                    <xdr:colOff>28575</xdr:colOff>
                    <xdr:row>18</xdr:row>
                    <xdr:rowOff>9525</xdr:rowOff>
                  </to>
                </anchor>
              </controlPr>
            </control>
          </mc:Choice>
        </mc:AlternateContent>
        <mc:AlternateContent xmlns:mc="http://schemas.openxmlformats.org/markup-compatibility/2006">
          <mc:Choice Requires="x14">
            <control shapeId="2170" r:id="rId14" name="Check Box 122">
              <controlPr defaultSize="0" autoFill="0" autoLine="0" autoPict="0">
                <anchor moveWithCells="1">
                  <from>
                    <xdr:col>1</xdr:col>
                    <xdr:colOff>0</xdr:colOff>
                    <xdr:row>17</xdr:row>
                    <xdr:rowOff>180975</xdr:rowOff>
                  </from>
                  <to>
                    <xdr:col>2</xdr:col>
                    <xdr:colOff>19050</xdr:colOff>
                    <xdr:row>18</xdr:row>
                    <xdr:rowOff>190500</xdr:rowOff>
                  </to>
                </anchor>
              </controlPr>
            </control>
          </mc:Choice>
        </mc:AlternateContent>
        <mc:AlternateContent xmlns:mc="http://schemas.openxmlformats.org/markup-compatibility/2006">
          <mc:Choice Requires="x14">
            <control shapeId="2171" r:id="rId15" name="Check Box 123">
              <controlPr defaultSize="0" autoFill="0" autoLine="0" autoPict="0">
                <anchor moveWithCells="1">
                  <from>
                    <xdr:col>1</xdr:col>
                    <xdr:colOff>0</xdr:colOff>
                    <xdr:row>19</xdr:row>
                    <xdr:rowOff>190500</xdr:rowOff>
                  </from>
                  <to>
                    <xdr:col>2</xdr:col>
                    <xdr:colOff>19050</xdr:colOff>
                    <xdr:row>21</xdr:row>
                    <xdr:rowOff>0</xdr:rowOff>
                  </to>
                </anchor>
              </controlPr>
            </control>
          </mc:Choice>
        </mc:AlternateContent>
        <mc:AlternateContent xmlns:mc="http://schemas.openxmlformats.org/markup-compatibility/2006">
          <mc:Choice Requires="x14">
            <control shapeId="2173" r:id="rId16" name="Check Box 125">
              <controlPr defaultSize="0" autoFill="0" autoLine="0" autoPict="0">
                <anchor moveWithCells="1">
                  <from>
                    <xdr:col>1</xdr:col>
                    <xdr:colOff>0</xdr:colOff>
                    <xdr:row>24</xdr:row>
                    <xdr:rowOff>0</xdr:rowOff>
                  </from>
                  <to>
                    <xdr:col>2</xdr:col>
                    <xdr:colOff>19050</xdr:colOff>
                    <xdr:row>25</xdr:row>
                    <xdr:rowOff>9525</xdr:rowOff>
                  </to>
                </anchor>
              </controlPr>
            </control>
          </mc:Choice>
        </mc:AlternateContent>
        <mc:AlternateContent xmlns:mc="http://schemas.openxmlformats.org/markup-compatibility/2006">
          <mc:Choice Requires="x14">
            <control shapeId="2176" r:id="rId17" name="Check Box 128">
              <controlPr defaultSize="0" autoFill="0" autoLine="0" autoPict="0">
                <anchor moveWithCells="1">
                  <from>
                    <xdr:col>2</xdr:col>
                    <xdr:colOff>1628775</xdr:colOff>
                    <xdr:row>1</xdr:row>
                    <xdr:rowOff>161925</xdr:rowOff>
                  </from>
                  <to>
                    <xdr:col>4</xdr:col>
                    <xdr:colOff>85725</xdr:colOff>
                    <xdr:row>1</xdr:row>
                    <xdr:rowOff>323850</xdr:rowOff>
                  </to>
                </anchor>
              </controlPr>
            </control>
          </mc:Choice>
        </mc:AlternateContent>
        <mc:AlternateContent xmlns:mc="http://schemas.openxmlformats.org/markup-compatibility/2006">
          <mc:Choice Requires="x14">
            <control shapeId="2177" r:id="rId18" name="Check Box 129">
              <controlPr defaultSize="0" autoFill="0" autoLine="0" autoPict="0">
                <anchor moveWithCells="1">
                  <from>
                    <xdr:col>2</xdr:col>
                    <xdr:colOff>1628775</xdr:colOff>
                    <xdr:row>1</xdr:row>
                    <xdr:rowOff>9525</xdr:rowOff>
                  </from>
                  <to>
                    <xdr:col>5</xdr:col>
                    <xdr:colOff>19050</xdr:colOff>
                    <xdr:row>1</xdr:row>
                    <xdr:rowOff>171450</xdr:rowOff>
                  </to>
                </anchor>
              </controlPr>
            </control>
          </mc:Choice>
        </mc:AlternateContent>
        <mc:AlternateContent xmlns:mc="http://schemas.openxmlformats.org/markup-compatibility/2006">
          <mc:Choice Requires="x14">
            <control shapeId="2187" r:id="rId19" name="Check Box 139">
              <controlPr defaultSize="0" autoFill="0" autoLine="0" autoPict="0">
                <anchor moveWithCells="1">
                  <from>
                    <xdr:col>3</xdr:col>
                    <xdr:colOff>0</xdr:colOff>
                    <xdr:row>21</xdr:row>
                    <xdr:rowOff>190500</xdr:rowOff>
                  </from>
                  <to>
                    <xdr:col>4</xdr:col>
                    <xdr:colOff>28575</xdr:colOff>
                    <xdr:row>23</xdr:row>
                    <xdr:rowOff>0</xdr:rowOff>
                  </to>
                </anchor>
              </controlPr>
            </control>
          </mc:Choice>
        </mc:AlternateContent>
        <mc:AlternateContent xmlns:mc="http://schemas.openxmlformats.org/markup-compatibility/2006">
          <mc:Choice Requires="x14">
            <control shapeId="2188" r:id="rId20" name="Check Box 140">
              <controlPr defaultSize="0" autoFill="0" autoLine="0" autoPict="0">
                <anchor moveWithCells="1">
                  <from>
                    <xdr:col>1</xdr:col>
                    <xdr:colOff>9525</xdr:colOff>
                    <xdr:row>28</xdr:row>
                    <xdr:rowOff>0</xdr:rowOff>
                  </from>
                  <to>
                    <xdr:col>2</xdr:col>
                    <xdr:colOff>28575</xdr:colOff>
                    <xdr:row>29</xdr:row>
                    <xdr:rowOff>9525</xdr:rowOff>
                  </to>
                </anchor>
              </controlPr>
            </control>
          </mc:Choice>
        </mc:AlternateContent>
        <mc:AlternateContent xmlns:mc="http://schemas.openxmlformats.org/markup-compatibility/2006">
          <mc:Choice Requires="x14">
            <control shapeId="2192" r:id="rId21" name="Check Box 144">
              <controlPr defaultSize="0" autoFill="0" autoLine="0" autoPict="0">
                <anchor moveWithCells="1">
                  <from>
                    <xdr:col>1</xdr:col>
                    <xdr:colOff>0</xdr:colOff>
                    <xdr:row>28</xdr:row>
                    <xdr:rowOff>190500</xdr:rowOff>
                  </from>
                  <to>
                    <xdr:col>2</xdr:col>
                    <xdr:colOff>19050</xdr:colOff>
                    <xdr:row>30</xdr:row>
                    <xdr:rowOff>0</xdr:rowOff>
                  </to>
                </anchor>
              </controlPr>
            </control>
          </mc:Choice>
        </mc:AlternateContent>
        <mc:AlternateContent xmlns:mc="http://schemas.openxmlformats.org/markup-compatibility/2006">
          <mc:Choice Requires="x14">
            <control shapeId="2197" r:id="rId22" name="Check Box 149">
              <controlPr defaultSize="0" autoFill="0" autoLine="0" autoPict="0">
                <anchor moveWithCells="1">
                  <from>
                    <xdr:col>3</xdr:col>
                    <xdr:colOff>0</xdr:colOff>
                    <xdr:row>28</xdr:row>
                    <xdr:rowOff>0</xdr:rowOff>
                  </from>
                  <to>
                    <xdr:col>4</xdr:col>
                    <xdr:colOff>28575</xdr:colOff>
                    <xdr:row>29</xdr:row>
                    <xdr:rowOff>9525</xdr:rowOff>
                  </to>
                </anchor>
              </controlPr>
            </control>
          </mc:Choice>
        </mc:AlternateContent>
        <mc:AlternateContent xmlns:mc="http://schemas.openxmlformats.org/markup-compatibility/2006">
          <mc:Choice Requires="x14">
            <control shapeId="2201" r:id="rId23" name="Check Box 153">
              <controlPr defaultSize="0" autoFill="0" autoLine="0" autoPict="0">
                <anchor moveWithCells="1">
                  <from>
                    <xdr:col>3</xdr:col>
                    <xdr:colOff>0</xdr:colOff>
                    <xdr:row>29</xdr:row>
                    <xdr:rowOff>9525</xdr:rowOff>
                  </from>
                  <to>
                    <xdr:col>4</xdr:col>
                    <xdr:colOff>28575</xdr:colOff>
                    <xdr:row>30</xdr:row>
                    <xdr:rowOff>19050</xdr:rowOff>
                  </to>
                </anchor>
              </controlPr>
            </control>
          </mc:Choice>
        </mc:AlternateContent>
        <mc:AlternateContent xmlns:mc="http://schemas.openxmlformats.org/markup-compatibility/2006">
          <mc:Choice Requires="x14">
            <control shapeId="2208" r:id="rId24" name="Check Box 160">
              <controlPr defaultSize="0" autoFill="0" autoLine="0" autoPict="0">
                <anchor moveWithCells="1">
                  <from>
                    <xdr:col>3</xdr:col>
                    <xdr:colOff>0</xdr:colOff>
                    <xdr:row>31</xdr:row>
                    <xdr:rowOff>0</xdr:rowOff>
                  </from>
                  <to>
                    <xdr:col>4</xdr:col>
                    <xdr:colOff>28575</xdr:colOff>
                    <xdr:row>32</xdr:row>
                    <xdr:rowOff>9525</xdr:rowOff>
                  </to>
                </anchor>
              </controlPr>
            </control>
          </mc:Choice>
        </mc:AlternateContent>
        <mc:AlternateContent xmlns:mc="http://schemas.openxmlformats.org/markup-compatibility/2006">
          <mc:Choice Requires="x14">
            <control shapeId="2210" r:id="rId25" name="Check Box 162">
              <controlPr defaultSize="0" autoFill="0" autoLine="0" autoPict="0">
                <anchor moveWithCells="1">
                  <from>
                    <xdr:col>1</xdr:col>
                    <xdr:colOff>0</xdr:colOff>
                    <xdr:row>30</xdr:row>
                    <xdr:rowOff>190500</xdr:rowOff>
                  </from>
                  <to>
                    <xdr:col>2</xdr:col>
                    <xdr:colOff>19050</xdr:colOff>
                    <xdr:row>32</xdr:row>
                    <xdr:rowOff>0</xdr:rowOff>
                  </to>
                </anchor>
              </controlPr>
            </control>
          </mc:Choice>
        </mc:AlternateContent>
        <mc:AlternateContent xmlns:mc="http://schemas.openxmlformats.org/markup-compatibility/2006">
          <mc:Choice Requires="x14">
            <control shapeId="2469" r:id="rId26" name="Check Box 421">
              <controlPr defaultSize="0" autoFill="0" autoLine="0" autoPict="0">
                <anchor moveWithCells="1">
                  <from>
                    <xdr:col>1</xdr:col>
                    <xdr:colOff>0</xdr:colOff>
                    <xdr:row>24</xdr:row>
                    <xdr:rowOff>190500</xdr:rowOff>
                  </from>
                  <to>
                    <xdr:col>2</xdr:col>
                    <xdr:colOff>19050</xdr:colOff>
                    <xdr:row>26</xdr:row>
                    <xdr:rowOff>0</xdr:rowOff>
                  </to>
                </anchor>
              </controlPr>
            </control>
          </mc:Choice>
        </mc:AlternateContent>
        <mc:AlternateContent xmlns:mc="http://schemas.openxmlformats.org/markup-compatibility/2006">
          <mc:Choice Requires="x14">
            <control shapeId="2471" r:id="rId27" name="Check Box 423">
              <controlPr defaultSize="0" autoFill="0" autoLine="0" autoPict="0">
                <anchor moveWithCells="1">
                  <from>
                    <xdr:col>6</xdr:col>
                    <xdr:colOff>190500</xdr:colOff>
                    <xdr:row>20</xdr:row>
                    <xdr:rowOff>161925</xdr:rowOff>
                  </from>
                  <to>
                    <xdr:col>8</xdr:col>
                    <xdr:colOff>19050</xdr:colOff>
                    <xdr:row>21</xdr:row>
                    <xdr:rowOff>171450</xdr:rowOff>
                  </to>
                </anchor>
              </controlPr>
            </control>
          </mc:Choice>
        </mc:AlternateContent>
        <mc:AlternateContent xmlns:mc="http://schemas.openxmlformats.org/markup-compatibility/2006">
          <mc:Choice Requires="x14">
            <control shapeId="2472" r:id="rId28" name="Check Box 424">
              <controlPr defaultSize="0" autoFill="0" autoLine="0" autoPict="0">
                <anchor moveWithCells="1">
                  <from>
                    <xdr:col>7</xdr:col>
                    <xdr:colOff>0</xdr:colOff>
                    <xdr:row>14</xdr:row>
                    <xdr:rowOff>238125</xdr:rowOff>
                  </from>
                  <to>
                    <xdr:col>8</xdr:col>
                    <xdr:colOff>19050</xdr:colOff>
                    <xdr:row>16</xdr:row>
                    <xdr:rowOff>9525</xdr:rowOff>
                  </to>
                </anchor>
              </controlPr>
            </control>
          </mc:Choice>
        </mc:AlternateContent>
        <mc:AlternateContent xmlns:mc="http://schemas.openxmlformats.org/markup-compatibility/2006">
          <mc:Choice Requires="x14">
            <control shapeId="2473" r:id="rId29" name="Check Box 425">
              <controlPr defaultSize="0" autoFill="0" autoLine="0" autoPict="0">
                <anchor moveWithCells="1">
                  <from>
                    <xdr:col>7</xdr:col>
                    <xdr:colOff>0</xdr:colOff>
                    <xdr:row>15</xdr:row>
                    <xdr:rowOff>190500</xdr:rowOff>
                  </from>
                  <to>
                    <xdr:col>8</xdr:col>
                    <xdr:colOff>19050</xdr:colOff>
                    <xdr:row>17</xdr:row>
                    <xdr:rowOff>0</xdr:rowOff>
                  </to>
                </anchor>
              </controlPr>
            </control>
          </mc:Choice>
        </mc:AlternateContent>
        <mc:AlternateContent xmlns:mc="http://schemas.openxmlformats.org/markup-compatibility/2006">
          <mc:Choice Requires="x14">
            <control shapeId="2474" r:id="rId30" name="Check Box 426">
              <controlPr defaultSize="0" autoFill="0" autoLine="0" autoPict="0">
                <anchor moveWithCells="1">
                  <from>
                    <xdr:col>7</xdr:col>
                    <xdr:colOff>0</xdr:colOff>
                    <xdr:row>16</xdr:row>
                    <xdr:rowOff>190500</xdr:rowOff>
                  </from>
                  <to>
                    <xdr:col>8</xdr:col>
                    <xdr:colOff>19050</xdr:colOff>
                    <xdr:row>18</xdr:row>
                    <xdr:rowOff>0</xdr:rowOff>
                  </to>
                </anchor>
              </controlPr>
            </control>
          </mc:Choice>
        </mc:AlternateContent>
        <mc:AlternateContent xmlns:mc="http://schemas.openxmlformats.org/markup-compatibility/2006">
          <mc:Choice Requires="x14">
            <control shapeId="2475" r:id="rId31" name="Check Box 427">
              <controlPr defaultSize="0" autoFill="0" autoLine="0" autoPict="0">
                <anchor moveWithCells="1">
                  <from>
                    <xdr:col>1</xdr:col>
                    <xdr:colOff>0</xdr:colOff>
                    <xdr:row>31</xdr:row>
                    <xdr:rowOff>190500</xdr:rowOff>
                  </from>
                  <to>
                    <xdr:col>2</xdr:col>
                    <xdr:colOff>19050</xdr:colOff>
                    <xdr:row>33</xdr:row>
                    <xdr:rowOff>0</xdr:rowOff>
                  </to>
                </anchor>
              </controlPr>
            </control>
          </mc:Choice>
        </mc:AlternateContent>
        <mc:AlternateContent xmlns:mc="http://schemas.openxmlformats.org/markup-compatibility/2006">
          <mc:Choice Requires="x14">
            <control shapeId="2476" r:id="rId32" name="Check Box 428">
              <controlPr defaultSize="0" autoFill="0" autoLine="0" autoPict="0">
                <anchor moveWithCells="1">
                  <from>
                    <xdr:col>3</xdr:col>
                    <xdr:colOff>0</xdr:colOff>
                    <xdr:row>30</xdr:row>
                    <xdr:rowOff>0</xdr:rowOff>
                  </from>
                  <to>
                    <xdr:col>4</xdr:col>
                    <xdr:colOff>28575</xdr:colOff>
                    <xdr:row>31</xdr:row>
                    <xdr:rowOff>9525</xdr:rowOff>
                  </to>
                </anchor>
              </controlPr>
            </control>
          </mc:Choice>
        </mc:AlternateContent>
        <mc:AlternateContent xmlns:mc="http://schemas.openxmlformats.org/markup-compatibility/2006">
          <mc:Choice Requires="x14">
            <control shapeId="2477" r:id="rId33" name="Check Box 429">
              <controlPr defaultSize="0" autoFill="0" autoLine="0" autoPict="0">
                <anchor moveWithCells="1">
                  <from>
                    <xdr:col>1</xdr:col>
                    <xdr:colOff>0</xdr:colOff>
                    <xdr:row>29</xdr:row>
                    <xdr:rowOff>190500</xdr:rowOff>
                  </from>
                  <to>
                    <xdr:col>2</xdr:col>
                    <xdr:colOff>19050</xdr:colOff>
                    <xdr:row>31</xdr:row>
                    <xdr:rowOff>0</xdr:rowOff>
                  </to>
                </anchor>
              </controlPr>
            </control>
          </mc:Choice>
        </mc:AlternateContent>
        <mc:AlternateContent xmlns:mc="http://schemas.openxmlformats.org/markup-compatibility/2006">
          <mc:Choice Requires="x14">
            <control shapeId="2478" r:id="rId34" name="Check Box 430">
              <controlPr defaultSize="0" autoFill="0" autoLine="0" autoPict="0">
                <anchor moveWithCells="1">
                  <from>
                    <xdr:col>1</xdr:col>
                    <xdr:colOff>0</xdr:colOff>
                    <xdr:row>30</xdr:row>
                    <xdr:rowOff>190500</xdr:rowOff>
                  </from>
                  <to>
                    <xdr:col>2</xdr:col>
                    <xdr:colOff>19050</xdr:colOff>
                    <xdr:row>32</xdr:row>
                    <xdr:rowOff>0</xdr:rowOff>
                  </to>
                </anchor>
              </controlPr>
            </control>
          </mc:Choice>
        </mc:AlternateContent>
        <mc:AlternateContent xmlns:mc="http://schemas.openxmlformats.org/markup-compatibility/2006">
          <mc:Choice Requires="x14">
            <control shapeId="2486" r:id="rId35" name="Check Box 438">
              <controlPr defaultSize="0" autoFill="0" autoLine="0" autoPict="0">
                <anchor moveWithCells="1">
                  <from>
                    <xdr:col>3</xdr:col>
                    <xdr:colOff>0</xdr:colOff>
                    <xdr:row>23</xdr:row>
                    <xdr:rowOff>0</xdr:rowOff>
                  </from>
                  <to>
                    <xdr:col>4</xdr:col>
                    <xdr:colOff>28575</xdr:colOff>
                    <xdr:row>24</xdr:row>
                    <xdr:rowOff>9525</xdr:rowOff>
                  </to>
                </anchor>
              </controlPr>
            </control>
          </mc:Choice>
        </mc:AlternateContent>
        <mc:AlternateContent xmlns:mc="http://schemas.openxmlformats.org/markup-compatibility/2006">
          <mc:Choice Requires="x14">
            <control shapeId="2489" r:id="rId36" name="Check Box 441">
              <controlPr defaultSize="0" autoFill="0" autoLine="0" autoPict="0">
                <anchor moveWithCells="1">
                  <from>
                    <xdr:col>2</xdr:col>
                    <xdr:colOff>1914525</xdr:colOff>
                    <xdr:row>11</xdr:row>
                    <xdr:rowOff>190500</xdr:rowOff>
                  </from>
                  <to>
                    <xdr:col>4</xdr:col>
                    <xdr:colOff>19050</xdr:colOff>
                    <xdr:row>12</xdr:row>
                    <xdr:rowOff>200025</xdr:rowOff>
                  </to>
                </anchor>
              </controlPr>
            </control>
          </mc:Choice>
        </mc:AlternateContent>
        <mc:AlternateContent xmlns:mc="http://schemas.openxmlformats.org/markup-compatibility/2006">
          <mc:Choice Requires="x14">
            <control shapeId="2493" r:id="rId37" name="Check Box 445">
              <controlPr defaultSize="0" autoFill="0" autoLine="0" autoPict="0">
                <anchor moveWithCells="1">
                  <from>
                    <xdr:col>2</xdr:col>
                    <xdr:colOff>1905000</xdr:colOff>
                    <xdr:row>13</xdr:row>
                    <xdr:rowOff>19050</xdr:rowOff>
                  </from>
                  <to>
                    <xdr:col>4</xdr:col>
                    <xdr:colOff>9525</xdr:colOff>
                    <xdr:row>14</xdr:row>
                    <xdr:rowOff>28575</xdr:rowOff>
                  </to>
                </anchor>
              </controlPr>
            </control>
          </mc:Choice>
        </mc:AlternateContent>
        <mc:AlternateContent xmlns:mc="http://schemas.openxmlformats.org/markup-compatibility/2006">
          <mc:Choice Requires="x14">
            <control shapeId="2498" r:id="rId38" name="Check Box 450">
              <controlPr defaultSize="0" autoFill="0" autoLine="0" autoPict="0">
                <anchor moveWithCells="1">
                  <from>
                    <xdr:col>3</xdr:col>
                    <xdr:colOff>0</xdr:colOff>
                    <xdr:row>20</xdr:row>
                    <xdr:rowOff>190500</xdr:rowOff>
                  </from>
                  <to>
                    <xdr:col>4</xdr:col>
                    <xdr:colOff>28575</xdr:colOff>
                    <xdr:row>22</xdr:row>
                    <xdr:rowOff>0</xdr:rowOff>
                  </to>
                </anchor>
              </controlPr>
            </control>
          </mc:Choice>
        </mc:AlternateContent>
        <mc:AlternateContent xmlns:mc="http://schemas.openxmlformats.org/markup-compatibility/2006">
          <mc:Choice Requires="x14">
            <control shapeId="2499" r:id="rId39" name="Check Box 451">
              <controlPr defaultSize="0" autoFill="0" autoLine="0" autoPict="0">
                <anchor moveWithCells="1">
                  <from>
                    <xdr:col>1</xdr:col>
                    <xdr:colOff>0</xdr:colOff>
                    <xdr:row>27</xdr:row>
                    <xdr:rowOff>0</xdr:rowOff>
                  </from>
                  <to>
                    <xdr:col>2</xdr:col>
                    <xdr:colOff>19050</xdr:colOff>
                    <xdr:row>28</xdr:row>
                    <xdr:rowOff>9525</xdr:rowOff>
                  </to>
                </anchor>
              </controlPr>
            </control>
          </mc:Choice>
        </mc:AlternateContent>
        <mc:AlternateContent xmlns:mc="http://schemas.openxmlformats.org/markup-compatibility/2006">
          <mc:Choice Requires="x14">
            <control shapeId="2501" r:id="rId40" name="Check Box 453">
              <controlPr defaultSize="0" autoFill="0" autoLine="0" autoPict="0">
                <anchor moveWithCells="1">
                  <from>
                    <xdr:col>3</xdr:col>
                    <xdr:colOff>0</xdr:colOff>
                    <xdr:row>32</xdr:row>
                    <xdr:rowOff>9525</xdr:rowOff>
                  </from>
                  <to>
                    <xdr:col>4</xdr:col>
                    <xdr:colOff>28575</xdr:colOff>
                    <xdr:row>32</xdr:row>
                    <xdr:rowOff>180975</xdr:rowOff>
                  </to>
                </anchor>
              </controlPr>
            </control>
          </mc:Choice>
        </mc:AlternateContent>
        <mc:AlternateContent xmlns:mc="http://schemas.openxmlformats.org/markup-compatibility/2006">
          <mc:Choice Requires="x14">
            <control shapeId="2502" r:id="rId41" name="Check Box 454">
              <controlPr defaultSize="0" autoFill="0" autoLine="0" autoPict="0">
                <anchor moveWithCells="1">
                  <from>
                    <xdr:col>6</xdr:col>
                    <xdr:colOff>190500</xdr:colOff>
                    <xdr:row>19</xdr:row>
                    <xdr:rowOff>171450</xdr:rowOff>
                  </from>
                  <to>
                    <xdr:col>8</xdr:col>
                    <xdr:colOff>19050</xdr:colOff>
                    <xdr:row>20</xdr:row>
                    <xdr:rowOff>180975</xdr:rowOff>
                  </to>
                </anchor>
              </controlPr>
            </control>
          </mc:Choice>
        </mc:AlternateContent>
        <mc:AlternateContent xmlns:mc="http://schemas.openxmlformats.org/markup-compatibility/2006">
          <mc:Choice Requires="x14">
            <control shapeId="2508" r:id="rId42" name="Check Box 460">
              <controlPr defaultSize="0" autoFill="0" autoLine="0" autoPict="0">
                <anchor moveWithCells="1">
                  <from>
                    <xdr:col>0</xdr:col>
                    <xdr:colOff>276225</xdr:colOff>
                    <xdr:row>25</xdr:row>
                    <xdr:rowOff>190500</xdr:rowOff>
                  </from>
                  <to>
                    <xdr:col>2</xdr:col>
                    <xdr:colOff>19050</xdr:colOff>
                    <xdr:row>27</xdr:row>
                    <xdr:rowOff>0</xdr:rowOff>
                  </to>
                </anchor>
              </controlPr>
            </control>
          </mc:Choice>
        </mc:AlternateContent>
        <mc:AlternateContent xmlns:mc="http://schemas.openxmlformats.org/markup-compatibility/2006">
          <mc:Choice Requires="x14">
            <control shapeId="2510" r:id="rId43" name="Check Box 462">
              <controlPr defaultSize="0" autoFill="0" autoLine="0" autoPict="0">
                <anchor moveWithCells="1">
                  <from>
                    <xdr:col>6</xdr:col>
                    <xdr:colOff>190500</xdr:colOff>
                    <xdr:row>21</xdr:row>
                    <xdr:rowOff>180975</xdr:rowOff>
                  </from>
                  <to>
                    <xdr:col>8</xdr:col>
                    <xdr:colOff>19050</xdr:colOff>
                    <xdr:row>22</xdr:row>
                    <xdr:rowOff>190500</xdr:rowOff>
                  </to>
                </anchor>
              </controlPr>
            </control>
          </mc:Choice>
        </mc:AlternateContent>
        <mc:AlternateContent xmlns:mc="http://schemas.openxmlformats.org/markup-compatibility/2006">
          <mc:Choice Requires="x14">
            <control shapeId="2518" r:id="rId44" name="Check Box 470">
              <controlPr defaultSize="0" autoFill="0" autoLine="0" autoPict="0">
                <anchor moveWithCells="1">
                  <from>
                    <xdr:col>7</xdr:col>
                    <xdr:colOff>0</xdr:colOff>
                    <xdr:row>11</xdr:row>
                    <xdr:rowOff>0</xdr:rowOff>
                  </from>
                  <to>
                    <xdr:col>8</xdr:col>
                    <xdr:colOff>19050</xdr:colOff>
                    <xdr:row>12</xdr:row>
                    <xdr:rowOff>9525</xdr:rowOff>
                  </to>
                </anchor>
              </controlPr>
            </control>
          </mc:Choice>
        </mc:AlternateContent>
        <mc:AlternateContent xmlns:mc="http://schemas.openxmlformats.org/markup-compatibility/2006">
          <mc:Choice Requires="x14">
            <control shapeId="2519" r:id="rId45" name="Check Box 471">
              <controlPr defaultSize="0" autoFill="0" autoLine="0" autoPict="0">
                <anchor moveWithCells="1">
                  <from>
                    <xdr:col>7</xdr:col>
                    <xdr:colOff>0</xdr:colOff>
                    <xdr:row>12</xdr:row>
                    <xdr:rowOff>0</xdr:rowOff>
                  </from>
                  <to>
                    <xdr:col>8</xdr:col>
                    <xdr:colOff>19050</xdr:colOff>
                    <xdr:row>13</xdr:row>
                    <xdr:rowOff>9525</xdr:rowOff>
                  </to>
                </anchor>
              </controlPr>
            </control>
          </mc:Choice>
        </mc:AlternateContent>
        <mc:AlternateContent xmlns:mc="http://schemas.openxmlformats.org/markup-compatibility/2006">
          <mc:Choice Requires="x14">
            <control shapeId="2520" r:id="rId46" name="Check Box 472">
              <controlPr defaultSize="0" autoFill="0" autoLine="0" autoPict="0">
                <anchor moveWithCells="1">
                  <from>
                    <xdr:col>7</xdr:col>
                    <xdr:colOff>0</xdr:colOff>
                    <xdr:row>9</xdr:row>
                    <xdr:rowOff>0</xdr:rowOff>
                  </from>
                  <to>
                    <xdr:col>8</xdr:col>
                    <xdr:colOff>19050</xdr:colOff>
                    <xdr:row>10</xdr:row>
                    <xdr:rowOff>19050</xdr:rowOff>
                  </to>
                </anchor>
              </controlPr>
            </control>
          </mc:Choice>
        </mc:AlternateContent>
        <mc:AlternateContent xmlns:mc="http://schemas.openxmlformats.org/markup-compatibility/2006">
          <mc:Choice Requires="x14">
            <control shapeId="2522" r:id="rId47" name="Check Box 474">
              <controlPr defaultSize="0" autoFill="0" autoLine="0" autoPict="0">
                <anchor moveWithCells="1">
                  <from>
                    <xdr:col>7</xdr:col>
                    <xdr:colOff>0</xdr:colOff>
                    <xdr:row>12</xdr:row>
                    <xdr:rowOff>190500</xdr:rowOff>
                  </from>
                  <to>
                    <xdr:col>8</xdr:col>
                    <xdr:colOff>19050</xdr:colOff>
                    <xdr:row>14</xdr:row>
                    <xdr:rowOff>0</xdr:rowOff>
                  </to>
                </anchor>
              </controlPr>
            </control>
          </mc:Choice>
        </mc:AlternateContent>
        <mc:AlternateContent xmlns:mc="http://schemas.openxmlformats.org/markup-compatibility/2006">
          <mc:Choice Requires="x14">
            <control shapeId="2527" r:id="rId48" name="Check Box 479">
              <controlPr defaultSize="0" autoFill="0" autoLine="0" autoPict="0">
                <anchor moveWithCells="1">
                  <from>
                    <xdr:col>1</xdr:col>
                    <xdr:colOff>0</xdr:colOff>
                    <xdr:row>38</xdr:row>
                    <xdr:rowOff>0</xdr:rowOff>
                  </from>
                  <to>
                    <xdr:col>2</xdr:col>
                    <xdr:colOff>19050</xdr:colOff>
                    <xdr:row>39</xdr:row>
                    <xdr:rowOff>9525</xdr:rowOff>
                  </to>
                </anchor>
              </controlPr>
            </control>
          </mc:Choice>
        </mc:AlternateContent>
        <mc:AlternateContent xmlns:mc="http://schemas.openxmlformats.org/markup-compatibility/2006">
          <mc:Choice Requires="x14">
            <control shapeId="2528" r:id="rId49" name="Check Box 480">
              <controlPr defaultSize="0" autoFill="0" autoLine="0" autoPict="0">
                <anchor moveWithCells="1">
                  <from>
                    <xdr:col>1</xdr:col>
                    <xdr:colOff>0</xdr:colOff>
                    <xdr:row>44</xdr:row>
                    <xdr:rowOff>0</xdr:rowOff>
                  </from>
                  <to>
                    <xdr:col>2</xdr:col>
                    <xdr:colOff>19050</xdr:colOff>
                    <xdr:row>45</xdr:row>
                    <xdr:rowOff>9525</xdr:rowOff>
                  </to>
                </anchor>
              </controlPr>
            </control>
          </mc:Choice>
        </mc:AlternateContent>
        <mc:AlternateContent xmlns:mc="http://schemas.openxmlformats.org/markup-compatibility/2006">
          <mc:Choice Requires="x14">
            <control shapeId="2531" r:id="rId50" name="Check Box 483">
              <controlPr defaultSize="0" autoFill="0" autoLine="0" autoPict="0">
                <anchor moveWithCells="1">
                  <from>
                    <xdr:col>1</xdr:col>
                    <xdr:colOff>0</xdr:colOff>
                    <xdr:row>40</xdr:row>
                    <xdr:rowOff>0</xdr:rowOff>
                  </from>
                  <to>
                    <xdr:col>2</xdr:col>
                    <xdr:colOff>19050</xdr:colOff>
                    <xdr:row>41</xdr:row>
                    <xdr:rowOff>9525</xdr:rowOff>
                  </to>
                </anchor>
              </controlPr>
            </control>
          </mc:Choice>
        </mc:AlternateContent>
        <mc:AlternateContent xmlns:mc="http://schemas.openxmlformats.org/markup-compatibility/2006">
          <mc:Choice Requires="x14">
            <control shapeId="2533" r:id="rId51" name="Check Box 485">
              <controlPr defaultSize="0" autoFill="0" autoLine="0" autoPict="0">
                <anchor moveWithCells="1">
                  <from>
                    <xdr:col>1</xdr:col>
                    <xdr:colOff>0</xdr:colOff>
                    <xdr:row>41</xdr:row>
                    <xdr:rowOff>0</xdr:rowOff>
                  </from>
                  <to>
                    <xdr:col>2</xdr:col>
                    <xdr:colOff>19050</xdr:colOff>
                    <xdr:row>42</xdr:row>
                    <xdr:rowOff>19050</xdr:rowOff>
                  </to>
                </anchor>
              </controlPr>
            </control>
          </mc:Choice>
        </mc:AlternateContent>
        <mc:AlternateContent xmlns:mc="http://schemas.openxmlformats.org/markup-compatibility/2006">
          <mc:Choice Requires="x14">
            <control shapeId="2537" r:id="rId52" name="Check Box 489">
              <controlPr defaultSize="0" autoFill="0" autoLine="0" autoPict="0">
                <anchor moveWithCells="1">
                  <from>
                    <xdr:col>7</xdr:col>
                    <xdr:colOff>0</xdr:colOff>
                    <xdr:row>10</xdr:row>
                    <xdr:rowOff>0</xdr:rowOff>
                  </from>
                  <to>
                    <xdr:col>8</xdr:col>
                    <xdr:colOff>19050</xdr:colOff>
                    <xdr:row>11</xdr:row>
                    <xdr:rowOff>9525</xdr:rowOff>
                  </to>
                </anchor>
              </controlPr>
            </control>
          </mc:Choice>
        </mc:AlternateContent>
        <mc:AlternateContent xmlns:mc="http://schemas.openxmlformats.org/markup-compatibility/2006">
          <mc:Choice Requires="x14">
            <control shapeId="2549" r:id="rId53" name="Check Box 501">
              <controlPr defaultSize="0" autoFill="0" autoLine="0" autoPict="0">
                <anchor moveWithCells="1">
                  <from>
                    <xdr:col>7</xdr:col>
                    <xdr:colOff>0</xdr:colOff>
                    <xdr:row>18</xdr:row>
                    <xdr:rowOff>0</xdr:rowOff>
                  </from>
                  <to>
                    <xdr:col>8</xdr:col>
                    <xdr:colOff>19050</xdr:colOff>
                    <xdr:row>19</xdr:row>
                    <xdr:rowOff>9525</xdr:rowOff>
                  </to>
                </anchor>
              </controlPr>
            </control>
          </mc:Choice>
        </mc:AlternateContent>
        <mc:AlternateContent xmlns:mc="http://schemas.openxmlformats.org/markup-compatibility/2006">
          <mc:Choice Requires="x14">
            <control shapeId="2550" r:id="rId54" name="Check Box 502">
              <controlPr defaultSize="0" autoFill="0" autoLine="0" autoPict="0">
                <anchor moveWithCells="1">
                  <from>
                    <xdr:col>7</xdr:col>
                    <xdr:colOff>0</xdr:colOff>
                    <xdr:row>18</xdr:row>
                    <xdr:rowOff>190500</xdr:rowOff>
                  </from>
                  <to>
                    <xdr:col>8</xdr:col>
                    <xdr:colOff>19050</xdr:colOff>
                    <xdr:row>20</xdr:row>
                    <xdr:rowOff>0</xdr:rowOff>
                  </to>
                </anchor>
              </controlPr>
            </control>
          </mc:Choice>
        </mc:AlternateContent>
        <mc:AlternateContent xmlns:mc="http://schemas.openxmlformats.org/markup-compatibility/2006">
          <mc:Choice Requires="x14">
            <control shapeId="2561" r:id="rId55" name="Check Box 513">
              <controlPr defaultSize="0" autoFill="0" autoLine="0" autoPict="0">
                <anchor moveWithCells="1">
                  <from>
                    <xdr:col>5</xdr:col>
                    <xdr:colOff>9525</xdr:colOff>
                    <xdr:row>1</xdr:row>
                    <xdr:rowOff>152400</xdr:rowOff>
                  </from>
                  <to>
                    <xdr:col>5</xdr:col>
                    <xdr:colOff>514350</xdr:colOff>
                    <xdr:row>1</xdr:row>
                    <xdr:rowOff>323850</xdr:rowOff>
                  </to>
                </anchor>
              </controlPr>
            </control>
          </mc:Choice>
        </mc:AlternateContent>
        <mc:AlternateContent xmlns:mc="http://schemas.openxmlformats.org/markup-compatibility/2006">
          <mc:Choice Requires="x14">
            <control shapeId="2562" r:id="rId56" name="Check Box 514">
              <controlPr defaultSize="0" autoFill="0" autoLine="0" autoPict="0">
                <anchor moveWithCells="1">
                  <from>
                    <xdr:col>5</xdr:col>
                    <xdr:colOff>9525</xdr:colOff>
                    <xdr:row>1</xdr:row>
                    <xdr:rowOff>9525</xdr:rowOff>
                  </from>
                  <to>
                    <xdr:col>5</xdr:col>
                    <xdr:colOff>523875</xdr:colOff>
                    <xdr:row>1</xdr:row>
                    <xdr:rowOff>180975</xdr:rowOff>
                  </to>
                </anchor>
              </controlPr>
            </control>
          </mc:Choice>
        </mc:AlternateContent>
        <mc:AlternateContent xmlns:mc="http://schemas.openxmlformats.org/markup-compatibility/2006">
          <mc:Choice Requires="x14">
            <control shapeId="2563" r:id="rId57" name="Check Box 515">
              <controlPr defaultSize="0" autoFill="0" autoLine="0" autoPict="0">
                <anchor moveWithCells="1">
                  <from>
                    <xdr:col>5</xdr:col>
                    <xdr:colOff>581025</xdr:colOff>
                    <xdr:row>0</xdr:row>
                    <xdr:rowOff>238125</xdr:rowOff>
                  </from>
                  <to>
                    <xdr:col>5</xdr:col>
                    <xdr:colOff>1085850</xdr:colOff>
                    <xdr:row>1</xdr:row>
                    <xdr:rowOff>161925</xdr:rowOff>
                  </to>
                </anchor>
              </controlPr>
            </control>
          </mc:Choice>
        </mc:AlternateContent>
        <mc:AlternateContent xmlns:mc="http://schemas.openxmlformats.org/markup-compatibility/2006">
          <mc:Choice Requires="x14">
            <control shapeId="2571" r:id="rId58" name="Check Box 523">
              <controlPr defaultSize="0" autoFill="0" autoLine="0" autoPict="0">
                <anchor moveWithCells="1">
                  <from>
                    <xdr:col>2</xdr:col>
                    <xdr:colOff>1924050</xdr:colOff>
                    <xdr:row>34</xdr:row>
                    <xdr:rowOff>9525</xdr:rowOff>
                  </from>
                  <to>
                    <xdr:col>4</xdr:col>
                    <xdr:colOff>28575</xdr:colOff>
                    <xdr:row>34</xdr:row>
                    <xdr:rowOff>180975</xdr:rowOff>
                  </to>
                </anchor>
              </controlPr>
            </control>
          </mc:Choice>
        </mc:AlternateContent>
        <mc:AlternateContent xmlns:mc="http://schemas.openxmlformats.org/markup-compatibility/2006">
          <mc:Choice Requires="x14">
            <control shapeId="2572" r:id="rId59" name="Check Box 524">
              <controlPr defaultSize="0" autoFill="0" autoLine="0" autoPict="0">
                <anchor moveWithCells="1">
                  <from>
                    <xdr:col>7</xdr:col>
                    <xdr:colOff>0</xdr:colOff>
                    <xdr:row>14</xdr:row>
                    <xdr:rowOff>0</xdr:rowOff>
                  </from>
                  <to>
                    <xdr:col>8</xdr:col>
                    <xdr:colOff>19050</xdr:colOff>
                    <xdr:row>15</xdr:row>
                    <xdr:rowOff>9525</xdr:rowOff>
                  </to>
                </anchor>
              </controlPr>
            </control>
          </mc:Choice>
        </mc:AlternateContent>
        <mc:AlternateContent xmlns:mc="http://schemas.openxmlformats.org/markup-compatibility/2006">
          <mc:Choice Requires="x14">
            <control shapeId="2579" r:id="rId60" name="Check Box 531">
              <controlPr defaultSize="0" autoFill="0" autoLine="0" autoPict="0">
                <anchor moveWithCells="1">
                  <from>
                    <xdr:col>1</xdr:col>
                    <xdr:colOff>0</xdr:colOff>
                    <xdr:row>43</xdr:row>
                    <xdr:rowOff>9525</xdr:rowOff>
                  </from>
                  <to>
                    <xdr:col>2</xdr:col>
                    <xdr:colOff>19050</xdr:colOff>
                    <xdr:row>43</xdr:row>
                    <xdr:rowOff>180975</xdr:rowOff>
                  </to>
                </anchor>
              </controlPr>
            </control>
          </mc:Choice>
        </mc:AlternateContent>
        <mc:AlternateContent xmlns:mc="http://schemas.openxmlformats.org/markup-compatibility/2006">
          <mc:Choice Requires="x14">
            <control shapeId="2580" r:id="rId61" name="Check Box 532">
              <controlPr defaultSize="0" autoFill="0" autoLine="0" autoPict="0">
                <anchor moveWithCells="1">
                  <from>
                    <xdr:col>1</xdr:col>
                    <xdr:colOff>0</xdr:colOff>
                    <xdr:row>45</xdr:row>
                    <xdr:rowOff>9525</xdr:rowOff>
                  </from>
                  <to>
                    <xdr:col>2</xdr:col>
                    <xdr:colOff>19050</xdr:colOff>
                    <xdr:row>45</xdr:row>
                    <xdr:rowOff>180975</xdr:rowOff>
                  </to>
                </anchor>
              </controlPr>
            </control>
          </mc:Choice>
        </mc:AlternateContent>
        <mc:AlternateContent xmlns:mc="http://schemas.openxmlformats.org/markup-compatibility/2006">
          <mc:Choice Requires="x14">
            <control shapeId="2582" r:id="rId62" name="Check Box 534">
              <controlPr defaultSize="0" autoFill="0" autoLine="0" autoPict="0">
                <anchor moveWithCells="1">
                  <from>
                    <xdr:col>1</xdr:col>
                    <xdr:colOff>0</xdr:colOff>
                    <xdr:row>39</xdr:row>
                    <xdr:rowOff>9525</xdr:rowOff>
                  </from>
                  <to>
                    <xdr:col>2</xdr:col>
                    <xdr:colOff>19050</xdr:colOff>
                    <xdr:row>39</xdr:row>
                    <xdr:rowOff>180975</xdr:rowOff>
                  </to>
                </anchor>
              </controlPr>
            </control>
          </mc:Choice>
        </mc:AlternateContent>
        <mc:AlternateContent xmlns:mc="http://schemas.openxmlformats.org/markup-compatibility/2006">
          <mc:Choice Requires="x14">
            <control shapeId="2589" r:id="rId63" name="Check Box 541">
              <controlPr defaultSize="0" autoFill="0" autoLine="0" autoPict="0">
                <anchor moveWithCells="1">
                  <from>
                    <xdr:col>3</xdr:col>
                    <xdr:colOff>0</xdr:colOff>
                    <xdr:row>35</xdr:row>
                    <xdr:rowOff>0</xdr:rowOff>
                  </from>
                  <to>
                    <xdr:col>4</xdr:col>
                    <xdr:colOff>28575</xdr:colOff>
                    <xdr:row>36</xdr:row>
                    <xdr:rowOff>9525</xdr:rowOff>
                  </to>
                </anchor>
              </controlPr>
            </control>
          </mc:Choice>
        </mc:AlternateContent>
        <mc:AlternateContent xmlns:mc="http://schemas.openxmlformats.org/markup-compatibility/2006">
          <mc:Choice Requires="x14">
            <control shapeId="2594" r:id="rId64" name="Check Box 546">
              <controlPr defaultSize="0" autoFill="0" autoLine="0" autoPict="0">
                <anchor moveWithCells="1">
                  <from>
                    <xdr:col>3</xdr:col>
                    <xdr:colOff>0</xdr:colOff>
                    <xdr:row>24</xdr:row>
                    <xdr:rowOff>190500</xdr:rowOff>
                  </from>
                  <to>
                    <xdr:col>4</xdr:col>
                    <xdr:colOff>28575</xdr:colOff>
                    <xdr:row>26</xdr:row>
                    <xdr:rowOff>0</xdr:rowOff>
                  </to>
                </anchor>
              </controlPr>
            </control>
          </mc:Choice>
        </mc:AlternateContent>
        <mc:AlternateContent xmlns:mc="http://schemas.openxmlformats.org/markup-compatibility/2006">
          <mc:Choice Requires="x14">
            <control shapeId="2595" r:id="rId65" name="Check Box 547">
              <controlPr defaultSize="0" autoFill="0" autoLine="0" autoPict="0">
                <anchor moveWithCells="1">
                  <from>
                    <xdr:col>3</xdr:col>
                    <xdr:colOff>0</xdr:colOff>
                    <xdr:row>25</xdr:row>
                    <xdr:rowOff>190500</xdr:rowOff>
                  </from>
                  <to>
                    <xdr:col>4</xdr:col>
                    <xdr:colOff>28575</xdr:colOff>
                    <xdr:row>27</xdr:row>
                    <xdr:rowOff>0</xdr:rowOff>
                  </to>
                </anchor>
              </controlPr>
            </control>
          </mc:Choice>
        </mc:AlternateContent>
        <mc:AlternateContent xmlns:mc="http://schemas.openxmlformats.org/markup-compatibility/2006">
          <mc:Choice Requires="x14">
            <control shapeId="2597" r:id="rId66" name="Check Box 549">
              <controlPr defaultSize="0" autoFill="0" autoLine="0" autoPict="0">
                <anchor moveWithCells="1">
                  <from>
                    <xdr:col>6</xdr:col>
                    <xdr:colOff>190500</xdr:colOff>
                    <xdr:row>22</xdr:row>
                    <xdr:rowOff>190500</xdr:rowOff>
                  </from>
                  <to>
                    <xdr:col>8</xdr:col>
                    <xdr:colOff>19050</xdr:colOff>
                    <xdr:row>24</xdr:row>
                    <xdr:rowOff>0</xdr:rowOff>
                  </to>
                </anchor>
              </controlPr>
            </control>
          </mc:Choice>
        </mc:AlternateContent>
        <mc:AlternateContent xmlns:mc="http://schemas.openxmlformats.org/markup-compatibility/2006">
          <mc:Choice Requires="x14">
            <control shapeId="2626" r:id="rId67" name="Check Box 578">
              <controlPr defaultSize="0" autoFill="0" autoLine="0" autoPict="0">
                <anchor moveWithCells="1">
                  <from>
                    <xdr:col>1</xdr:col>
                    <xdr:colOff>0</xdr:colOff>
                    <xdr:row>41</xdr:row>
                    <xdr:rowOff>0</xdr:rowOff>
                  </from>
                  <to>
                    <xdr:col>2</xdr:col>
                    <xdr:colOff>19050</xdr:colOff>
                    <xdr:row>42</xdr:row>
                    <xdr:rowOff>19050</xdr:rowOff>
                  </to>
                </anchor>
              </controlPr>
            </control>
          </mc:Choice>
        </mc:AlternateContent>
        <mc:AlternateContent xmlns:mc="http://schemas.openxmlformats.org/markup-compatibility/2006">
          <mc:Choice Requires="x14">
            <control shapeId="2627" r:id="rId68" name="Check Box 579">
              <controlPr defaultSize="0" autoFill="0" autoLine="0" autoPict="0">
                <anchor moveWithCells="1">
                  <from>
                    <xdr:col>1</xdr:col>
                    <xdr:colOff>0</xdr:colOff>
                    <xdr:row>41</xdr:row>
                    <xdr:rowOff>190500</xdr:rowOff>
                  </from>
                  <to>
                    <xdr:col>2</xdr:col>
                    <xdr:colOff>19050</xdr:colOff>
                    <xdr:row>43</xdr:row>
                    <xdr:rowOff>9525</xdr:rowOff>
                  </to>
                </anchor>
              </controlPr>
            </control>
          </mc:Choice>
        </mc:AlternateContent>
        <mc:AlternateContent xmlns:mc="http://schemas.openxmlformats.org/markup-compatibility/2006">
          <mc:Choice Requires="x14">
            <control shapeId="2629" r:id="rId69" name="Check Box 581">
              <controlPr defaultSize="0" autoFill="0" autoLine="0" autoPict="0">
                <anchor moveWithCells="1">
                  <from>
                    <xdr:col>2</xdr:col>
                    <xdr:colOff>1905000</xdr:colOff>
                    <xdr:row>14</xdr:row>
                    <xdr:rowOff>9525</xdr:rowOff>
                  </from>
                  <to>
                    <xdr:col>4</xdr:col>
                    <xdr:colOff>9525</xdr:colOff>
                    <xdr:row>15</xdr:row>
                    <xdr:rowOff>19050</xdr:rowOff>
                  </to>
                </anchor>
              </controlPr>
            </control>
          </mc:Choice>
        </mc:AlternateContent>
        <mc:AlternateContent xmlns:mc="http://schemas.openxmlformats.org/markup-compatibility/2006">
          <mc:Choice Requires="x14">
            <control shapeId="2630" r:id="rId70" name="Check Box 582">
              <controlPr defaultSize="0" autoFill="0" autoLine="0" autoPict="0">
                <anchor moveWithCells="1">
                  <from>
                    <xdr:col>5</xdr:col>
                    <xdr:colOff>581025</xdr:colOff>
                    <xdr:row>1</xdr:row>
                    <xdr:rowOff>142875</xdr:rowOff>
                  </from>
                  <to>
                    <xdr:col>5</xdr:col>
                    <xdr:colOff>1285875</xdr:colOff>
                    <xdr:row>1</xdr:row>
                    <xdr:rowOff>304800</xdr:rowOff>
                  </to>
                </anchor>
              </controlPr>
            </control>
          </mc:Choice>
        </mc:AlternateContent>
        <mc:AlternateContent xmlns:mc="http://schemas.openxmlformats.org/markup-compatibility/2006">
          <mc:Choice Requires="x14">
            <control shapeId="2635" r:id="rId71" name="Check Box 587">
              <controlPr defaultSize="0" autoFill="0" autoLine="0" autoPict="0">
                <anchor moveWithCells="1">
                  <from>
                    <xdr:col>5</xdr:col>
                    <xdr:colOff>9525</xdr:colOff>
                    <xdr:row>2</xdr:row>
                    <xdr:rowOff>152400</xdr:rowOff>
                  </from>
                  <to>
                    <xdr:col>5</xdr:col>
                    <xdr:colOff>514350</xdr:colOff>
                    <xdr:row>2</xdr:row>
                    <xdr:rowOff>314325</xdr:rowOff>
                  </to>
                </anchor>
              </controlPr>
            </control>
          </mc:Choice>
        </mc:AlternateContent>
        <mc:AlternateContent xmlns:mc="http://schemas.openxmlformats.org/markup-compatibility/2006">
          <mc:Choice Requires="x14">
            <control shapeId="2636" r:id="rId72" name="Check Box 588">
              <controlPr defaultSize="0" autoFill="0" autoLine="0" autoPict="0">
                <anchor moveWithCells="1">
                  <from>
                    <xdr:col>5</xdr:col>
                    <xdr:colOff>9525</xdr:colOff>
                    <xdr:row>2</xdr:row>
                    <xdr:rowOff>9525</xdr:rowOff>
                  </from>
                  <to>
                    <xdr:col>5</xdr:col>
                    <xdr:colOff>523875</xdr:colOff>
                    <xdr:row>2</xdr:row>
                    <xdr:rowOff>171450</xdr:rowOff>
                  </to>
                </anchor>
              </controlPr>
            </control>
          </mc:Choice>
        </mc:AlternateContent>
        <mc:AlternateContent xmlns:mc="http://schemas.openxmlformats.org/markup-compatibility/2006">
          <mc:Choice Requires="x14">
            <control shapeId="2637" r:id="rId73" name="Check Box 589">
              <controlPr defaultSize="0" autoFill="0" autoLine="0" autoPict="0">
                <anchor moveWithCells="1">
                  <from>
                    <xdr:col>5</xdr:col>
                    <xdr:colOff>581025</xdr:colOff>
                    <xdr:row>1</xdr:row>
                    <xdr:rowOff>323850</xdr:rowOff>
                  </from>
                  <to>
                    <xdr:col>5</xdr:col>
                    <xdr:colOff>1085850</xdr:colOff>
                    <xdr:row>2</xdr:row>
                    <xdr:rowOff>161925</xdr:rowOff>
                  </to>
                </anchor>
              </controlPr>
            </control>
          </mc:Choice>
        </mc:AlternateContent>
        <mc:AlternateContent xmlns:mc="http://schemas.openxmlformats.org/markup-compatibility/2006">
          <mc:Choice Requires="x14">
            <control shapeId="2638" r:id="rId74" name="Check Box 590">
              <controlPr defaultSize="0" autoFill="0" autoLine="0" autoPict="0">
                <anchor moveWithCells="1">
                  <from>
                    <xdr:col>5</xdr:col>
                    <xdr:colOff>581025</xdr:colOff>
                    <xdr:row>2</xdr:row>
                    <xdr:rowOff>142875</xdr:rowOff>
                  </from>
                  <to>
                    <xdr:col>5</xdr:col>
                    <xdr:colOff>1285875</xdr:colOff>
                    <xdr:row>2</xdr:row>
                    <xdr:rowOff>295275</xdr:rowOff>
                  </to>
                </anchor>
              </controlPr>
            </control>
          </mc:Choice>
        </mc:AlternateContent>
        <mc:AlternateContent xmlns:mc="http://schemas.openxmlformats.org/markup-compatibility/2006">
          <mc:Choice Requires="x14">
            <control shapeId="2639" r:id="rId75" name="Check Box 591">
              <controlPr defaultSize="0" autoFill="0" autoLine="0" autoPict="0">
                <anchor moveWithCells="1">
                  <from>
                    <xdr:col>5</xdr:col>
                    <xdr:colOff>9525</xdr:colOff>
                    <xdr:row>3</xdr:row>
                    <xdr:rowOff>152400</xdr:rowOff>
                  </from>
                  <to>
                    <xdr:col>5</xdr:col>
                    <xdr:colOff>514350</xdr:colOff>
                    <xdr:row>3</xdr:row>
                    <xdr:rowOff>314325</xdr:rowOff>
                  </to>
                </anchor>
              </controlPr>
            </control>
          </mc:Choice>
        </mc:AlternateContent>
        <mc:AlternateContent xmlns:mc="http://schemas.openxmlformats.org/markup-compatibility/2006">
          <mc:Choice Requires="x14">
            <control shapeId="2640" r:id="rId76" name="Check Box 592">
              <controlPr defaultSize="0" autoFill="0" autoLine="0" autoPict="0">
                <anchor moveWithCells="1">
                  <from>
                    <xdr:col>5</xdr:col>
                    <xdr:colOff>9525</xdr:colOff>
                    <xdr:row>3</xdr:row>
                    <xdr:rowOff>9525</xdr:rowOff>
                  </from>
                  <to>
                    <xdr:col>5</xdr:col>
                    <xdr:colOff>523875</xdr:colOff>
                    <xdr:row>3</xdr:row>
                    <xdr:rowOff>171450</xdr:rowOff>
                  </to>
                </anchor>
              </controlPr>
            </control>
          </mc:Choice>
        </mc:AlternateContent>
        <mc:AlternateContent xmlns:mc="http://schemas.openxmlformats.org/markup-compatibility/2006">
          <mc:Choice Requires="x14">
            <control shapeId="2641" r:id="rId77" name="Check Box 593">
              <controlPr defaultSize="0" autoFill="0" autoLine="0" autoPict="0">
                <anchor moveWithCells="1">
                  <from>
                    <xdr:col>5</xdr:col>
                    <xdr:colOff>581025</xdr:colOff>
                    <xdr:row>2</xdr:row>
                    <xdr:rowOff>323850</xdr:rowOff>
                  </from>
                  <to>
                    <xdr:col>5</xdr:col>
                    <xdr:colOff>1085850</xdr:colOff>
                    <xdr:row>3</xdr:row>
                    <xdr:rowOff>161925</xdr:rowOff>
                  </to>
                </anchor>
              </controlPr>
            </control>
          </mc:Choice>
        </mc:AlternateContent>
        <mc:AlternateContent xmlns:mc="http://schemas.openxmlformats.org/markup-compatibility/2006">
          <mc:Choice Requires="x14">
            <control shapeId="2642" r:id="rId78" name="Check Box 594">
              <controlPr defaultSize="0" autoFill="0" autoLine="0" autoPict="0">
                <anchor moveWithCells="1">
                  <from>
                    <xdr:col>5</xdr:col>
                    <xdr:colOff>581025</xdr:colOff>
                    <xdr:row>3</xdr:row>
                    <xdr:rowOff>142875</xdr:rowOff>
                  </from>
                  <to>
                    <xdr:col>5</xdr:col>
                    <xdr:colOff>1285875</xdr:colOff>
                    <xdr:row>3</xdr:row>
                    <xdr:rowOff>295275</xdr:rowOff>
                  </to>
                </anchor>
              </controlPr>
            </control>
          </mc:Choice>
        </mc:AlternateContent>
        <mc:AlternateContent xmlns:mc="http://schemas.openxmlformats.org/markup-compatibility/2006">
          <mc:Choice Requires="x14">
            <control shapeId="2643" r:id="rId79" name="Check Box 595">
              <controlPr defaultSize="0" autoFill="0" autoLine="0" autoPict="0">
                <anchor moveWithCells="1">
                  <from>
                    <xdr:col>3</xdr:col>
                    <xdr:colOff>0</xdr:colOff>
                    <xdr:row>38</xdr:row>
                    <xdr:rowOff>0</xdr:rowOff>
                  </from>
                  <to>
                    <xdr:col>4</xdr:col>
                    <xdr:colOff>28575</xdr:colOff>
                    <xdr:row>39</xdr:row>
                    <xdr:rowOff>9525</xdr:rowOff>
                  </to>
                </anchor>
              </controlPr>
            </control>
          </mc:Choice>
        </mc:AlternateContent>
        <mc:AlternateContent xmlns:mc="http://schemas.openxmlformats.org/markup-compatibility/2006">
          <mc:Choice Requires="x14">
            <control shapeId="2644" r:id="rId80" name="Check Box 596">
              <controlPr defaultSize="0" autoFill="0" autoLine="0" autoPict="0">
                <anchor moveWithCells="1">
                  <from>
                    <xdr:col>3</xdr:col>
                    <xdr:colOff>0</xdr:colOff>
                    <xdr:row>35</xdr:row>
                    <xdr:rowOff>190500</xdr:rowOff>
                  </from>
                  <to>
                    <xdr:col>4</xdr:col>
                    <xdr:colOff>28575</xdr:colOff>
                    <xdr:row>37</xdr:row>
                    <xdr:rowOff>9525</xdr:rowOff>
                  </to>
                </anchor>
              </controlPr>
            </control>
          </mc:Choice>
        </mc:AlternateContent>
        <mc:AlternateContent xmlns:mc="http://schemas.openxmlformats.org/markup-compatibility/2006">
          <mc:Choice Requires="x14">
            <control shapeId="2645" r:id="rId81" name="Check Box 597">
              <controlPr defaultSize="0" autoFill="0" autoLine="0" autoPict="0">
                <anchor moveWithCells="1">
                  <from>
                    <xdr:col>2</xdr:col>
                    <xdr:colOff>1924050</xdr:colOff>
                    <xdr:row>36</xdr:row>
                    <xdr:rowOff>190500</xdr:rowOff>
                  </from>
                  <to>
                    <xdr:col>4</xdr:col>
                    <xdr:colOff>28575</xdr:colOff>
                    <xdr:row>38</xdr:row>
                    <xdr:rowOff>9525</xdr:rowOff>
                  </to>
                </anchor>
              </controlPr>
            </control>
          </mc:Choice>
        </mc:AlternateContent>
        <mc:AlternateContent xmlns:mc="http://schemas.openxmlformats.org/markup-compatibility/2006">
          <mc:Choice Requires="x14">
            <control shapeId="2646" r:id="rId82" name="Check Box 598">
              <controlPr defaultSize="0" autoFill="0" autoLine="0" autoPict="0">
                <anchor moveWithCells="1">
                  <from>
                    <xdr:col>3</xdr:col>
                    <xdr:colOff>0</xdr:colOff>
                    <xdr:row>39</xdr:row>
                    <xdr:rowOff>0</xdr:rowOff>
                  </from>
                  <to>
                    <xdr:col>4</xdr:col>
                    <xdr:colOff>28575</xdr:colOff>
                    <xdr:row>40</xdr:row>
                    <xdr:rowOff>9525</xdr:rowOff>
                  </to>
                </anchor>
              </controlPr>
            </control>
          </mc:Choice>
        </mc:AlternateContent>
        <mc:AlternateContent xmlns:mc="http://schemas.openxmlformats.org/markup-compatibility/2006">
          <mc:Choice Requires="x14">
            <control shapeId="2647" r:id="rId83" name="Check Box 599">
              <controlPr defaultSize="0" autoFill="0" autoLine="0" autoPict="0">
                <anchor moveWithCells="1">
                  <from>
                    <xdr:col>3</xdr:col>
                    <xdr:colOff>0</xdr:colOff>
                    <xdr:row>40</xdr:row>
                    <xdr:rowOff>0</xdr:rowOff>
                  </from>
                  <to>
                    <xdr:col>4</xdr:col>
                    <xdr:colOff>28575</xdr:colOff>
                    <xdr:row>41</xdr:row>
                    <xdr:rowOff>9525</xdr:rowOff>
                  </to>
                </anchor>
              </controlPr>
            </control>
          </mc:Choice>
        </mc:AlternateContent>
        <mc:AlternateContent xmlns:mc="http://schemas.openxmlformats.org/markup-compatibility/2006">
          <mc:Choice Requires="x14">
            <control shapeId="2649" r:id="rId84" name="Check Box 601">
              <controlPr defaultSize="0" autoFill="0" autoLine="0" autoPict="0">
                <anchor moveWithCells="1">
                  <from>
                    <xdr:col>1</xdr:col>
                    <xdr:colOff>0</xdr:colOff>
                    <xdr:row>33</xdr:row>
                    <xdr:rowOff>0</xdr:rowOff>
                  </from>
                  <to>
                    <xdr:col>2</xdr:col>
                    <xdr:colOff>19050</xdr:colOff>
                    <xdr:row>34</xdr:row>
                    <xdr:rowOff>9525</xdr:rowOff>
                  </to>
                </anchor>
              </controlPr>
            </control>
          </mc:Choice>
        </mc:AlternateContent>
        <mc:AlternateContent xmlns:mc="http://schemas.openxmlformats.org/markup-compatibility/2006">
          <mc:Choice Requires="x14">
            <control shapeId="2650" r:id="rId85" name="Check Box 602">
              <controlPr defaultSize="0" autoFill="0" autoLine="0" autoPict="0">
                <anchor moveWithCells="1">
                  <from>
                    <xdr:col>1</xdr:col>
                    <xdr:colOff>0</xdr:colOff>
                    <xdr:row>34</xdr:row>
                    <xdr:rowOff>0</xdr:rowOff>
                  </from>
                  <to>
                    <xdr:col>2</xdr:col>
                    <xdr:colOff>19050</xdr:colOff>
                    <xdr:row>35</xdr:row>
                    <xdr:rowOff>9525</xdr:rowOff>
                  </to>
                </anchor>
              </controlPr>
            </control>
          </mc:Choice>
        </mc:AlternateContent>
        <mc:AlternateContent xmlns:mc="http://schemas.openxmlformats.org/markup-compatibility/2006">
          <mc:Choice Requires="x14">
            <control shapeId="2651" r:id="rId86" name="Check Box 603">
              <controlPr defaultSize="0" autoFill="0" autoLine="0" autoPict="0">
                <anchor moveWithCells="1">
                  <from>
                    <xdr:col>1</xdr:col>
                    <xdr:colOff>0</xdr:colOff>
                    <xdr:row>35</xdr:row>
                    <xdr:rowOff>0</xdr:rowOff>
                  </from>
                  <to>
                    <xdr:col>2</xdr:col>
                    <xdr:colOff>19050</xdr:colOff>
                    <xdr:row>36</xdr:row>
                    <xdr:rowOff>9525</xdr:rowOff>
                  </to>
                </anchor>
              </controlPr>
            </control>
          </mc:Choice>
        </mc:AlternateContent>
        <mc:AlternateContent xmlns:mc="http://schemas.openxmlformats.org/markup-compatibility/2006">
          <mc:Choice Requires="x14">
            <control shapeId="2652" r:id="rId87" name="Check Box 604">
              <controlPr defaultSize="0" autoFill="0" autoLine="0" autoPict="0">
                <anchor moveWithCells="1">
                  <from>
                    <xdr:col>1</xdr:col>
                    <xdr:colOff>0</xdr:colOff>
                    <xdr:row>36</xdr:row>
                    <xdr:rowOff>0</xdr:rowOff>
                  </from>
                  <to>
                    <xdr:col>2</xdr:col>
                    <xdr:colOff>19050</xdr:colOff>
                    <xdr:row>37</xdr:row>
                    <xdr:rowOff>19050</xdr:rowOff>
                  </to>
                </anchor>
              </controlPr>
            </control>
          </mc:Choice>
        </mc:AlternateContent>
        <mc:AlternateContent xmlns:mc="http://schemas.openxmlformats.org/markup-compatibility/2006">
          <mc:Choice Requires="x14">
            <control shapeId="2653" r:id="rId88" name="Check Box 605">
              <controlPr defaultSize="0" autoFill="0" autoLine="0" autoPict="0">
                <anchor moveWithCells="1">
                  <from>
                    <xdr:col>3</xdr:col>
                    <xdr:colOff>0</xdr:colOff>
                    <xdr:row>41</xdr:row>
                    <xdr:rowOff>0</xdr:rowOff>
                  </from>
                  <to>
                    <xdr:col>4</xdr:col>
                    <xdr:colOff>28575</xdr:colOff>
                    <xdr:row>42</xdr:row>
                    <xdr:rowOff>19050</xdr:rowOff>
                  </to>
                </anchor>
              </controlPr>
            </control>
          </mc:Choice>
        </mc:AlternateContent>
        <mc:AlternateContent xmlns:mc="http://schemas.openxmlformats.org/markup-compatibility/2006">
          <mc:Choice Requires="x14">
            <control shapeId="2654" r:id="rId89" name="Check Box 606">
              <controlPr defaultSize="0" autoFill="0" autoLine="0" autoPict="0">
                <anchor moveWithCells="1">
                  <from>
                    <xdr:col>3</xdr:col>
                    <xdr:colOff>0</xdr:colOff>
                    <xdr:row>42</xdr:row>
                    <xdr:rowOff>0</xdr:rowOff>
                  </from>
                  <to>
                    <xdr:col>4</xdr:col>
                    <xdr:colOff>28575</xdr:colOff>
                    <xdr:row>43</xdr:row>
                    <xdr:rowOff>9525</xdr:rowOff>
                  </to>
                </anchor>
              </controlPr>
            </control>
          </mc:Choice>
        </mc:AlternateContent>
        <mc:AlternateContent xmlns:mc="http://schemas.openxmlformats.org/markup-compatibility/2006">
          <mc:Choice Requires="x14">
            <control shapeId="2655" r:id="rId90" name="Check Box 607">
              <controlPr defaultSize="0" autoFill="0" autoLine="0" autoPict="0">
                <anchor moveWithCells="1">
                  <from>
                    <xdr:col>3</xdr:col>
                    <xdr:colOff>0</xdr:colOff>
                    <xdr:row>43</xdr:row>
                    <xdr:rowOff>0</xdr:rowOff>
                  </from>
                  <to>
                    <xdr:col>4</xdr:col>
                    <xdr:colOff>28575</xdr:colOff>
                    <xdr:row>44</xdr:row>
                    <xdr:rowOff>9525</xdr:rowOff>
                  </to>
                </anchor>
              </controlPr>
            </control>
          </mc:Choice>
        </mc:AlternateContent>
        <mc:AlternateContent xmlns:mc="http://schemas.openxmlformats.org/markup-compatibility/2006">
          <mc:Choice Requires="x14">
            <control shapeId="2656" r:id="rId91" name="Check Box 608">
              <controlPr defaultSize="0" autoFill="0" autoLine="0" autoPict="0">
                <anchor moveWithCells="1">
                  <from>
                    <xdr:col>3</xdr:col>
                    <xdr:colOff>0</xdr:colOff>
                    <xdr:row>44</xdr:row>
                    <xdr:rowOff>0</xdr:rowOff>
                  </from>
                  <to>
                    <xdr:col>4</xdr:col>
                    <xdr:colOff>28575</xdr:colOff>
                    <xdr:row>45</xdr:row>
                    <xdr:rowOff>9525</xdr:rowOff>
                  </to>
                </anchor>
              </controlPr>
            </control>
          </mc:Choice>
        </mc:AlternateContent>
        <mc:AlternateContent xmlns:mc="http://schemas.openxmlformats.org/markup-compatibility/2006">
          <mc:Choice Requires="x14">
            <control shapeId="2657" r:id="rId92" name="Check Box 609">
              <controlPr defaultSize="0" autoFill="0" autoLine="0" autoPict="0">
                <anchor moveWithCells="1">
                  <from>
                    <xdr:col>3</xdr:col>
                    <xdr:colOff>0</xdr:colOff>
                    <xdr:row>45</xdr:row>
                    <xdr:rowOff>0</xdr:rowOff>
                  </from>
                  <to>
                    <xdr:col>4</xdr:col>
                    <xdr:colOff>28575</xdr:colOff>
                    <xdr:row>46</xdr:row>
                    <xdr:rowOff>9525</xdr:rowOff>
                  </to>
                </anchor>
              </controlPr>
            </control>
          </mc:Choice>
        </mc:AlternateContent>
        <mc:AlternateContent xmlns:mc="http://schemas.openxmlformats.org/markup-compatibility/2006">
          <mc:Choice Requires="x14">
            <control shapeId="2658" r:id="rId93" name="Check Box 610">
              <controlPr defaultSize="0" autoFill="0" autoLine="0" autoPict="0">
                <anchor moveWithCells="1">
                  <from>
                    <xdr:col>1</xdr:col>
                    <xdr:colOff>0</xdr:colOff>
                    <xdr:row>37</xdr:row>
                    <xdr:rowOff>0</xdr:rowOff>
                  </from>
                  <to>
                    <xdr:col>2</xdr:col>
                    <xdr:colOff>19050</xdr:colOff>
                    <xdr:row>38</xdr:row>
                    <xdr:rowOff>9525</xdr:rowOff>
                  </to>
                </anchor>
              </controlPr>
            </control>
          </mc:Choice>
        </mc:AlternateContent>
        <mc:AlternateContent xmlns:mc="http://schemas.openxmlformats.org/markup-compatibility/2006">
          <mc:Choice Requires="x14">
            <control shapeId="2674" r:id="rId94" name="Check Box 626">
              <controlPr defaultSize="0" autoFill="0" autoLine="0" autoPict="0">
                <anchor moveWithCells="1">
                  <from>
                    <xdr:col>1</xdr:col>
                    <xdr:colOff>0</xdr:colOff>
                    <xdr:row>11</xdr:row>
                    <xdr:rowOff>0</xdr:rowOff>
                  </from>
                  <to>
                    <xdr:col>2</xdr:col>
                    <xdr:colOff>19050</xdr:colOff>
                    <xdr:row>12</xdr:row>
                    <xdr:rowOff>9525</xdr:rowOff>
                  </to>
                </anchor>
              </controlPr>
            </control>
          </mc:Choice>
        </mc:AlternateContent>
        <mc:AlternateContent xmlns:mc="http://schemas.openxmlformats.org/markup-compatibility/2006">
          <mc:Choice Requires="x14">
            <control shapeId="2675" r:id="rId95" name="Check Box 627">
              <controlPr defaultSize="0" autoFill="0" autoLine="0" autoPict="0">
                <anchor moveWithCells="1">
                  <from>
                    <xdr:col>1</xdr:col>
                    <xdr:colOff>0</xdr:colOff>
                    <xdr:row>12</xdr:row>
                    <xdr:rowOff>0</xdr:rowOff>
                  </from>
                  <to>
                    <xdr:col>2</xdr:col>
                    <xdr:colOff>19050</xdr:colOff>
                    <xdr:row>13</xdr:row>
                    <xdr:rowOff>9525</xdr:rowOff>
                  </to>
                </anchor>
              </controlPr>
            </control>
          </mc:Choice>
        </mc:AlternateContent>
        <mc:AlternateContent xmlns:mc="http://schemas.openxmlformats.org/markup-compatibility/2006">
          <mc:Choice Requires="x14">
            <control shapeId="2676" r:id="rId96" name="Check Box 628">
              <controlPr defaultSize="0" autoFill="0" autoLine="0" autoPict="0">
                <anchor moveWithCells="1">
                  <from>
                    <xdr:col>1</xdr:col>
                    <xdr:colOff>0</xdr:colOff>
                    <xdr:row>13</xdr:row>
                    <xdr:rowOff>0</xdr:rowOff>
                  </from>
                  <to>
                    <xdr:col>2</xdr:col>
                    <xdr:colOff>19050</xdr:colOff>
                    <xdr:row>14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4C86-7199-48B0-99E3-355E19F4CFCC}">
  <sheetPr>
    <tabColor indexed="51"/>
  </sheetPr>
  <dimension ref="A1:R52"/>
  <sheetViews>
    <sheetView zoomScaleNormal="100" workbookViewId="0">
      <selection activeCell="I9" sqref="I9"/>
    </sheetView>
  </sheetViews>
  <sheetFormatPr defaultColWidth="11.5703125" defaultRowHeight="12.75" x14ac:dyDescent="0.25"/>
  <cols>
    <col min="1" max="1" width="33.42578125" style="878" customWidth="1"/>
    <col min="2" max="8" width="9.7109375" style="878" customWidth="1"/>
    <col min="9" max="9" width="5.7109375" style="878" bestFit="1" customWidth="1"/>
    <col min="10" max="12" width="5.42578125" style="878" customWidth="1"/>
    <col min="13" max="13" width="10.28515625" style="878" bestFit="1" customWidth="1"/>
    <col min="14" max="19" width="12.7109375" style="878" customWidth="1"/>
    <col min="20" max="16384" width="11.5703125" style="878"/>
  </cols>
  <sheetData>
    <row r="1" spans="1:18" ht="25.5" x14ac:dyDescent="0.25">
      <c r="A1" s="1396" t="s">
        <v>1867</v>
      </c>
      <c r="B1" s="1396"/>
      <c r="C1" s="1396"/>
      <c r="D1" s="1396"/>
      <c r="E1" s="1396"/>
      <c r="F1" s="1396"/>
      <c r="G1" s="1092" t="s">
        <v>1081</v>
      </c>
      <c r="H1" s="1092" t="s">
        <v>1888</v>
      </c>
      <c r="I1" s="1046" t="s">
        <v>1320</v>
      </c>
      <c r="J1" s="1047" t="s">
        <v>1868</v>
      </c>
      <c r="K1" s="1047" t="s">
        <v>1869</v>
      </c>
      <c r="L1" s="1047" t="s">
        <v>1870</v>
      </c>
      <c r="M1" s="1046" t="s">
        <v>290</v>
      </c>
      <c r="N1" s="1047" t="s">
        <v>1871</v>
      </c>
      <c r="O1" s="1046" t="s">
        <v>849</v>
      </c>
      <c r="P1" s="1047" t="s">
        <v>1872</v>
      </c>
      <c r="Q1" s="1046" t="s">
        <v>301</v>
      </c>
      <c r="R1" s="1046" t="s">
        <v>1396</v>
      </c>
    </row>
    <row r="2" spans="1:18" ht="18.75" customHeight="1" x14ac:dyDescent="0.25">
      <c r="A2" s="1395" t="s">
        <v>1925</v>
      </c>
      <c r="B2" s="1395"/>
      <c r="C2" s="1048"/>
      <c r="D2" s="1049"/>
      <c r="E2" s="1049"/>
      <c r="F2" s="1093" t="s">
        <v>1873</v>
      </c>
      <c r="G2" s="1093" t="s">
        <v>328</v>
      </c>
      <c r="H2" s="1093" t="s">
        <v>328</v>
      </c>
      <c r="I2" s="1050"/>
      <c r="J2" s="1050"/>
      <c r="K2" s="1050"/>
      <c r="L2" s="1050"/>
      <c r="M2" s="1050"/>
      <c r="N2" s="1051" t="s">
        <v>1874</v>
      </c>
      <c r="O2" s="1052" t="s">
        <v>608</v>
      </c>
      <c r="P2" s="1052" t="s">
        <v>608</v>
      </c>
      <c r="Q2" s="1051" t="s">
        <v>1874</v>
      </c>
      <c r="R2" s="1052" t="s">
        <v>608</v>
      </c>
    </row>
    <row r="3" spans="1:18" ht="18.75" customHeight="1" x14ac:dyDescent="0.25">
      <c r="A3" s="1395" t="s">
        <v>1926</v>
      </c>
      <c r="B3" s="1395"/>
      <c r="C3" s="1048"/>
      <c r="D3" s="1049"/>
      <c r="E3" s="1049"/>
      <c r="F3" s="1093" t="s">
        <v>1873</v>
      </c>
      <c r="G3" s="1093" t="s">
        <v>328</v>
      </c>
      <c r="H3" s="1093" t="s">
        <v>328</v>
      </c>
      <c r="I3" s="1050"/>
      <c r="J3" s="1050"/>
      <c r="K3" s="1050"/>
      <c r="L3" s="1050"/>
      <c r="M3" s="1050"/>
      <c r="N3" s="1051" t="s">
        <v>1874</v>
      </c>
      <c r="O3" s="1052" t="s">
        <v>608</v>
      </c>
      <c r="P3" s="1052" t="s">
        <v>608</v>
      </c>
      <c r="Q3" s="1051" t="s">
        <v>1874</v>
      </c>
      <c r="R3" s="1052" t="s">
        <v>608</v>
      </c>
    </row>
    <row r="4" spans="1:18" ht="18.75" customHeight="1" x14ac:dyDescent="0.25">
      <c r="A4" s="1395" t="s">
        <v>1927</v>
      </c>
      <c r="B4" s="1395"/>
      <c r="C4" s="1048"/>
      <c r="D4" s="1049"/>
      <c r="E4" s="1049"/>
      <c r="F4" s="1093" t="s">
        <v>1873</v>
      </c>
      <c r="G4" s="1093" t="s">
        <v>328</v>
      </c>
      <c r="H4" s="1093" t="s">
        <v>328</v>
      </c>
      <c r="I4" s="1050"/>
      <c r="J4" s="1050"/>
      <c r="K4" s="1050"/>
      <c r="L4" s="1050"/>
      <c r="M4" s="1050"/>
      <c r="N4" s="1051" t="s">
        <v>1874</v>
      </c>
      <c r="O4" s="1052" t="s">
        <v>608</v>
      </c>
      <c r="P4" s="1052" t="s">
        <v>608</v>
      </c>
      <c r="Q4" s="1051" t="s">
        <v>1874</v>
      </c>
      <c r="R4" s="1052" t="s">
        <v>608</v>
      </c>
    </row>
    <row r="5" spans="1:18" ht="18.75" customHeight="1" x14ac:dyDescent="0.25">
      <c r="A5" s="1395" t="s">
        <v>1928</v>
      </c>
      <c r="B5" s="1395"/>
      <c r="C5" s="1048"/>
      <c r="D5" s="1049"/>
      <c r="E5" s="1049"/>
      <c r="F5" s="1093" t="s">
        <v>1873</v>
      </c>
      <c r="G5" s="1093" t="s">
        <v>328</v>
      </c>
      <c r="H5" s="1093" t="s">
        <v>328</v>
      </c>
      <c r="I5" s="1050"/>
      <c r="J5" s="1050"/>
      <c r="K5" s="1050"/>
      <c r="L5" s="1050"/>
      <c r="M5" s="1050"/>
      <c r="N5" s="1051" t="s">
        <v>1874</v>
      </c>
      <c r="O5" s="1052" t="s">
        <v>608</v>
      </c>
      <c r="P5" s="1052" t="s">
        <v>608</v>
      </c>
      <c r="Q5" s="1051" t="s">
        <v>1874</v>
      </c>
      <c r="R5" s="1052" t="s">
        <v>608</v>
      </c>
    </row>
    <row r="6" spans="1:18" ht="18.75" customHeight="1" x14ac:dyDescent="0.25">
      <c r="A6" s="1395" t="s">
        <v>1929</v>
      </c>
      <c r="B6" s="1395"/>
      <c r="C6" s="1048"/>
      <c r="D6" s="1049"/>
      <c r="E6" s="1049"/>
      <c r="F6" s="1093" t="s">
        <v>1873</v>
      </c>
      <c r="G6" s="1093" t="s">
        <v>328</v>
      </c>
      <c r="H6" s="1093" t="s">
        <v>328</v>
      </c>
      <c r="I6" s="1050"/>
      <c r="J6" s="1050"/>
      <c r="K6" s="1050"/>
      <c r="L6" s="1050"/>
      <c r="M6" s="1050"/>
      <c r="N6" s="1051" t="s">
        <v>1874</v>
      </c>
      <c r="O6" s="1052" t="s">
        <v>608</v>
      </c>
      <c r="P6" s="1052" t="s">
        <v>608</v>
      </c>
      <c r="Q6" s="1051" t="s">
        <v>1874</v>
      </c>
      <c r="R6" s="1052" t="s">
        <v>608</v>
      </c>
    </row>
    <row r="7" spans="1:18" ht="18.75" customHeight="1" x14ac:dyDescent="0.25">
      <c r="A7" s="1395" t="s">
        <v>1930</v>
      </c>
      <c r="B7" s="1395"/>
      <c r="C7" s="1048"/>
      <c r="D7" s="1049"/>
      <c r="E7" s="1049"/>
      <c r="F7" s="1093" t="s">
        <v>1873</v>
      </c>
      <c r="G7" s="1093" t="s">
        <v>328</v>
      </c>
      <c r="H7" s="1093" t="s">
        <v>328</v>
      </c>
      <c r="I7" s="1050"/>
      <c r="J7" s="1050"/>
      <c r="K7" s="1050"/>
      <c r="L7" s="1050"/>
      <c r="M7" s="1050"/>
      <c r="N7" s="1051" t="s">
        <v>1874</v>
      </c>
      <c r="O7" s="1052" t="s">
        <v>608</v>
      </c>
      <c r="P7" s="1052" t="s">
        <v>608</v>
      </c>
      <c r="Q7" s="1051" t="s">
        <v>1874</v>
      </c>
      <c r="R7" s="1052" t="s">
        <v>608</v>
      </c>
    </row>
    <row r="8" spans="1:18" ht="18.75" customHeight="1" x14ac:dyDescent="0.25">
      <c r="A8" s="1395" t="s">
        <v>1931</v>
      </c>
      <c r="B8" s="1395"/>
      <c r="C8" s="1048"/>
      <c r="D8" s="1049"/>
      <c r="E8" s="1049"/>
      <c r="F8" s="1093" t="s">
        <v>1873</v>
      </c>
      <c r="G8" s="1093" t="s">
        <v>328</v>
      </c>
      <c r="H8" s="1093" t="s">
        <v>328</v>
      </c>
      <c r="I8" s="1050"/>
      <c r="J8" s="1050"/>
      <c r="K8" s="1050"/>
      <c r="L8" s="1050"/>
      <c r="M8" s="1050"/>
      <c r="N8" s="1051" t="s">
        <v>1874</v>
      </c>
      <c r="O8" s="1052" t="s">
        <v>608</v>
      </c>
      <c r="P8" s="1052" t="s">
        <v>608</v>
      </c>
      <c r="Q8" s="1051" t="s">
        <v>1874</v>
      </c>
      <c r="R8" s="1052" t="s">
        <v>608</v>
      </c>
    </row>
    <row r="9" spans="1:18" ht="18.75" customHeight="1" x14ac:dyDescent="0.2">
      <c r="A9" s="1053" t="s">
        <v>2</v>
      </c>
      <c r="E9" s="1054"/>
      <c r="F9" s="225"/>
      <c r="G9" s="1055"/>
      <c r="H9" s="1055"/>
      <c r="I9" s="1050"/>
      <c r="J9" s="1050"/>
      <c r="K9" s="1050"/>
      <c r="L9" s="1050"/>
      <c r="M9" s="1050"/>
      <c r="N9" s="1051" t="s">
        <v>1874</v>
      </c>
      <c r="O9" s="1052" t="s">
        <v>608</v>
      </c>
      <c r="P9" s="1052" t="s">
        <v>608</v>
      </c>
      <c r="Q9" s="1051" t="s">
        <v>1874</v>
      </c>
      <c r="R9" s="1052" t="s">
        <v>608</v>
      </c>
    </row>
    <row r="10" spans="1:18" ht="18.75" customHeight="1" x14ac:dyDescent="0.25">
      <c r="A10" s="1056" t="s">
        <v>1875</v>
      </c>
      <c r="B10" s="1052" t="s">
        <v>608</v>
      </c>
      <c r="C10" s="1052" t="s">
        <v>608</v>
      </c>
      <c r="D10" s="1052" t="s">
        <v>608</v>
      </c>
      <c r="E10" s="1052" t="s">
        <v>608</v>
      </c>
      <c r="F10" s="1052" t="s">
        <v>608</v>
      </c>
      <c r="G10" s="1052" t="s">
        <v>608</v>
      </c>
      <c r="H10" s="1052" t="s">
        <v>608</v>
      </c>
      <c r="I10" s="1050"/>
      <c r="J10" s="1050"/>
      <c r="K10" s="1050"/>
      <c r="L10" s="1050"/>
      <c r="M10" s="1050"/>
      <c r="N10" s="1051" t="s">
        <v>1874</v>
      </c>
      <c r="O10" s="1052" t="s">
        <v>608</v>
      </c>
      <c r="P10" s="1052" t="s">
        <v>608</v>
      </c>
      <c r="Q10" s="1051" t="s">
        <v>1874</v>
      </c>
      <c r="R10" s="1052" t="s">
        <v>608</v>
      </c>
    </row>
    <row r="11" spans="1:18" ht="18.75" customHeight="1" x14ac:dyDescent="0.25">
      <c r="A11" s="1057" t="s">
        <v>1876</v>
      </c>
      <c r="B11" s="1052" t="s">
        <v>608</v>
      </c>
      <c r="C11" s="1052" t="s">
        <v>608</v>
      </c>
      <c r="D11" s="1052" t="s">
        <v>608</v>
      </c>
      <c r="E11" s="1052" t="s">
        <v>608</v>
      </c>
      <c r="F11" s="1052" t="s">
        <v>608</v>
      </c>
      <c r="G11" s="1052" t="s">
        <v>608</v>
      </c>
      <c r="H11" s="1052" t="s">
        <v>608</v>
      </c>
      <c r="I11" s="1050"/>
      <c r="J11" s="1050"/>
      <c r="K11" s="1050"/>
      <c r="L11" s="1050"/>
      <c r="M11" s="1050"/>
      <c r="N11" s="1051" t="s">
        <v>1874</v>
      </c>
      <c r="O11" s="1052" t="s">
        <v>608</v>
      </c>
      <c r="P11" s="1052" t="s">
        <v>608</v>
      </c>
      <c r="Q11" s="1051" t="s">
        <v>1874</v>
      </c>
      <c r="R11" s="1052" t="s">
        <v>608</v>
      </c>
    </row>
    <row r="12" spans="1:18" ht="18.75" customHeight="1" x14ac:dyDescent="0.25">
      <c r="A12" s="1058" t="s">
        <v>60</v>
      </c>
      <c r="I12" s="1050"/>
      <c r="J12" s="1050"/>
      <c r="K12" s="1050"/>
      <c r="L12" s="1050"/>
      <c r="M12" s="1050"/>
      <c r="N12" s="1051" t="s">
        <v>1874</v>
      </c>
      <c r="O12" s="1052" t="s">
        <v>608</v>
      </c>
      <c r="P12" s="1052" t="s">
        <v>608</v>
      </c>
      <c r="Q12" s="1051" t="s">
        <v>1874</v>
      </c>
      <c r="R12" s="1052" t="s">
        <v>608</v>
      </c>
    </row>
    <row r="13" spans="1:18" ht="18.75" customHeight="1" x14ac:dyDescent="0.25">
      <c r="A13" s="1059" t="s">
        <v>1838</v>
      </c>
      <c r="B13" s="1052" t="s">
        <v>608</v>
      </c>
      <c r="C13" s="1052" t="s">
        <v>608</v>
      </c>
      <c r="D13" s="1052" t="s">
        <v>608</v>
      </c>
      <c r="E13" s="1052" t="s">
        <v>608</v>
      </c>
      <c r="F13" s="1052" t="s">
        <v>608</v>
      </c>
      <c r="G13" s="1052" t="s">
        <v>608</v>
      </c>
      <c r="H13" s="1052" t="s">
        <v>608</v>
      </c>
      <c r="I13" s="1050"/>
      <c r="J13" s="1050"/>
      <c r="K13" s="1050"/>
      <c r="L13" s="1050"/>
      <c r="M13" s="1050"/>
      <c r="N13" s="1051" t="s">
        <v>1874</v>
      </c>
      <c r="O13" s="1052" t="s">
        <v>608</v>
      </c>
      <c r="P13" s="1052" t="s">
        <v>608</v>
      </c>
      <c r="Q13" s="1051" t="s">
        <v>1874</v>
      </c>
      <c r="R13" s="1052" t="s">
        <v>608</v>
      </c>
    </row>
    <row r="14" spans="1:18" ht="18.75" customHeight="1" x14ac:dyDescent="0.25">
      <c r="A14" s="1060" t="s">
        <v>1852</v>
      </c>
      <c r="B14" s="1052" t="s">
        <v>608</v>
      </c>
      <c r="C14" s="1052" t="s">
        <v>608</v>
      </c>
      <c r="D14" s="1052" t="s">
        <v>608</v>
      </c>
      <c r="E14" s="1052" t="s">
        <v>608</v>
      </c>
      <c r="F14" s="1052" t="s">
        <v>608</v>
      </c>
      <c r="G14" s="1052" t="s">
        <v>608</v>
      </c>
      <c r="H14" s="1052" t="s">
        <v>608</v>
      </c>
      <c r="I14" s="1050"/>
      <c r="J14" s="1050"/>
      <c r="K14" s="1050"/>
      <c r="L14" s="1050"/>
      <c r="M14" s="1050"/>
      <c r="N14" s="1051" t="s">
        <v>1874</v>
      </c>
      <c r="O14" s="1052" t="s">
        <v>608</v>
      </c>
      <c r="P14" s="1052" t="s">
        <v>608</v>
      </c>
      <c r="Q14" s="1051" t="s">
        <v>1874</v>
      </c>
      <c r="R14" s="1052" t="s">
        <v>608</v>
      </c>
    </row>
    <row r="15" spans="1:18" ht="18.75" customHeight="1" x14ac:dyDescent="0.25">
      <c r="A15" s="1060" t="s">
        <v>1877</v>
      </c>
      <c r="B15" s="1052" t="s">
        <v>608</v>
      </c>
      <c r="C15" s="1052" t="s">
        <v>608</v>
      </c>
      <c r="D15" s="1052" t="s">
        <v>608</v>
      </c>
      <c r="E15" s="1052" t="s">
        <v>608</v>
      </c>
      <c r="F15" s="1052" t="s">
        <v>608</v>
      </c>
      <c r="G15" s="1052" t="s">
        <v>608</v>
      </c>
      <c r="H15" s="1052" t="s">
        <v>608</v>
      </c>
      <c r="I15" s="1050"/>
      <c r="J15" s="1050"/>
      <c r="K15" s="1050"/>
      <c r="L15" s="1050"/>
      <c r="M15" s="1050"/>
      <c r="N15" s="1051" t="s">
        <v>1874</v>
      </c>
      <c r="O15" s="1052" t="s">
        <v>608</v>
      </c>
      <c r="P15" s="1052" t="s">
        <v>608</v>
      </c>
      <c r="Q15" s="1051" t="s">
        <v>1874</v>
      </c>
      <c r="R15" s="1052" t="s">
        <v>608</v>
      </c>
    </row>
    <row r="16" spans="1:18" ht="18.75" customHeight="1" x14ac:dyDescent="0.25">
      <c r="A16" s="1060" t="s">
        <v>1878</v>
      </c>
      <c r="B16" s="1052" t="s">
        <v>608</v>
      </c>
      <c r="C16" s="1052" t="s">
        <v>608</v>
      </c>
      <c r="D16" s="1052" t="s">
        <v>608</v>
      </c>
      <c r="E16" s="1052" t="s">
        <v>608</v>
      </c>
      <c r="F16" s="1052" t="s">
        <v>608</v>
      </c>
      <c r="G16" s="1052" t="s">
        <v>608</v>
      </c>
      <c r="H16" s="1052" t="s">
        <v>608</v>
      </c>
      <c r="I16" s="1050"/>
      <c r="J16" s="1050"/>
      <c r="K16" s="1050"/>
      <c r="L16" s="1050"/>
      <c r="M16" s="1050"/>
      <c r="N16" s="1051" t="s">
        <v>1874</v>
      </c>
      <c r="O16" s="1052" t="s">
        <v>608</v>
      </c>
      <c r="P16" s="1052" t="s">
        <v>608</v>
      </c>
      <c r="Q16" s="1051" t="s">
        <v>1874</v>
      </c>
      <c r="R16" s="1052" t="s">
        <v>608</v>
      </c>
    </row>
    <row r="17" spans="1:18" ht="18.75" customHeight="1" x14ac:dyDescent="0.25">
      <c r="A17" s="1060" t="s">
        <v>1879</v>
      </c>
      <c r="B17" s="1052" t="s">
        <v>608</v>
      </c>
      <c r="C17" s="1052" t="s">
        <v>608</v>
      </c>
      <c r="D17" s="1052" t="s">
        <v>608</v>
      </c>
      <c r="E17" s="1052" t="s">
        <v>608</v>
      </c>
      <c r="F17" s="1052" t="s">
        <v>608</v>
      </c>
      <c r="G17" s="1052" t="s">
        <v>608</v>
      </c>
      <c r="H17" s="1052" t="s">
        <v>608</v>
      </c>
      <c r="I17" s="1050"/>
      <c r="J17" s="1050"/>
      <c r="K17" s="1050"/>
      <c r="L17" s="1050"/>
      <c r="M17" s="1050"/>
      <c r="N17" s="1051" t="s">
        <v>1874</v>
      </c>
      <c r="O17" s="1052" t="s">
        <v>608</v>
      </c>
      <c r="P17" s="1052" t="s">
        <v>608</v>
      </c>
      <c r="Q17" s="1051" t="s">
        <v>1874</v>
      </c>
      <c r="R17" s="1052" t="s">
        <v>608</v>
      </c>
    </row>
    <row r="18" spans="1:18" ht="18.75" customHeight="1" x14ac:dyDescent="0.25">
      <c r="A18" s="1060" t="s">
        <v>1880</v>
      </c>
      <c r="B18" s="1052" t="s">
        <v>608</v>
      </c>
      <c r="C18" s="1052" t="s">
        <v>608</v>
      </c>
      <c r="D18" s="1052" t="s">
        <v>608</v>
      </c>
      <c r="E18" s="1052" t="s">
        <v>608</v>
      </c>
      <c r="F18" s="1052" t="s">
        <v>608</v>
      </c>
      <c r="G18" s="1052" t="s">
        <v>608</v>
      </c>
      <c r="H18" s="1052" t="s">
        <v>608</v>
      </c>
      <c r="I18" s="1050"/>
      <c r="J18" s="1050"/>
      <c r="K18" s="1050"/>
      <c r="L18" s="1050"/>
      <c r="M18" s="1050"/>
      <c r="N18" s="1051" t="s">
        <v>1874</v>
      </c>
      <c r="O18" s="1052" t="s">
        <v>608</v>
      </c>
      <c r="P18" s="1052" t="s">
        <v>608</v>
      </c>
      <c r="Q18" s="1051" t="s">
        <v>1874</v>
      </c>
      <c r="R18" s="1052" t="s">
        <v>608</v>
      </c>
    </row>
    <row r="19" spans="1:18" ht="18.75" customHeight="1" x14ac:dyDescent="0.25">
      <c r="A19" s="1060" t="s">
        <v>1854</v>
      </c>
      <c r="B19" s="1052" t="s">
        <v>608</v>
      </c>
      <c r="C19" s="1052" t="s">
        <v>608</v>
      </c>
      <c r="D19" s="1052" t="s">
        <v>608</v>
      </c>
      <c r="E19" s="1052" t="s">
        <v>608</v>
      </c>
      <c r="F19" s="1052" t="s">
        <v>608</v>
      </c>
      <c r="G19" s="1052" t="s">
        <v>608</v>
      </c>
      <c r="H19" s="1052" t="s">
        <v>608</v>
      </c>
      <c r="I19" s="1050"/>
      <c r="J19" s="1050"/>
      <c r="K19" s="1050"/>
      <c r="L19" s="1050"/>
      <c r="M19" s="1050"/>
      <c r="N19" s="1051" t="s">
        <v>1874</v>
      </c>
      <c r="O19" s="1052" t="s">
        <v>608</v>
      </c>
      <c r="P19" s="1052" t="s">
        <v>608</v>
      </c>
      <c r="Q19" s="1051" t="s">
        <v>1874</v>
      </c>
      <c r="R19" s="1052" t="s">
        <v>608</v>
      </c>
    </row>
    <row r="20" spans="1:18" ht="18.75" customHeight="1" x14ac:dyDescent="0.25">
      <c r="A20" s="1060" t="s">
        <v>1856</v>
      </c>
      <c r="B20" s="1052" t="s">
        <v>608</v>
      </c>
      <c r="C20" s="1052" t="s">
        <v>608</v>
      </c>
      <c r="D20" s="1052" t="s">
        <v>608</v>
      </c>
      <c r="E20" s="1052" t="s">
        <v>608</v>
      </c>
      <c r="F20" s="1052" t="s">
        <v>608</v>
      </c>
      <c r="G20" s="1052" t="s">
        <v>608</v>
      </c>
      <c r="H20" s="1052" t="s">
        <v>608</v>
      </c>
      <c r="I20" s="1050"/>
      <c r="J20" s="1050"/>
      <c r="K20" s="1050"/>
      <c r="L20" s="1050"/>
      <c r="M20" s="1050"/>
      <c r="N20" s="1051" t="s">
        <v>1874</v>
      </c>
      <c r="O20" s="1052" t="s">
        <v>608</v>
      </c>
      <c r="P20" s="1052" t="s">
        <v>608</v>
      </c>
      <c r="Q20" s="1051" t="s">
        <v>1874</v>
      </c>
      <c r="R20" s="1052" t="s">
        <v>608</v>
      </c>
    </row>
    <row r="21" spans="1:18" ht="18.75" customHeight="1" x14ac:dyDescent="0.25">
      <c r="A21" s="1060" t="s">
        <v>83</v>
      </c>
      <c r="B21" s="1052" t="s">
        <v>608</v>
      </c>
      <c r="C21" s="1052" t="s">
        <v>608</v>
      </c>
      <c r="D21" s="1052" t="s">
        <v>608</v>
      </c>
      <c r="E21" s="1052" t="s">
        <v>608</v>
      </c>
      <c r="F21" s="1052" t="s">
        <v>608</v>
      </c>
      <c r="G21" s="1052" t="s">
        <v>608</v>
      </c>
      <c r="H21" s="1052" t="s">
        <v>608</v>
      </c>
      <c r="I21" s="1050"/>
      <c r="J21" s="1050"/>
      <c r="K21" s="1050"/>
      <c r="L21" s="1050"/>
      <c r="M21" s="1050"/>
      <c r="N21" s="1051" t="s">
        <v>1874</v>
      </c>
      <c r="O21" s="1052" t="s">
        <v>608</v>
      </c>
      <c r="P21" s="1052" t="s">
        <v>608</v>
      </c>
      <c r="Q21" s="1051" t="s">
        <v>1874</v>
      </c>
      <c r="R21" s="1052" t="s">
        <v>608</v>
      </c>
    </row>
    <row r="22" spans="1:18" ht="18.75" customHeight="1" x14ac:dyDescent="0.25">
      <c r="A22" s="1060" t="s">
        <v>1881</v>
      </c>
      <c r="B22" s="1052" t="s">
        <v>608</v>
      </c>
      <c r="C22" s="1052" t="s">
        <v>608</v>
      </c>
      <c r="D22" s="1052" t="s">
        <v>608</v>
      </c>
      <c r="E22" s="1052" t="s">
        <v>608</v>
      </c>
      <c r="F22" s="1052" t="s">
        <v>608</v>
      </c>
      <c r="G22" s="1052" t="s">
        <v>608</v>
      </c>
      <c r="H22" s="1052" t="s">
        <v>608</v>
      </c>
      <c r="I22" s="1050"/>
      <c r="J22" s="1050"/>
      <c r="K22" s="1050"/>
      <c r="L22" s="1050"/>
      <c r="M22" s="1050"/>
      <c r="N22" s="1051" t="s">
        <v>1874</v>
      </c>
      <c r="O22" s="1052" t="s">
        <v>608</v>
      </c>
      <c r="P22" s="1052" t="s">
        <v>608</v>
      </c>
      <c r="Q22" s="1051" t="s">
        <v>1874</v>
      </c>
      <c r="R22" s="1052" t="s">
        <v>608</v>
      </c>
    </row>
    <row r="23" spans="1:18" ht="18.75" customHeight="1" x14ac:dyDescent="0.25">
      <c r="A23" s="1060" t="s">
        <v>1882</v>
      </c>
      <c r="B23" s="1052" t="s">
        <v>608</v>
      </c>
      <c r="C23" s="1052" t="s">
        <v>608</v>
      </c>
      <c r="D23" s="1052" t="s">
        <v>608</v>
      </c>
      <c r="E23" s="1052" t="s">
        <v>608</v>
      </c>
      <c r="F23" s="1052" t="s">
        <v>608</v>
      </c>
      <c r="G23" s="1052" t="s">
        <v>608</v>
      </c>
      <c r="H23" s="1052" t="s">
        <v>608</v>
      </c>
      <c r="I23" s="1050"/>
      <c r="J23" s="1050"/>
      <c r="K23" s="1050"/>
      <c r="L23" s="1050"/>
      <c r="M23" s="1050"/>
      <c r="N23" s="1051" t="s">
        <v>1874</v>
      </c>
      <c r="O23" s="1052" t="s">
        <v>608</v>
      </c>
      <c r="P23" s="1052" t="s">
        <v>608</v>
      </c>
      <c r="Q23" s="1051" t="s">
        <v>1874</v>
      </c>
      <c r="R23" s="1052" t="s">
        <v>608</v>
      </c>
    </row>
    <row r="24" spans="1:18" ht="18.75" customHeight="1" x14ac:dyDescent="0.25">
      <c r="A24" s="1060" t="s">
        <v>1883</v>
      </c>
      <c r="B24" s="1052" t="s">
        <v>608</v>
      </c>
      <c r="C24" s="1052" t="s">
        <v>608</v>
      </c>
      <c r="D24" s="1052" t="s">
        <v>608</v>
      </c>
      <c r="E24" s="1052" t="s">
        <v>608</v>
      </c>
      <c r="F24" s="1052" t="s">
        <v>608</v>
      </c>
      <c r="G24" s="1052" t="s">
        <v>608</v>
      </c>
      <c r="H24" s="1052" t="s">
        <v>608</v>
      </c>
      <c r="I24" s="1050"/>
      <c r="J24" s="1050"/>
      <c r="K24" s="1050"/>
      <c r="L24" s="1050"/>
      <c r="M24" s="1050"/>
      <c r="N24" s="1051" t="s">
        <v>1874</v>
      </c>
      <c r="O24" s="1052" t="s">
        <v>608</v>
      </c>
      <c r="P24" s="1052" t="s">
        <v>608</v>
      </c>
      <c r="Q24" s="1051" t="s">
        <v>1874</v>
      </c>
      <c r="R24" s="1052" t="s">
        <v>608</v>
      </c>
    </row>
    <row r="25" spans="1:18" ht="18.75" customHeight="1" x14ac:dyDescent="0.25">
      <c r="A25" s="1061" t="s">
        <v>50</v>
      </c>
      <c r="B25" s="1052" t="s">
        <v>608</v>
      </c>
      <c r="C25" s="1052" t="s">
        <v>608</v>
      </c>
      <c r="D25" s="1052" t="s">
        <v>608</v>
      </c>
      <c r="E25" s="1052" t="s">
        <v>608</v>
      </c>
      <c r="F25" s="1052" t="s">
        <v>608</v>
      </c>
      <c r="G25" s="1052" t="s">
        <v>608</v>
      </c>
      <c r="H25" s="1052" t="s">
        <v>608</v>
      </c>
      <c r="I25" s="1050"/>
      <c r="J25" s="1050"/>
      <c r="K25" s="1050"/>
      <c r="L25" s="1050"/>
      <c r="M25" s="1050"/>
      <c r="N25" s="1051" t="s">
        <v>1874</v>
      </c>
      <c r="O25" s="1052" t="s">
        <v>608</v>
      </c>
      <c r="P25" s="1052" t="s">
        <v>608</v>
      </c>
      <c r="Q25" s="1051" t="s">
        <v>1874</v>
      </c>
      <c r="R25" s="1052" t="s">
        <v>608</v>
      </c>
    </row>
    <row r="26" spans="1:18" ht="18.75" customHeight="1" x14ac:dyDescent="0.25">
      <c r="A26" s="1060" t="s">
        <v>85</v>
      </c>
      <c r="B26" s="1052" t="s">
        <v>608</v>
      </c>
      <c r="C26" s="1052" t="s">
        <v>608</v>
      </c>
      <c r="D26" s="1052" t="s">
        <v>608</v>
      </c>
      <c r="E26" s="1052" t="s">
        <v>608</v>
      </c>
      <c r="F26" s="1052" t="s">
        <v>608</v>
      </c>
      <c r="G26" s="1052" t="s">
        <v>608</v>
      </c>
      <c r="H26" s="1052" t="s">
        <v>608</v>
      </c>
      <c r="I26" s="1050"/>
      <c r="J26" s="1050"/>
      <c r="K26" s="1050"/>
      <c r="L26" s="1050"/>
      <c r="M26" s="1050"/>
      <c r="N26" s="1051" t="s">
        <v>1874</v>
      </c>
      <c r="O26" s="1052" t="s">
        <v>608</v>
      </c>
      <c r="P26" s="1052" t="s">
        <v>608</v>
      </c>
      <c r="Q26" s="1051" t="s">
        <v>1874</v>
      </c>
      <c r="R26" s="1052" t="s">
        <v>608</v>
      </c>
    </row>
    <row r="27" spans="1:18" ht="18.75" customHeight="1" x14ac:dyDescent="0.25">
      <c r="A27" s="1062" t="s">
        <v>1884</v>
      </c>
      <c r="B27" s="1062"/>
      <c r="C27" s="1062"/>
      <c r="D27" s="1062"/>
      <c r="E27" s="1062"/>
      <c r="F27" s="1062"/>
      <c r="G27" s="1062"/>
      <c r="H27" s="1062"/>
      <c r="I27" s="1050"/>
      <c r="J27" s="1050"/>
      <c r="K27" s="1050"/>
      <c r="L27" s="1050"/>
      <c r="M27" s="1050"/>
      <c r="N27" s="1051" t="s">
        <v>1874</v>
      </c>
      <c r="O27" s="1052" t="s">
        <v>608</v>
      </c>
      <c r="P27" s="1052" t="s">
        <v>608</v>
      </c>
      <c r="Q27" s="1051" t="s">
        <v>1874</v>
      </c>
      <c r="R27" s="1052" t="s">
        <v>608</v>
      </c>
    </row>
    <row r="28" spans="1:18" ht="18.75" customHeight="1" x14ac:dyDescent="0.25">
      <c r="A28" s="1063"/>
      <c r="B28" s="1052" t="s">
        <v>608</v>
      </c>
      <c r="C28" s="1052" t="s">
        <v>608</v>
      </c>
      <c r="D28" s="1052" t="s">
        <v>608</v>
      </c>
      <c r="E28" s="1052" t="s">
        <v>608</v>
      </c>
      <c r="F28" s="1052" t="s">
        <v>608</v>
      </c>
      <c r="G28" s="1052" t="s">
        <v>608</v>
      </c>
      <c r="H28" s="1052" t="s">
        <v>608</v>
      </c>
      <c r="I28" s="1050"/>
      <c r="J28" s="1050"/>
      <c r="K28" s="1050"/>
      <c r="L28" s="1050"/>
      <c r="M28" s="1050"/>
      <c r="N28" s="1051" t="s">
        <v>1874</v>
      </c>
      <c r="O28" s="1052" t="s">
        <v>608</v>
      </c>
      <c r="P28" s="1052" t="s">
        <v>608</v>
      </c>
      <c r="Q28" s="1051" t="s">
        <v>1874</v>
      </c>
      <c r="R28" s="1052" t="s">
        <v>608</v>
      </c>
    </row>
    <row r="29" spans="1:18" ht="18.75" customHeight="1" x14ac:dyDescent="0.25">
      <c r="A29" s="1063"/>
      <c r="B29" s="1052" t="s">
        <v>608</v>
      </c>
      <c r="C29" s="1052" t="s">
        <v>608</v>
      </c>
      <c r="D29" s="1052" t="s">
        <v>608</v>
      </c>
      <c r="E29" s="1052" t="s">
        <v>608</v>
      </c>
      <c r="F29" s="1052" t="s">
        <v>608</v>
      </c>
      <c r="G29" s="1052" t="s">
        <v>608</v>
      </c>
      <c r="H29" s="1052" t="s">
        <v>608</v>
      </c>
      <c r="I29" s="1050"/>
      <c r="J29" s="1050"/>
      <c r="K29" s="1050"/>
      <c r="L29" s="1050"/>
      <c r="M29" s="1050"/>
      <c r="N29" s="1051" t="s">
        <v>1874</v>
      </c>
      <c r="O29" s="1052" t="s">
        <v>608</v>
      </c>
      <c r="P29" s="1052" t="s">
        <v>608</v>
      </c>
      <c r="Q29" s="1051" t="s">
        <v>1874</v>
      </c>
      <c r="R29" s="1052" t="s">
        <v>608</v>
      </c>
    </row>
    <row r="30" spans="1:18" ht="18.75" customHeight="1" x14ac:dyDescent="0.25">
      <c r="A30" s="1064"/>
      <c r="B30" s="1052" t="s">
        <v>608</v>
      </c>
      <c r="C30" s="1052" t="s">
        <v>608</v>
      </c>
      <c r="D30" s="1052" t="s">
        <v>608</v>
      </c>
      <c r="E30" s="1052" t="s">
        <v>608</v>
      </c>
      <c r="F30" s="1052" t="s">
        <v>608</v>
      </c>
      <c r="G30" s="1052" t="s">
        <v>608</v>
      </c>
      <c r="H30" s="1052" t="s">
        <v>608</v>
      </c>
      <c r="I30" s="1050"/>
      <c r="J30" s="1050"/>
      <c r="K30" s="1050"/>
      <c r="L30" s="1050"/>
      <c r="M30" s="1050"/>
      <c r="N30" s="1051" t="s">
        <v>1874</v>
      </c>
      <c r="O30" s="1052" t="s">
        <v>608</v>
      </c>
      <c r="P30" s="1052" t="s">
        <v>608</v>
      </c>
      <c r="Q30" s="1051" t="s">
        <v>1874</v>
      </c>
      <c r="R30" s="1052" t="s">
        <v>608</v>
      </c>
    </row>
    <row r="31" spans="1:18" ht="18.75" customHeight="1" x14ac:dyDescent="0.25">
      <c r="A31" s="1064"/>
      <c r="B31" s="1052" t="s">
        <v>608</v>
      </c>
      <c r="C31" s="1052" t="s">
        <v>608</v>
      </c>
      <c r="D31" s="1052" t="s">
        <v>608</v>
      </c>
      <c r="E31" s="1052" t="s">
        <v>608</v>
      </c>
      <c r="F31" s="1052" t="s">
        <v>608</v>
      </c>
      <c r="G31" s="1052" t="s">
        <v>608</v>
      </c>
      <c r="H31" s="1052" t="s">
        <v>608</v>
      </c>
      <c r="I31" s="1050"/>
      <c r="J31" s="1050"/>
      <c r="K31" s="1050"/>
      <c r="L31" s="1050"/>
      <c r="M31" s="1050"/>
      <c r="N31" s="1051" t="s">
        <v>1874</v>
      </c>
      <c r="O31" s="1052" t="s">
        <v>608</v>
      </c>
      <c r="P31" s="1052" t="s">
        <v>608</v>
      </c>
      <c r="Q31" s="1051" t="s">
        <v>1874</v>
      </c>
      <c r="R31" s="1052" t="s">
        <v>608</v>
      </c>
    </row>
    <row r="32" spans="1:18" ht="18.75" customHeight="1" x14ac:dyDescent="0.25">
      <c r="A32" s="1064"/>
      <c r="B32" s="1052" t="s">
        <v>608</v>
      </c>
      <c r="C32" s="1052" t="s">
        <v>608</v>
      </c>
      <c r="D32" s="1052" t="s">
        <v>608</v>
      </c>
      <c r="E32" s="1052" t="s">
        <v>608</v>
      </c>
      <c r="F32" s="1052" t="s">
        <v>608</v>
      </c>
      <c r="G32" s="1052" t="s">
        <v>608</v>
      </c>
      <c r="H32" s="1052" t="s">
        <v>608</v>
      </c>
      <c r="I32" s="1050"/>
      <c r="J32" s="1050"/>
      <c r="K32" s="1050"/>
      <c r="L32" s="1050"/>
      <c r="M32" s="1050"/>
      <c r="N32" s="1051" t="s">
        <v>1874</v>
      </c>
      <c r="O32" s="1052" t="s">
        <v>608</v>
      </c>
      <c r="P32" s="1052" t="s">
        <v>608</v>
      </c>
      <c r="Q32" s="1051" t="s">
        <v>1874</v>
      </c>
      <c r="R32" s="1052" t="s">
        <v>608</v>
      </c>
    </row>
    <row r="33" spans="1:18" ht="18.75" customHeight="1" x14ac:dyDescent="0.25">
      <c r="A33" s="1064"/>
      <c r="B33" s="1052" t="s">
        <v>608</v>
      </c>
      <c r="C33" s="1052" t="s">
        <v>608</v>
      </c>
      <c r="D33" s="1052" t="s">
        <v>608</v>
      </c>
      <c r="E33" s="1052" t="s">
        <v>608</v>
      </c>
      <c r="F33" s="1052" t="s">
        <v>608</v>
      </c>
      <c r="G33" s="1052" t="s">
        <v>608</v>
      </c>
      <c r="H33" s="1052" t="s">
        <v>608</v>
      </c>
      <c r="I33" s="1050"/>
      <c r="J33" s="1050"/>
      <c r="K33" s="1050"/>
      <c r="L33" s="1050"/>
      <c r="M33" s="1050"/>
      <c r="N33" s="1051" t="s">
        <v>1874</v>
      </c>
      <c r="O33" s="1052" t="s">
        <v>608</v>
      </c>
      <c r="P33" s="1052" t="s">
        <v>608</v>
      </c>
      <c r="Q33" s="1051" t="s">
        <v>1874</v>
      </c>
      <c r="R33" s="1052" t="s">
        <v>608</v>
      </c>
    </row>
    <row r="34" spans="1:18" ht="18.75" customHeight="1" x14ac:dyDescent="0.25">
      <c r="A34" s="1065" t="s">
        <v>1885</v>
      </c>
      <c r="I34" s="1050"/>
      <c r="J34" s="1050"/>
      <c r="K34" s="1050"/>
      <c r="L34" s="1050"/>
      <c r="M34" s="1050"/>
      <c r="N34" s="1051" t="s">
        <v>1874</v>
      </c>
      <c r="O34" s="1052" t="s">
        <v>608</v>
      </c>
      <c r="P34" s="1052" t="s">
        <v>608</v>
      </c>
      <c r="Q34" s="1051" t="s">
        <v>1874</v>
      </c>
      <c r="R34" s="1052" t="s">
        <v>608</v>
      </c>
    </row>
    <row r="35" spans="1:18" ht="18.75" customHeight="1" x14ac:dyDescent="0.25">
      <c r="A35" s="1059" t="s">
        <v>1886</v>
      </c>
      <c r="B35" s="1052" t="s">
        <v>608</v>
      </c>
      <c r="C35" s="1052" t="s">
        <v>608</v>
      </c>
      <c r="D35" s="1052" t="s">
        <v>608</v>
      </c>
      <c r="E35" s="1052" t="s">
        <v>608</v>
      </c>
      <c r="F35" s="1052" t="s">
        <v>608</v>
      </c>
      <c r="G35" s="1052" t="s">
        <v>608</v>
      </c>
      <c r="H35" s="1052" t="s">
        <v>608</v>
      </c>
      <c r="I35" s="1050"/>
      <c r="J35" s="1050"/>
      <c r="K35" s="1050"/>
      <c r="L35" s="1050"/>
      <c r="M35" s="1050"/>
      <c r="N35" s="1051" t="s">
        <v>1874</v>
      </c>
      <c r="O35" s="1052" t="s">
        <v>608</v>
      </c>
      <c r="P35" s="1052" t="s">
        <v>608</v>
      </c>
      <c r="Q35" s="1051" t="s">
        <v>1874</v>
      </c>
      <c r="R35" s="1052" t="s">
        <v>608</v>
      </c>
    </row>
    <row r="36" spans="1:18" ht="18.75" customHeight="1" x14ac:dyDescent="0.25">
      <c r="A36" s="1060" t="s">
        <v>1832</v>
      </c>
      <c r="B36" s="1052" t="s">
        <v>608</v>
      </c>
      <c r="C36" s="1052" t="s">
        <v>608</v>
      </c>
      <c r="D36" s="1052" t="s">
        <v>608</v>
      </c>
      <c r="E36" s="1052" t="s">
        <v>608</v>
      </c>
      <c r="F36" s="1052" t="s">
        <v>608</v>
      </c>
      <c r="G36" s="1052" t="s">
        <v>608</v>
      </c>
      <c r="H36" s="1052" t="s">
        <v>608</v>
      </c>
      <c r="I36" s="1050"/>
      <c r="J36" s="1050"/>
      <c r="K36" s="1050"/>
      <c r="L36" s="1050"/>
      <c r="M36" s="1050"/>
      <c r="N36" s="1051" t="s">
        <v>1874</v>
      </c>
      <c r="O36" s="1052" t="s">
        <v>608</v>
      </c>
      <c r="P36" s="1052" t="s">
        <v>608</v>
      </c>
      <c r="Q36" s="1051" t="s">
        <v>1874</v>
      </c>
      <c r="R36" s="1052" t="s">
        <v>608</v>
      </c>
    </row>
    <row r="37" spans="1:18" ht="18.75" customHeight="1" x14ac:dyDescent="0.25">
      <c r="A37" s="1066" t="s">
        <v>1887</v>
      </c>
      <c r="B37" s="1052" t="s">
        <v>608</v>
      </c>
      <c r="C37" s="1052" t="s">
        <v>608</v>
      </c>
      <c r="D37" s="1052" t="s">
        <v>608</v>
      </c>
      <c r="E37" s="1052" t="s">
        <v>608</v>
      </c>
      <c r="F37" s="1052" t="s">
        <v>608</v>
      </c>
      <c r="G37" s="1052" t="s">
        <v>608</v>
      </c>
      <c r="H37" s="1052" t="s">
        <v>608</v>
      </c>
      <c r="I37" s="1050"/>
      <c r="J37" s="1050"/>
      <c r="K37" s="1050"/>
      <c r="L37" s="1050"/>
      <c r="M37" s="1050"/>
      <c r="N37" s="1051" t="s">
        <v>1874</v>
      </c>
      <c r="O37" s="1052" t="s">
        <v>608</v>
      </c>
      <c r="P37" s="1052" t="s">
        <v>608</v>
      </c>
      <c r="Q37" s="1051" t="s">
        <v>1874</v>
      </c>
      <c r="R37" s="1052" t="s">
        <v>608</v>
      </c>
    </row>
    <row r="38" spans="1:18" ht="18.75" customHeight="1" x14ac:dyDescent="0.2">
      <c r="A38" s="1067"/>
      <c r="K38" s="225"/>
      <c r="L38" s="225"/>
    </row>
    <row r="39" spans="1:18" ht="18.75" customHeight="1" x14ac:dyDescent="0.2">
      <c r="A39" s="1068" t="s">
        <v>275</v>
      </c>
      <c r="B39" s="1055" t="s">
        <v>1081</v>
      </c>
      <c r="C39" s="1055" t="s">
        <v>1888</v>
      </c>
      <c r="D39" s="1055" t="s">
        <v>62</v>
      </c>
      <c r="K39" s="225"/>
      <c r="L39" s="225"/>
    </row>
    <row r="40" spans="1:18" ht="18.75" customHeight="1" x14ac:dyDescent="0.2">
      <c r="A40" s="1069" t="s">
        <v>1889</v>
      </c>
      <c r="B40" s="1070"/>
      <c r="C40" s="1071"/>
      <c r="D40" s="1071"/>
      <c r="I40" s="225"/>
      <c r="J40" s="225"/>
      <c r="K40" s="225"/>
      <c r="L40" s="225"/>
    </row>
    <row r="41" spans="1:18" ht="18.75" customHeight="1" x14ac:dyDescent="0.2">
      <c r="A41" s="1069" t="s">
        <v>1890</v>
      </c>
      <c r="B41" s="1072"/>
      <c r="C41" s="1073"/>
      <c r="D41" s="1073"/>
      <c r="I41" s="225"/>
      <c r="J41" s="225"/>
      <c r="K41" s="225"/>
      <c r="L41" s="225"/>
    </row>
    <row r="42" spans="1:18" ht="18.75" customHeight="1" x14ac:dyDescent="0.2">
      <c r="A42" s="1069" t="s">
        <v>1891</v>
      </c>
      <c r="B42" s="1072"/>
      <c r="C42" s="1073"/>
      <c r="D42" s="1073"/>
      <c r="I42" s="225"/>
      <c r="J42" s="225"/>
      <c r="K42" s="225"/>
      <c r="L42" s="225"/>
    </row>
    <row r="43" spans="1:18" ht="18.75" customHeight="1" x14ac:dyDescent="0.2">
      <c r="A43" s="1069" t="s">
        <v>1892</v>
      </c>
      <c r="B43" s="1072"/>
      <c r="C43" s="1073"/>
      <c r="D43" s="1073"/>
      <c r="I43" s="225"/>
      <c r="J43" s="225"/>
      <c r="K43" s="225"/>
      <c r="L43" s="225"/>
    </row>
    <row r="44" spans="1:18" ht="18.75" customHeight="1" x14ac:dyDescent="0.2">
      <c r="I44" s="225"/>
      <c r="J44" s="225"/>
      <c r="K44" s="225"/>
      <c r="L44" s="225"/>
    </row>
    <row r="45" spans="1:18" ht="18.75" customHeight="1" x14ac:dyDescent="0.2">
      <c r="I45" s="225"/>
      <c r="J45" s="225"/>
      <c r="K45" s="225"/>
      <c r="L45" s="225"/>
    </row>
    <row r="46" spans="1:18" ht="18.75" customHeight="1" x14ac:dyDescent="0.2">
      <c r="I46" s="225"/>
      <c r="J46" s="225"/>
      <c r="K46" s="225"/>
      <c r="L46" s="225"/>
    </row>
    <row r="47" spans="1:18" x14ac:dyDescent="0.2">
      <c r="A47" s="1074"/>
      <c r="J47" s="225"/>
      <c r="K47" s="225"/>
      <c r="L47" s="225"/>
    </row>
    <row r="48" spans="1:18" x14ac:dyDescent="0.2">
      <c r="J48" s="225"/>
      <c r="K48" s="225"/>
      <c r="L48" s="225"/>
    </row>
    <row r="49" spans="10:12" x14ac:dyDescent="0.2">
      <c r="J49" s="225"/>
      <c r="K49" s="225"/>
      <c r="L49" s="225"/>
    </row>
    <row r="50" spans="10:12" x14ac:dyDescent="0.2">
      <c r="J50" s="225"/>
      <c r="K50" s="225"/>
      <c r="L50" s="225"/>
    </row>
    <row r="51" spans="10:12" x14ac:dyDescent="0.2">
      <c r="J51" s="225"/>
      <c r="K51" s="225"/>
    </row>
    <row r="52" spans="10:12" x14ac:dyDescent="0.2">
      <c r="J52" s="225"/>
      <c r="K52" s="225"/>
    </row>
  </sheetData>
  <sheetProtection selectLockedCells="1" selectUnlockedCells="1"/>
  <mergeCells count="8">
    <mergeCell ref="A4:B4"/>
    <mergeCell ref="A2:B2"/>
    <mergeCell ref="A3:B3"/>
    <mergeCell ref="A1:F1"/>
    <mergeCell ref="A8:B8"/>
    <mergeCell ref="A5:B5"/>
    <mergeCell ref="A6:B6"/>
    <mergeCell ref="A7:B7"/>
  </mergeCells>
  <printOptions horizontalCentered="1" verticalCentered="1"/>
  <pageMargins left="0.25" right="0.25" top="0.75" bottom="0.75" header="0.3" footer="0.3"/>
  <pageSetup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Fill="0" autoLine="0" autoPict="0">
                <anchor moveWithCells="1">
                  <from>
                    <xdr:col>0</xdr:col>
                    <xdr:colOff>0</xdr:colOff>
                    <xdr:row>8</xdr:row>
                    <xdr:rowOff>47625</xdr:rowOff>
                  </from>
                  <to>
                    <xdr:col>0</xdr:col>
                    <xdr:colOff>790575</xdr:colOff>
                    <xdr:row>8</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A2A1A-F33F-4343-A921-D1AAC0DB7108}">
  <sheetPr>
    <tabColor indexed="51"/>
  </sheetPr>
  <dimension ref="A1:U76"/>
  <sheetViews>
    <sheetView zoomScaleNormal="100" workbookViewId="0">
      <selection activeCell="G54" sqref="G54"/>
    </sheetView>
  </sheetViews>
  <sheetFormatPr defaultColWidth="11.5703125" defaultRowHeight="14.1" customHeight="1" x14ac:dyDescent="0.2"/>
  <cols>
    <col min="1" max="1" width="10" style="238" customWidth="1"/>
    <col min="2" max="2" width="15.85546875" style="238" customWidth="1"/>
    <col min="3" max="4" width="10" style="238" customWidth="1"/>
    <col min="5" max="5" width="9.28515625" style="238" customWidth="1"/>
    <col min="6" max="6" width="1.28515625" style="238" customWidth="1"/>
    <col min="7" max="7" width="9.85546875" style="238" customWidth="1"/>
    <col min="8" max="8" width="2.85546875" style="238" customWidth="1"/>
    <col min="9" max="9" width="10" style="238" customWidth="1"/>
    <col min="10" max="10" width="10.85546875" style="238" customWidth="1"/>
    <col min="11" max="11" width="12" style="238" customWidth="1"/>
    <col min="12" max="12" width="0.42578125" style="238" customWidth="1"/>
    <col min="13" max="16" width="11.5703125" style="238"/>
    <col min="17" max="17" width="10.7109375" style="238" customWidth="1"/>
    <col min="18" max="19" width="8.42578125" style="238" customWidth="1"/>
    <col min="20" max="21" width="10.7109375" style="238" customWidth="1"/>
    <col min="22" max="16384" width="11.5703125" style="238"/>
  </cols>
  <sheetData>
    <row r="1" spans="1:21" ht="30" customHeight="1" x14ac:dyDescent="0.35">
      <c r="A1" s="1017" t="s">
        <v>1816</v>
      </c>
      <c r="B1" s="1410" t="s">
        <v>1817</v>
      </c>
      <c r="C1" s="1410"/>
      <c r="D1" s="1410"/>
      <c r="E1" s="1410"/>
      <c r="F1" s="1410"/>
      <c r="G1" s="1410"/>
      <c r="H1" s="1410"/>
      <c r="I1" s="1410"/>
      <c r="J1" s="1411"/>
      <c r="K1" s="1018" t="s">
        <v>1818</v>
      </c>
      <c r="M1" s="1409" t="s">
        <v>1835</v>
      </c>
      <c r="N1" s="1409"/>
      <c r="O1" s="1409"/>
      <c r="P1" s="1409"/>
      <c r="R1" s="1397" t="s">
        <v>1919</v>
      </c>
      <c r="S1" s="1397"/>
      <c r="T1" s="1397"/>
      <c r="U1" s="1397"/>
    </row>
    <row r="2" spans="1:21" ht="14.1" customHeight="1" x14ac:dyDescent="0.2">
      <c r="A2" s="1019" t="s">
        <v>1819</v>
      </c>
      <c r="B2" s="1020" t="s">
        <v>1981</v>
      </c>
      <c r="C2" s="1020" t="s">
        <v>845</v>
      </c>
      <c r="D2" s="1020" t="s">
        <v>846</v>
      </c>
      <c r="E2" s="1020" t="s">
        <v>1954</v>
      </c>
      <c r="G2" s="1021" t="s">
        <v>1821</v>
      </c>
      <c r="H2" s="1082"/>
      <c r="I2" s="1022"/>
      <c r="J2" s="1412"/>
      <c r="K2" s="1413"/>
      <c r="M2" s="1038" t="s">
        <v>1921</v>
      </c>
      <c r="N2" s="1038" t="s">
        <v>290</v>
      </c>
      <c r="O2" s="1020" t="s">
        <v>849</v>
      </c>
      <c r="P2" s="1020" t="s">
        <v>1820</v>
      </c>
      <c r="Q2" s="1020" t="s">
        <v>1915</v>
      </c>
      <c r="R2" s="1089" t="s">
        <v>1917</v>
      </c>
      <c r="S2" s="1089" t="s">
        <v>1932</v>
      </c>
      <c r="T2" s="1089" t="s">
        <v>300</v>
      </c>
      <c r="U2" s="1089" t="s">
        <v>1918</v>
      </c>
    </row>
    <row r="3" spans="1:21" ht="14.1" customHeight="1" x14ac:dyDescent="0.25">
      <c r="A3" s="1414" t="s">
        <v>1822</v>
      </c>
      <c r="B3" s="1415"/>
      <c r="C3" s="1025" t="s">
        <v>608</v>
      </c>
      <c r="D3" s="1025" t="s">
        <v>608</v>
      </c>
      <c r="E3" s="1023" t="s">
        <v>608</v>
      </c>
      <c r="F3" s="1020"/>
      <c r="G3" s="1026" t="s">
        <v>1982</v>
      </c>
      <c r="H3" s="225"/>
      <c r="J3" s="1416" t="s">
        <v>1823</v>
      </c>
      <c r="K3" s="1417"/>
      <c r="M3" s="1120" t="s">
        <v>1837</v>
      </c>
      <c r="N3" s="1121"/>
      <c r="O3" s="1122" t="s">
        <v>608</v>
      </c>
      <c r="P3" s="1122" t="s">
        <v>608</v>
      </c>
      <c r="Q3" s="1123" t="s">
        <v>1144</v>
      </c>
      <c r="R3" s="1119"/>
      <c r="S3" s="1091"/>
      <c r="T3" s="1091" t="s">
        <v>1920</v>
      </c>
      <c r="U3" s="1090"/>
    </row>
    <row r="4" spans="1:21" ht="14.1" customHeight="1" x14ac:dyDescent="0.2">
      <c r="A4" s="1398" t="s">
        <v>1824</v>
      </c>
      <c r="B4" s="1399"/>
      <c r="C4" s="1028" t="s">
        <v>608</v>
      </c>
      <c r="D4" s="1028" t="s">
        <v>608</v>
      </c>
      <c r="E4" s="1029"/>
      <c r="F4" s="1020"/>
      <c r="G4" s="1026" t="s">
        <v>1827</v>
      </c>
      <c r="H4" s="1140"/>
      <c r="J4" s="1403" t="s">
        <v>1828</v>
      </c>
      <c r="K4" s="1404"/>
      <c r="L4" s="1030"/>
      <c r="M4" s="1124" t="s">
        <v>1837</v>
      </c>
      <c r="N4" s="1125"/>
      <c r="O4" s="1126" t="s">
        <v>608</v>
      </c>
      <c r="P4" s="1126" t="s">
        <v>608</v>
      </c>
      <c r="Q4" s="1127" t="s">
        <v>1144</v>
      </c>
      <c r="R4" s="1119"/>
      <c r="S4" s="1090"/>
      <c r="T4" s="1091" t="s">
        <v>1920</v>
      </c>
      <c r="U4" s="1090"/>
    </row>
    <row r="5" spans="1:21" ht="14.1" customHeight="1" x14ac:dyDescent="0.2">
      <c r="A5" s="1398" t="s">
        <v>1826</v>
      </c>
      <c r="B5" s="1399"/>
      <c r="C5" s="1028" t="s">
        <v>608</v>
      </c>
      <c r="D5" s="1028" t="s">
        <v>608</v>
      </c>
      <c r="E5" s="1031" t="s">
        <v>608</v>
      </c>
      <c r="F5" s="1020"/>
      <c r="G5" s="1141" t="s">
        <v>1825</v>
      </c>
      <c r="H5" s="1083"/>
      <c r="I5" s="1032"/>
      <c r="J5" s="1032"/>
      <c r="K5" s="1112"/>
      <c r="M5" s="1124" t="s">
        <v>1837</v>
      </c>
      <c r="N5" s="1125"/>
      <c r="O5" s="1126" t="s">
        <v>608</v>
      </c>
      <c r="P5" s="1126" t="s">
        <v>608</v>
      </c>
      <c r="Q5" s="1127" t="s">
        <v>1144</v>
      </c>
      <c r="R5" s="1119"/>
      <c r="S5" s="1090"/>
      <c r="T5" s="1091" t="s">
        <v>1920</v>
      </c>
      <c r="U5" s="1090"/>
    </row>
    <row r="6" spans="1:21" ht="14.1" customHeight="1" x14ac:dyDescent="0.2">
      <c r="A6" s="1398" t="s">
        <v>1829</v>
      </c>
      <c r="B6" s="1399"/>
      <c r="C6" s="1028" t="s">
        <v>608</v>
      </c>
      <c r="D6" s="1028" t="s">
        <v>608</v>
      </c>
      <c r="E6" s="1033" t="s">
        <v>608</v>
      </c>
      <c r="F6" s="1020"/>
      <c r="M6" s="1124" t="s">
        <v>1837</v>
      </c>
      <c r="N6" s="1125"/>
      <c r="O6" s="1126" t="s">
        <v>608</v>
      </c>
      <c r="P6" s="1126" t="s">
        <v>608</v>
      </c>
      <c r="Q6" s="1127" t="s">
        <v>1144</v>
      </c>
      <c r="R6" s="1119"/>
      <c r="S6" s="1090"/>
      <c r="T6" s="1091" t="s">
        <v>1920</v>
      </c>
      <c r="U6" s="1090"/>
    </row>
    <row r="7" spans="1:21" ht="14.1" customHeight="1" x14ac:dyDescent="0.2">
      <c r="A7" s="1405" t="s">
        <v>1830</v>
      </c>
      <c r="B7" s="1406"/>
      <c r="C7" s="1034" t="s">
        <v>608</v>
      </c>
      <c r="D7" s="1034" t="s">
        <v>608</v>
      </c>
      <c r="E7" s="1035" t="s">
        <v>608</v>
      </c>
      <c r="F7" s="1020"/>
      <c r="G7" s="1407" t="s">
        <v>1963</v>
      </c>
      <c r="H7" s="1407"/>
      <c r="I7" s="1408"/>
      <c r="J7" s="1118" t="s">
        <v>1961</v>
      </c>
      <c r="K7" s="1101" t="s">
        <v>1957</v>
      </c>
      <c r="M7" s="1128" t="s">
        <v>1837</v>
      </c>
      <c r="N7" s="1125"/>
      <c r="O7" s="1126" t="s">
        <v>608</v>
      </c>
      <c r="P7" s="1126" t="s">
        <v>608</v>
      </c>
      <c r="Q7" s="1127" t="s">
        <v>1144</v>
      </c>
      <c r="R7" s="1119"/>
      <c r="S7" s="1090"/>
      <c r="T7" s="1091" t="s">
        <v>1920</v>
      </c>
      <c r="U7" s="1090"/>
    </row>
    <row r="8" spans="1:21" ht="14.1" customHeight="1" x14ac:dyDescent="0.2">
      <c r="A8" s="1098" t="s">
        <v>1831</v>
      </c>
      <c r="B8" s="1098"/>
      <c r="C8" s="1020" t="str">
        <f>C2</f>
        <v>CAD</v>
      </c>
      <c r="D8" s="1020" t="str">
        <f>D17</f>
        <v>USD</v>
      </c>
      <c r="E8" s="1020" t="str">
        <f>E17</f>
        <v>GST/HST Paid</v>
      </c>
      <c r="G8" s="1115" t="s">
        <v>1967</v>
      </c>
      <c r="H8" s="1114"/>
      <c r="I8" s="1102" t="s">
        <v>1966</v>
      </c>
      <c r="J8" s="1116" t="s">
        <v>1968</v>
      </c>
      <c r="K8" s="1117" t="s">
        <v>1957</v>
      </c>
      <c r="M8" s="1124" t="s">
        <v>1837</v>
      </c>
      <c r="N8" s="1125"/>
      <c r="O8" s="1126" t="s">
        <v>608</v>
      </c>
      <c r="P8" s="1126" t="s">
        <v>608</v>
      </c>
      <c r="Q8" s="1127" t="s">
        <v>1144</v>
      </c>
      <c r="R8" s="1119"/>
      <c r="S8" s="1090"/>
      <c r="T8" s="1091" t="s">
        <v>1920</v>
      </c>
      <c r="U8" s="1090"/>
    </row>
    <row r="9" spans="1:21" ht="14.1" customHeight="1" x14ac:dyDescent="0.2">
      <c r="A9" s="1024" t="s">
        <v>1833</v>
      </c>
      <c r="B9" s="1022"/>
      <c r="C9" s="1025" t="s">
        <v>608</v>
      </c>
      <c r="D9" s="1025" t="s">
        <v>608</v>
      </c>
      <c r="E9" s="1036"/>
      <c r="G9" s="1422" t="s">
        <v>290</v>
      </c>
      <c r="H9" s="1423"/>
      <c r="I9" s="1099" t="s">
        <v>502</v>
      </c>
      <c r="J9" s="1099" t="s">
        <v>1962</v>
      </c>
      <c r="K9" s="1100" t="str">
        <f>K29</f>
        <v>GST/HST Paid</v>
      </c>
      <c r="M9" s="1124" t="s">
        <v>1837</v>
      </c>
      <c r="N9" s="1125"/>
      <c r="O9" s="1126" t="s">
        <v>608</v>
      </c>
      <c r="P9" s="1126" t="s">
        <v>608</v>
      </c>
      <c r="Q9" s="1127" t="s">
        <v>1144</v>
      </c>
      <c r="R9" s="1119"/>
      <c r="S9" s="1090"/>
      <c r="T9" s="1091" t="s">
        <v>1920</v>
      </c>
      <c r="U9" s="1090"/>
    </row>
    <row r="10" spans="1:21" ht="14.1" customHeight="1" x14ac:dyDescent="0.2">
      <c r="A10" s="1103" t="s">
        <v>1834</v>
      </c>
      <c r="B10" s="1104"/>
      <c r="C10" s="1095" t="s">
        <v>608</v>
      </c>
      <c r="D10" s="1095" t="s">
        <v>608</v>
      </c>
      <c r="E10" s="1094" t="s">
        <v>608</v>
      </c>
      <c r="G10" s="1024" t="s">
        <v>1847</v>
      </c>
      <c r="H10" s="1022"/>
      <c r="I10" s="1025" t="s">
        <v>608</v>
      </c>
      <c r="J10" s="1025" t="s">
        <v>608</v>
      </c>
      <c r="K10" s="1023" t="s">
        <v>608</v>
      </c>
      <c r="M10" s="1124" t="s">
        <v>1837</v>
      </c>
      <c r="N10" s="1125"/>
      <c r="O10" s="1126" t="s">
        <v>608</v>
      </c>
      <c r="P10" s="1126" t="s">
        <v>608</v>
      </c>
      <c r="Q10" s="1127" t="s">
        <v>1144</v>
      </c>
      <c r="R10" s="1119"/>
      <c r="S10" s="1090"/>
      <c r="T10" s="1091" t="s">
        <v>1920</v>
      </c>
      <c r="U10" s="1090"/>
    </row>
    <row r="11" spans="1:21" ht="14.1" customHeight="1" x14ac:dyDescent="0.2">
      <c r="A11" s="1041" t="s">
        <v>1901</v>
      </c>
      <c r="C11" s="1095" t="s">
        <v>608</v>
      </c>
      <c r="D11" s="1095" t="s">
        <v>608</v>
      </c>
      <c r="E11" s="1088" t="s">
        <v>608</v>
      </c>
      <c r="G11" s="1041" t="s">
        <v>1849</v>
      </c>
      <c r="I11" s="1095" t="s">
        <v>608</v>
      </c>
      <c r="J11" s="1095" t="s">
        <v>608</v>
      </c>
      <c r="K11" s="1088" t="s">
        <v>608</v>
      </c>
      <c r="M11" s="1124" t="s">
        <v>1837</v>
      </c>
      <c r="N11" s="1125"/>
      <c r="O11" s="1126" t="s">
        <v>608</v>
      </c>
      <c r="P11" s="1126" t="s">
        <v>608</v>
      </c>
      <c r="Q11" s="1127" t="s">
        <v>1144</v>
      </c>
      <c r="R11" s="1119"/>
      <c r="S11" s="1090"/>
      <c r="T11" s="1091" t="s">
        <v>1920</v>
      </c>
      <c r="U11" s="1090"/>
    </row>
    <row r="12" spans="1:21" ht="14.1" customHeight="1" x14ac:dyDescent="0.2">
      <c r="A12" s="1041" t="s">
        <v>1899</v>
      </c>
      <c r="C12" s="1095" t="s">
        <v>608</v>
      </c>
      <c r="D12" s="1095" t="s">
        <v>608</v>
      </c>
      <c r="E12" s="1088" t="s">
        <v>608</v>
      </c>
      <c r="G12" s="1041" t="s">
        <v>1914</v>
      </c>
      <c r="I12" s="1142"/>
      <c r="J12" s="1095" t="s">
        <v>608</v>
      </c>
      <c r="K12" s="1088" t="s">
        <v>608</v>
      </c>
      <c r="M12" s="1124" t="s">
        <v>1837</v>
      </c>
      <c r="N12" s="1125"/>
      <c r="O12" s="1126" t="s">
        <v>608</v>
      </c>
      <c r="P12" s="1126" t="s">
        <v>608</v>
      </c>
      <c r="Q12" s="1127" t="s">
        <v>1144</v>
      </c>
      <c r="R12" s="1119"/>
      <c r="S12" s="1090"/>
      <c r="T12" s="1091" t="s">
        <v>1920</v>
      </c>
      <c r="U12" s="1090"/>
    </row>
    <row r="13" spans="1:21" ht="14.1" customHeight="1" x14ac:dyDescent="0.2">
      <c r="A13" s="1041" t="s">
        <v>1900</v>
      </c>
      <c r="C13" s="1095" t="s">
        <v>608</v>
      </c>
      <c r="D13" s="1095" t="s">
        <v>608</v>
      </c>
      <c r="E13" s="1088" t="s">
        <v>608</v>
      </c>
      <c r="G13" s="1041" t="s">
        <v>1983</v>
      </c>
      <c r="I13" s="935"/>
      <c r="J13" s="1095" t="s">
        <v>608</v>
      </c>
      <c r="K13" s="1088" t="s">
        <v>608</v>
      </c>
      <c r="M13" s="1124" t="s">
        <v>1837</v>
      </c>
      <c r="N13" s="1125"/>
      <c r="O13" s="1126" t="s">
        <v>608</v>
      </c>
      <c r="P13" s="1126" t="s">
        <v>608</v>
      </c>
      <c r="Q13" s="1127" t="s">
        <v>1144</v>
      </c>
      <c r="R13" s="1119"/>
      <c r="S13" s="1090"/>
      <c r="T13" s="1091" t="s">
        <v>1920</v>
      </c>
      <c r="U13" s="1090"/>
    </row>
    <row r="14" spans="1:21" ht="14.1" customHeight="1" x14ac:dyDescent="0.2">
      <c r="A14" s="1027" t="s">
        <v>1836</v>
      </c>
      <c r="B14" s="1077"/>
      <c r="C14" s="1095" t="s">
        <v>608</v>
      </c>
      <c r="D14" s="1095" t="s">
        <v>608</v>
      </c>
      <c r="E14" s="1088" t="s">
        <v>608</v>
      </c>
      <c r="G14" s="1041" t="s">
        <v>1984</v>
      </c>
      <c r="I14" s="1078" t="s">
        <v>608</v>
      </c>
      <c r="J14" s="1095" t="s">
        <v>608</v>
      </c>
      <c r="K14" s="1088" t="s">
        <v>608</v>
      </c>
      <c r="M14" s="1124" t="s">
        <v>1837</v>
      </c>
      <c r="N14" s="1125"/>
      <c r="O14" s="1126" t="s">
        <v>608</v>
      </c>
      <c r="P14" s="1126" t="s">
        <v>608</v>
      </c>
      <c r="Q14" s="1127" t="s">
        <v>1144</v>
      </c>
      <c r="R14" s="1119"/>
      <c r="S14" s="1090"/>
      <c r="T14" s="1091" t="s">
        <v>1920</v>
      </c>
      <c r="U14" s="1090"/>
    </row>
    <row r="15" spans="1:21" ht="14.1" customHeight="1" x14ac:dyDescent="0.2">
      <c r="A15" s="1027" t="s">
        <v>1836</v>
      </c>
      <c r="B15" s="1077"/>
      <c r="C15" s="1095" t="s">
        <v>608</v>
      </c>
      <c r="D15" s="1095" t="s">
        <v>608</v>
      </c>
      <c r="E15" s="1088" t="s">
        <v>608</v>
      </c>
      <c r="G15" s="1041" t="s">
        <v>1913</v>
      </c>
      <c r="I15" s="1078" t="s">
        <v>608</v>
      </c>
      <c r="J15" s="1095" t="s">
        <v>608</v>
      </c>
      <c r="K15" s="1088" t="s">
        <v>608</v>
      </c>
      <c r="M15" s="1124" t="s">
        <v>1837</v>
      </c>
      <c r="N15" s="1125"/>
      <c r="O15" s="1126" t="s">
        <v>608</v>
      </c>
      <c r="P15" s="1126" t="s">
        <v>608</v>
      </c>
      <c r="Q15" s="1127" t="s">
        <v>1144</v>
      </c>
      <c r="R15" s="1119"/>
      <c r="S15" s="1090"/>
      <c r="T15" s="1091" t="s">
        <v>1920</v>
      </c>
      <c r="U15" s="1090"/>
    </row>
    <row r="16" spans="1:21" ht="14.1" customHeight="1" x14ac:dyDescent="0.2">
      <c r="A16" s="1042" t="s">
        <v>1527</v>
      </c>
      <c r="B16" s="1032"/>
      <c r="C16" s="1096" t="s">
        <v>608</v>
      </c>
      <c r="D16" s="1096" t="s">
        <v>608</v>
      </c>
      <c r="E16" s="1039"/>
      <c r="G16" s="1041" t="s">
        <v>84</v>
      </c>
      <c r="I16" s="1095" t="s">
        <v>608</v>
      </c>
      <c r="J16" s="1095" t="s">
        <v>608</v>
      </c>
      <c r="K16" s="1094" t="s">
        <v>608</v>
      </c>
      <c r="M16" s="1124" t="s">
        <v>1837</v>
      </c>
      <c r="N16" s="1125"/>
      <c r="O16" s="1126" t="s">
        <v>608</v>
      </c>
      <c r="P16" s="1126" t="s">
        <v>608</v>
      </c>
      <c r="Q16" s="1127" t="s">
        <v>1144</v>
      </c>
      <c r="R16" s="1119"/>
      <c r="S16" s="1090"/>
      <c r="T16" s="1091" t="s">
        <v>1920</v>
      </c>
      <c r="U16" s="1090"/>
    </row>
    <row r="17" spans="1:21" ht="14.1" customHeight="1" x14ac:dyDescent="0.2">
      <c r="A17" s="1400" t="s">
        <v>60</v>
      </c>
      <c r="B17" s="1400"/>
      <c r="C17" s="1020" t="str">
        <f>C2</f>
        <v>CAD</v>
      </c>
      <c r="D17" s="1020" t="str">
        <f>D2</f>
        <v>USD</v>
      </c>
      <c r="E17" s="1020" t="str">
        <f>E2</f>
        <v>GST/HST Paid</v>
      </c>
      <c r="F17" s="1020"/>
      <c r="G17" s="1041" t="s">
        <v>90</v>
      </c>
      <c r="I17" s="1111"/>
      <c r="J17" s="1095" t="s">
        <v>608</v>
      </c>
      <c r="K17" s="1087"/>
      <c r="M17" s="1124" t="s">
        <v>1837</v>
      </c>
      <c r="N17" s="1125"/>
      <c r="O17" s="1126" t="s">
        <v>608</v>
      </c>
      <c r="P17" s="1126" t="s">
        <v>608</v>
      </c>
      <c r="Q17" s="1127" t="s">
        <v>1144</v>
      </c>
      <c r="R17" s="1119"/>
      <c r="S17" s="1090"/>
      <c r="T17" s="1091" t="s">
        <v>1920</v>
      </c>
      <c r="U17" s="1090"/>
    </row>
    <row r="18" spans="1:21" ht="14.1" customHeight="1" x14ac:dyDescent="0.2">
      <c r="A18" s="1401" t="s">
        <v>1838</v>
      </c>
      <c r="B18" s="1402"/>
      <c r="C18" s="1025" t="s">
        <v>608</v>
      </c>
      <c r="D18" s="1025" t="s">
        <v>608</v>
      </c>
      <c r="E18" s="1023" t="s">
        <v>608</v>
      </c>
      <c r="F18" s="1020"/>
      <c r="G18" s="1041" t="s">
        <v>50</v>
      </c>
      <c r="I18" s="935"/>
      <c r="J18" s="1095" t="s">
        <v>608</v>
      </c>
      <c r="K18" s="1040"/>
      <c r="M18" s="1124" t="s">
        <v>1837</v>
      </c>
      <c r="N18" s="1125"/>
      <c r="O18" s="1126" t="s">
        <v>608</v>
      </c>
      <c r="P18" s="1126" t="s">
        <v>608</v>
      </c>
      <c r="Q18" s="1127" t="s">
        <v>1144</v>
      </c>
      <c r="R18" s="1119"/>
      <c r="S18" s="1090"/>
      <c r="T18" s="1091" t="s">
        <v>1920</v>
      </c>
      <c r="U18" s="1090"/>
    </row>
    <row r="19" spans="1:21" ht="14.1" customHeight="1" x14ac:dyDescent="0.2">
      <c r="A19" s="1041" t="s">
        <v>1902</v>
      </c>
      <c r="C19" s="1079" t="s">
        <v>608</v>
      </c>
      <c r="D19" s="1079" t="s">
        <v>608</v>
      </c>
      <c r="E19" s="1080" t="s">
        <v>608</v>
      </c>
      <c r="F19" s="1020"/>
      <c r="G19" s="1041" t="s">
        <v>1855</v>
      </c>
      <c r="I19" s="1095" t="s">
        <v>608</v>
      </c>
      <c r="J19" s="1095" t="s">
        <v>608</v>
      </c>
      <c r="K19" s="1040"/>
      <c r="M19" s="1124" t="s">
        <v>1837</v>
      </c>
      <c r="N19" s="1125"/>
      <c r="O19" s="1126" t="s">
        <v>608</v>
      </c>
      <c r="P19" s="1126" t="s">
        <v>608</v>
      </c>
      <c r="Q19" s="1127" t="s">
        <v>1144</v>
      </c>
      <c r="R19" s="1119"/>
      <c r="S19" s="1090"/>
      <c r="T19" s="1091" t="s">
        <v>1920</v>
      </c>
      <c r="U19" s="1090"/>
    </row>
    <row r="20" spans="1:21" ht="14.1" customHeight="1" x14ac:dyDescent="0.2">
      <c r="A20" s="1398" t="s">
        <v>1839</v>
      </c>
      <c r="B20" s="1399"/>
      <c r="C20" s="1079" t="s">
        <v>608</v>
      </c>
      <c r="D20" s="1079" t="s">
        <v>608</v>
      </c>
      <c r="E20" s="1080" t="s">
        <v>608</v>
      </c>
      <c r="F20" s="1020"/>
      <c r="G20" s="1041" t="s">
        <v>1857</v>
      </c>
      <c r="I20" s="935"/>
      <c r="J20" s="1095" t="s">
        <v>608</v>
      </c>
      <c r="K20" s="1088" t="s">
        <v>608</v>
      </c>
      <c r="M20" s="1124" t="s">
        <v>1837</v>
      </c>
      <c r="N20" s="1125"/>
      <c r="O20" s="1126" t="s">
        <v>608</v>
      </c>
      <c r="P20" s="1126" t="s">
        <v>608</v>
      </c>
      <c r="Q20" s="1127" t="s">
        <v>1144</v>
      </c>
      <c r="R20" s="1119"/>
      <c r="S20" s="1090"/>
      <c r="T20" s="1091" t="s">
        <v>1920</v>
      </c>
      <c r="U20" s="1090"/>
    </row>
    <row r="21" spans="1:21" ht="14.1" customHeight="1" x14ac:dyDescent="0.2">
      <c r="A21" s="1398" t="s">
        <v>1958</v>
      </c>
      <c r="B21" s="1399"/>
      <c r="C21" s="1079" t="s">
        <v>608</v>
      </c>
      <c r="D21" s="1079" t="s">
        <v>608</v>
      </c>
      <c r="E21" s="1040"/>
      <c r="F21" s="1020"/>
      <c r="G21" s="1041" t="s">
        <v>1964</v>
      </c>
      <c r="I21" s="935"/>
      <c r="J21" s="1095" t="s">
        <v>608</v>
      </c>
      <c r="K21" s="1088" t="s">
        <v>608</v>
      </c>
      <c r="M21" s="1124" t="s">
        <v>1837</v>
      </c>
      <c r="N21" s="1125"/>
      <c r="O21" s="1126" t="s">
        <v>608</v>
      </c>
      <c r="P21" s="1126" t="s">
        <v>608</v>
      </c>
      <c r="Q21" s="1127" t="s">
        <v>1144</v>
      </c>
      <c r="R21" s="1119"/>
      <c r="S21" s="1090"/>
      <c r="T21" s="1091" t="s">
        <v>1920</v>
      </c>
      <c r="U21" s="1090"/>
    </row>
    <row r="22" spans="1:21" ht="14.1" customHeight="1" x14ac:dyDescent="0.2">
      <c r="A22" s="1398" t="s">
        <v>1842</v>
      </c>
      <c r="B22" s="1399"/>
      <c r="C22" s="1079" t="s">
        <v>608</v>
      </c>
      <c r="D22" s="1079" t="s">
        <v>608</v>
      </c>
      <c r="E22" s="1080" t="s">
        <v>608</v>
      </c>
      <c r="F22" s="1020"/>
      <c r="G22" s="1420"/>
      <c r="H22" s="1421"/>
      <c r="I22" s="1105" t="s">
        <v>608</v>
      </c>
      <c r="J22" s="1105" t="s">
        <v>608</v>
      </c>
      <c r="K22" s="1106" t="s">
        <v>608</v>
      </c>
      <c r="M22" s="1129" t="s">
        <v>1837</v>
      </c>
      <c r="N22" s="1130"/>
      <c r="O22" s="1131" t="s">
        <v>608</v>
      </c>
      <c r="P22" s="1131" t="s">
        <v>608</v>
      </c>
      <c r="Q22" s="1132" t="s">
        <v>1144</v>
      </c>
      <c r="R22" s="1119"/>
      <c r="S22" s="1090"/>
      <c r="T22" s="1091" t="s">
        <v>1920</v>
      </c>
      <c r="U22" s="1090"/>
    </row>
    <row r="23" spans="1:21" ht="14.1" customHeight="1" x14ac:dyDescent="0.2">
      <c r="A23" s="1398" t="s">
        <v>1843</v>
      </c>
      <c r="B23" s="1399"/>
      <c r="C23" s="1079" t="s">
        <v>608</v>
      </c>
      <c r="D23" s="1079" t="s">
        <v>608</v>
      </c>
      <c r="E23" s="1080" t="s">
        <v>608</v>
      </c>
      <c r="F23" s="1020"/>
      <c r="G23" s="1420"/>
      <c r="H23" s="1421"/>
      <c r="I23" s="1105" t="s">
        <v>608</v>
      </c>
      <c r="J23" s="1105" t="s">
        <v>608</v>
      </c>
      <c r="K23" s="1106" t="s">
        <v>608</v>
      </c>
      <c r="L23" s="1020"/>
      <c r="N23" s="1097" t="s">
        <v>1955</v>
      </c>
      <c r="R23" s="1424" t="s">
        <v>1919</v>
      </c>
      <c r="S23" s="1424"/>
      <c r="T23" s="1424"/>
      <c r="U23" s="1424"/>
    </row>
    <row r="24" spans="1:21" ht="14.1" customHeight="1" x14ac:dyDescent="0.2">
      <c r="A24" s="1398" t="s">
        <v>1844</v>
      </c>
      <c r="B24" s="1399"/>
      <c r="C24" s="1079" t="s">
        <v>608</v>
      </c>
      <c r="D24" s="1079" t="s">
        <v>608</v>
      </c>
      <c r="E24" s="1081"/>
      <c r="F24" s="1020"/>
      <c r="G24" s="1420"/>
      <c r="H24" s="1421"/>
      <c r="I24" s="1105" t="s">
        <v>608</v>
      </c>
      <c r="J24" s="1105" t="s">
        <v>608</v>
      </c>
      <c r="K24" s="1106" t="s">
        <v>608</v>
      </c>
      <c r="M24" s="238" t="s">
        <v>290</v>
      </c>
      <c r="N24" s="238" t="s">
        <v>849</v>
      </c>
      <c r="O24" s="238" t="s">
        <v>1956</v>
      </c>
      <c r="P24" s="238" t="s">
        <v>1915</v>
      </c>
      <c r="Q24" s="1020" t="s">
        <v>1915</v>
      </c>
      <c r="R24" s="1089" t="s">
        <v>1917</v>
      </c>
      <c r="S24" s="1089" t="s">
        <v>1932</v>
      </c>
      <c r="T24" s="1089" t="s">
        <v>300</v>
      </c>
      <c r="U24" s="1089" t="s">
        <v>1918</v>
      </c>
    </row>
    <row r="25" spans="1:21" ht="14.1" customHeight="1" x14ac:dyDescent="0.2">
      <c r="A25" s="1398" t="s">
        <v>1845</v>
      </c>
      <c r="B25" s="1399"/>
      <c r="C25" s="1079" t="s">
        <v>608</v>
      </c>
      <c r="D25" s="1079" t="s">
        <v>608</v>
      </c>
      <c r="E25" s="1040"/>
      <c r="F25" s="1020"/>
      <c r="G25" s="1042" t="s">
        <v>1287</v>
      </c>
      <c r="H25" s="1032"/>
      <c r="I25" s="1032"/>
      <c r="J25" s="1096" t="s">
        <v>608</v>
      </c>
      <c r="K25" s="1039"/>
      <c r="M25" s="1120"/>
      <c r="N25" s="1122" t="s">
        <v>608</v>
      </c>
      <c r="O25" s="1122" t="s">
        <v>608</v>
      </c>
      <c r="P25" s="1134" t="s">
        <v>1144</v>
      </c>
      <c r="Q25" s="1123" t="s">
        <v>1144</v>
      </c>
      <c r="R25" s="1133"/>
      <c r="S25" s="1091"/>
      <c r="T25" s="1091" t="s">
        <v>1920</v>
      </c>
      <c r="U25" s="1090"/>
    </row>
    <row r="26" spans="1:21" ht="14.1" customHeight="1" x14ac:dyDescent="0.2">
      <c r="A26" s="1398" t="s">
        <v>1846</v>
      </c>
      <c r="B26" s="1399"/>
      <c r="C26" s="1079" t="s">
        <v>608</v>
      </c>
      <c r="D26" s="1079" t="s">
        <v>608</v>
      </c>
      <c r="E26" s="1040"/>
      <c r="F26" s="1020"/>
      <c r="M26" s="1124"/>
      <c r="N26" s="1126" t="s">
        <v>608</v>
      </c>
      <c r="O26" s="1126" t="s">
        <v>608</v>
      </c>
      <c r="P26" s="1135" t="s">
        <v>1144</v>
      </c>
      <c r="Q26" s="1127" t="s">
        <v>1144</v>
      </c>
      <c r="R26" s="1133"/>
      <c r="S26" s="1091"/>
      <c r="T26" s="1091" t="s">
        <v>1920</v>
      </c>
      <c r="U26" s="1090"/>
    </row>
    <row r="27" spans="1:21" ht="14.1" customHeight="1" x14ac:dyDescent="0.2">
      <c r="A27" s="1398" t="s">
        <v>1848</v>
      </c>
      <c r="B27" s="1399"/>
      <c r="C27" s="1079" t="s">
        <v>608</v>
      </c>
      <c r="D27" s="1079" t="s">
        <v>608</v>
      </c>
      <c r="E27" s="1031" t="s">
        <v>608</v>
      </c>
      <c r="F27" s="1020"/>
      <c r="G27" s="1098" t="s">
        <v>1965</v>
      </c>
      <c r="H27" s="1098"/>
      <c r="I27" s="1098"/>
      <c r="J27" s="1113" t="s">
        <v>1915</v>
      </c>
      <c r="K27" s="1109" t="s">
        <v>1959</v>
      </c>
      <c r="M27" s="1124"/>
      <c r="N27" s="1126" t="s">
        <v>608</v>
      </c>
      <c r="O27" s="1126" t="s">
        <v>608</v>
      </c>
      <c r="P27" s="1135" t="s">
        <v>1144</v>
      </c>
      <c r="Q27" s="1127" t="s">
        <v>1144</v>
      </c>
      <c r="R27" s="1133"/>
      <c r="S27" s="1091"/>
      <c r="T27" s="1091" t="s">
        <v>1920</v>
      </c>
      <c r="U27" s="1090"/>
    </row>
    <row r="28" spans="1:21" ht="14.1" customHeight="1" x14ac:dyDescent="0.2">
      <c r="A28" s="1398" t="s">
        <v>1850</v>
      </c>
      <c r="B28" s="1399"/>
      <c r="C28" s="1079" t="s">
        <v>608</v>
      </c>
      <c r="D28" s="1079" t="s">
        <v>608</v>
      </c>
      <c r="E28" s="1080" t="s">
        <v>608</v>
      </c>
      <c r="F28" s="1020"/>
      <c r="G28" s="1427" t="s">
        <v>1863</v>
      </c>
      <c r="H28" s="1427"/>
      <c r="J28" s="1113" t="s">
        <v>1960</v>
      </c>
      <c r="K28" s="1110" t="s">
        <v>1959</v>
      </c>
      <c r="M28" s="1124"/>
      <c r="N28" s="1126" t="s">
        <v>608</v>
      </c>
      <c r="O28" s="1126" t="s">
        <v>608</v>
      </c>
      <c r="P28" s="1135" t="s">
        <v>1144</v>
      </c>
      <c r="Q28" s="1127" t="s">
        <v>1144</v>
      </c>
      <c r="R28" s="1133"/>
      <c r="S28" s="1091"/>
      <c r="T28" s="1091" t="s">
        <v>1920</v>
      </c>
      <c r="U28" s="1090"/>
    </row>
    <row r="29" spans="1:21" ht="14.1" customHeight="1" x14ac:dyDescent="0.2">
      <c r="A29" s="1398" t="s">
        <v>1851</v>
      </c>
      <c r="B29" s="1399"/>
      <c r="C29" s="1079" t="s">
        <v>608</v>
      </c>
      <c r="D29" s="1079" t="s">
        <v>608</v>
      </c>
      <c r="E29" s="1080" t="s">
        <v>608</v>
      </c>
      <c r="F29" s="1020"/>
      <c r="G29" s="238" t="s">
        <v>1864</v>
      </c>
      <c r="H29" s="1020"/>
      <c r="J29" s="1099" t="str">
        <f>C8</f>
        <v>CAD</v>
      </c>
      <c r="K29" s="1100" t="str">
        <f>E8</f>
        <v>GST/HST Paid</v>
      </c>
      <c r="M29" s="1124"/>
      <c r="N29" s="1126" t="s">
        <v>608</v>
      </c>
      <c r="O29" s="1126" t="s">
        <v>608</v>
      </c>
      <c r="P29" s="1135" t="s">
        <v>1144</v>
      </c>
      <c r="Q29" s="1127" t="s">
        <v>1144</v>
      </c>
      <c r="R29" s="1133"/>
      <c r="S29" s="1091"/>
      <c r="T29" s="1091" t="s">
        <v>1920</v>
      </c>
      <c r="U29" s="1090"/>
    </row>
    <row r="30" spans="1:21" ht="14.1" customHeight="1" x14ac:dyDescent="0.2">
      <c r="A30" s="1398" t="s">
        <v>1853</v>
      </c>
      <c r="B30" s="1399"/>
      <c r="C30" s="1079" t="s">
        <v>608</v>
      </c>
      <c r="D30" s="1079" t="s">
        <v>608</v>
      </c>
      <c r="E30" s="1080" t="s">
        <v>608</v>
      </c>
      <c r="F30" s="1020"/>
      <c r="G30" s="1043" t="s">
        <v>1837</v>
      </c>
      <c r="H30" s="1425" t="s">
        <v>1865</v>
      </c>
      <c r="I30" s="1425"/>
      <c r="J30" s="1025" t="s">
        <v>608</v>
      </c>
      <c r="K30" s="1023" t="s">
        <v>608</v>
      </c>
      <c r="M30" s="1124"/>
      <c r="N30" s="1126" t="s">
        <v>608</v>
      </c>
      <c r="O30" s="1126" t="s">
        <v>608</v>
      </c>
      <c r="P30" s="1135" t="s">
        <v>1144</v>
      </c>
      <c r="Q30" s="1127" t="s">
        <v>1144</v>
      </c>
      <c r="R30" s="1133"/>
      <c r="S30" s="1091"/>
      <c r="T30" s="1091" t="s">
        <v>1920</v>
      </c>
      <c r="U30" s="1090"/>
    </row>
    <row r="31" spans="1:21" ht="14.1" customHeight="1" x14ac:dyDescent="0.2">
      <c r="A31" s="1398" t="s">
        <v>1903</v>
      </c>
      <c r="B31" s="1399"/>
      <c r="C31" s="1079" t="s">
        <v>608</v>
      </c>
      <c r="D31" s="1079" t="s">
        <v>608</v>
      </c>
      <c r="E31" s="1080" t="s">
        <v>608</v>
      </c>
      <c r="F31" s="1020"/>
      <c r="G31" s="1044" t="s">
        <v>1837</v>
      </c>
      <c r="H31" s="1426" t="s">
        <v>1268</v>
      </c>
      <c r="I31" s="1426"/>
      <c r="J31" s="1084" t="s">
        <v>608</v>
      </c>
      <c r="K31" s="1085" t="s">
        <v>608</v>
      </c>
      <c r="M31" s="1124"/>
      <c r="N31" s="1126" t="s">
        <v>608</v>
      </c>
      <c r="O31" s="1126" t="s">
        <v>608</v>
      </c>
      <c r="P31" s="1135" t="s">
        <v>1144</v>
      </c>
      <c r="Q31" s="1127" t="s">
        <v>1144</v>
      </c>
      <c r="R31" s="1133"/>
      <c r="S31" s="1091"/>
      <c r="T31" s="1091" t="s">
        <v>1920</v>
      </c>
      <c r="U31" s="1090"/>
    </row>
    <row r="32" spans="1:21" ht="14.1" customHeight="1" x14ac:dyDescent="0.2">
      <c r="A32" s="1398" t="s">
        <v>1904</v>
      </c>
      <c r="B32" s="1399"/>
      <c r="C32" s="1079" t="s">
        <v>608</v>
      </c>
      <c r="D32" s="1079" t="s">
        <v>608</v>
      </c>
      <c r="E32" s="1080" t="s">
        <v>608</v>
      </c>
      <c r="F32" s="225"/>
      <c r="G32" s="1041" t="s">
        <v>1975</v>
      </c>
      <c r="J32" s="1078" t="s">
        <v>608</v>
      </c>
      <c r="K32" s="1031" t="s">
        <v>608</v>
      </c>
      <c r="M32" s="1124"/>
      <c r="N32" s="1126" t="s">
        <v>608</v>
      </c>
      <c r="O32" s="1126" t="s">
        <v>608</v>
      </c>
      <c r="P32" s="1135" t="s">
        <v>1144</v>
      </c>
      <c r="Q32" s="1127" t="s">
        <v>1144</v>
      </c>
      <c r="R32" s="1133"/>
      <c r="S32" s="1091"/>
      <c r="T32" s="1091" t="s">
        <v>1920</v>
      </c>
      <c r="U32" s="1090"/>
    </row>
    <row r="33" spans="1:21" ht="14.1" customHeight="1" x14ac:dyDescent="0.2">
      <c r="A33" s="1398" t="s">
        <v>1856</v>
      </c>
      <c r="B33" s="1399"/>
      <c r="C33" s="1079" t="s">
        <v>608</v>
      </c>
      <c r="D33" s="1079" t="s">
        <v>608</v>
      </c>
      <c r="E33" s="1080" t="s">
        <v>608</v>
      </c>
      <c r="F33" s="225"/>
      <c r="G33" s="1041" t="s">
        <v>1912</v>
      </c>
      <c r="J33" s="1086" t="s">
        <v>608</v>
      </c>
      <c r="K33" s="1031" t="s">
        <v>608</v>
      </c>
      <c r="M33" s="1124"/>
      <c r="N33" s="1126" t="s">
        <v>608</v>
      </c>
      <c r="O33" s="1126" t="s">
        <v>608</v>
      </c>
      <c r="P33" s="1135" t="s">
        <v>1144</v>
      </c>
      <c r="Q33" s="1127" t="s">
        <v>1144</v>
      </c>
      <c r="R33" s="1133"/>
      <c r="S33" s="1091"/>
      <c r="T33" s="1091" t="s">
        <v>1920</v>
      </c>
      <c r="U33" s="1090"/>
    </row>
    <row r="34" spans="1:21" ht="14.1" customHeight="1" x14ac:dyDescent="0.2">
      <c r="A34" s="1398" t="s">
        <v>1905</v>
      </c>
      <c r="B34" s="1399"/>
      <c r="C34" s="1079" t="s">
        <v>608</v>
      </c>
      <c r="D34" s="1079" t="s">
        <v>608</v>
      </c>
      <c r="E34" s="1080" t="s">
        <v>608</v>
      </c>
      <c r="F34" s="225"/>
      <c r="G34" s="1027" t="s">
        <v>1976</v>
      </c>
      <c r="H34" s="1077"/>
      <c r="I34" s="1077"/>
      <c r="J34" s="1086" t="s">
        <v>608</v>
      </c>
      <c r="K34" s="1087"/>
      <c r="M34" s="1129"/>
      <c r="N34" s="1131" t="s">
        <v>608</v>
      </c>
      <c r="O34" s="1131" t="s">
        <v>608</v>
      </c>
      <c r="P34" s="1136" t="s">
        <v>1144</v>
      </c>
      <c r="Q34" s="1132" t="s">
        <v>1144</v>
      </c>
      <c r="R34" s="1133"/>
      <c r="S34" s="1091"/>
      <c r="T34" s="1091" t="s">
        <v>1920</v>
      </c>
      <c r="U34" s="1090"/>
    </row>
    <row r="35" spans="1:21" ht="14.1" customHeight="1" x14ac:dyDescent="0.2">
      <c r="A35" s="1398" t="s">
        <v>1906</v>
      </c>
      <c r="B35" s="1399"/>
      <c r="C35" s="1079" t="s">
        <v>608</v>
      </c>
      <c r="D35" s="1079" t="s">
        <v>608</v>
      </c>
      <c r="E35" s="1080" t="s">
        <v>608</v>
      </c>
      <c r="F35" s="225"/>
      <c r="G35" s="1027" t="s">
        <v>1852</v>
      </c>
      <c r="H35" s="1077"/>
      <c r="I35" s="1077"/>
      <c r="J35" s="1086" t="s">
        <v>608</v>
      </c>
      <c r="K35" s="1040"/>
      <c r="R35" s="1397" t="s">
        <v>1919</v>
      </c>
      <c r="S35" s="1397"/>
      <c r="T35" s="1397"/>
      <c r="U35" s="1397"/>
    </row>
    <row r="36" spans="1:21" ht="14.1" customHeight="1" x14ac:dyDescent="0.2">
      <c r="A36" s="1398" t="s">
        <v>1858</v>
      </c>
      <c r="B36" s="1399"/>
      <c r="C36" s="1079" t="s">
        <v>608</v>
      </c>
      <c r="D36" s="1079" t="s">
        <v>608</v>
      </c>
      <c r="E36" s="1080" t="s">
        <v>608</v>
      </c>
      <c r="F36" s="225"/>
      <c r="G36" s="1027" t="s">
        <v>1909</v>
      </c>
      <c r="H36" s="1077"/>
      <c r="I36" s="1077"/>
      <c r="J36" s="1086" t="s">
        <v>608</v>
      </c>
      <c r="K36" s="1031" t="s">
        <v>608</v>
      </c>
      <c r="M36" s="1038" t="s">
        <v>1840</v>
      </c>
      <c r="N36" s="1038" t="s">
        <v>290</v>
      </c>
      <c r="O36" s="1020" t="s">
        <v>1396</v>
      </c>
      <c r="P36" s="1020" t="s">
        <v>1841</v>
      </c>
      <c r="Q36" s="1020" t="s">
        <v>1915</v>
      </c>
      <c r="R36" s="1089" t="s">
        <v>1922</v>
      </c>
      <c r="S36" s="1089" t="s">
        <v>1923</v>
      </c>
      <c r="T36" s="1089" t="s">
        <v>1541</v>
      </c>
      <c r="U36" s="1089" t="s">
        <v>1924</v>
      </c>
    </row>
    <row r="37" spans="1:21" ht="14.1" customHeight="1" x14ac:dyDescent="0.2">
      <c r="A37" s="1027" t="s">
        <v>1859</v>
      </c>
      <c r="B37" s="1038" t="s">
        <v>1972</v>
      </c>
      <c r="C37" s="1079" t="s">
        <v>608</v>
      </c>
      <c r="D37" s="1079" t="s">
        <v>608</v>
      </c>
      <c r="E37" s="1081"/>
      <c r="F37" s="225"/>
      <c r="G37" s="1027" t="s">
        <v>1910</v>
      </c>
      <c r="H37" s="1077"/>
      <c r="I37" s="1077"/>
      <c r="J37" s="1086" t="s">
        <v>608</v>
      </c>
      <c r="K37" s="1031" t="s">
        <v>608</v>
      </c>
      <c r="M37" s="1120" t="s">
        <v>1837</v>
      </c>
      <c r="N37" s="1137"/>
      <c r="O37" s="1122" t="s">
        <v>608</v>
      </c>
      <c r="P37" s="1122" t="s">
        <v>608</v>
      </c>
      <c r="Q37" s="1123" t="s">
        <v>1144</v>
      </c>
      <c r="R37" s="1133"/>
      <c r="S37" s="1091"/>
      <c r="T37" s="1090"/>
      <c r="U37" s="1091"/>
    </row>
    <row r="38" spans="1:21" ht="14.1" customHeight="1" x14ac:dyDescent="0.2">
      <c r="A38" s="1041" t="s">
        <v>1907</v>
      </c>
      <c r="C38" s="1079" t="s">
        <v>608</v>
      </c>
      <c r="D38" s="1079" t="s">
        <v>608</v>
      </c>
      <c r="E38" s="1040"/>
      <c r="F38" s="225"/>
      <c r="G38" s="1041" t="s">
        <v>1980</v>
      </c>
      <c r="J38" s="1086" t="s">
        <v>608</v>
      </c>
      <c r="K38" s="1088" t="s">
        <v>608</v>
      </c>
      <c r="M38" s="1124" t="s">
        <v>1837</v>
      </c>
      <c r="N38" s="1138"/>
      <c r="O38" s="1126" t="s">
        <v>608</v>
      </c>
      <c r="P38" s="1126" t="s">
        <v>608</v>
      </c>
      <c r="Q38" s="1127" t="s">
        <v>1144</v>
      </c>
      <c r="R38" s="1133"/>
      <c r="S38" s="1090"/>
      <c r="T38" s="1090"/>
      <c r="U38" s="1090"/>
    </row>
    <row r="39" spans="1:21" ht="14.1" customHeight="1" x14ac:dyDescent="0.2">
      <c r="A39" s="1398" t="s">
        <v>1860</v>
      </c>
      <c r="B39" s="1399"/>
      <c r="C39" s="1079" t="s">
        <v>608</v>
      </c>
      <c r="D39" s="1079" t="s">
        <v>608</v>
      </c>
      <c r="E39" s="1040"/>
      <c r="F39" s="225"/>
      <c r="G39" s="1041" t="s">
        <v>1977</v>
      </c>
      <c r="J39" s="1086" t="s">
        <v>608</v>
      </c>
      <c r="K39" s="1088" t="s">
        <v>608</v>
      </c>
      <c r="M39" s="1124" t="s">
        <v>1837</v>
      </c>
      <c r="N39" s="1138"/>
      <c r="O39" s="1126" t="s">
        <v>608</v>
      </c>
      <c r="P39" s="1126" t="s">
        <v>608</v>
      </c>
      <c r="Q39" s="1127" t="s">
        <v>1144</v>
      </c>
      <c r="R39" s="1133"/>
      <c r="S39" s="1090"/>
      <c r="T39" s="1090"/>
      <c r="U39" s="1090"/>
    </row>
    <row r="40" spans="1:21" ht="14.1" customHeight="1" x14ac:dyDescent="0.2">
      <c r="A40" s="1041" t="s">
        <v>1908</v>
      </c>
      <c r="C40" s="1079" t="s">
        <v>608</v>
      </c>
      <c r="D40" s="1079" t="s">
        <v>608</v>
      </c>
      <c r="E40" s="1040"/>
      <c r="F40" s="225"/>
      <c r="G40" s="1041" t="s">
        <v>1973</v>
      </c>
      <c r="J40" s="1086" t="s">
        <v>608</v>
      </c>
      <c r="K40" s="1088" t="s">
        <v>608</v>
      </c>
      <c r="M40" s="1124" t="s">
        <v>1837</v>
      </c>
      <c r="N40" s="1138"/>
      <c r="O40" s="1126" t="s">
        <v>608</v>
      </c>
      <c r="P40" s="1126" t="s">
        <v>608</v>
      </c>
      <c r="Q40" s="1127" t="s">
        <v>1144</v>
      </c>
      <c r="R40" s="1133"/>
      <c r="S40" s="1090"/>
      <c r="T40" s="1090"/>
      <c r="U40" s="1090"/>
    </row>
    <row r="41" spans="1:21" ht="14.1" customHeight="1" x14ac:dyDescent="0.2">
      <c r="A41" s="1398" t="s">
        <v>1916</v>
      </c>
      <c r="B41" s="1399"/>
      <c r="C41" s="1079" t="s">
        <v>608</v>
      </c>
      <c r="D41" s="1079" t="s">
        <v>608</v>
      </c>
      <c r="E41" s="1040"/>
      <c r="F41" s="225"/>
      <c r="G41" s="1041" t="s">
        <v>1979</v>
      </c>
      <c r="J41" s="1086" t="s">
        <v>608</v>
      </c>
      <c r="K41" s="1088" t="s">
        <v>608</v>
      </c>
      <c r="M41" s="1124" t="s">
        <v>1837</v>
      </c>
      <c r="N41" s="1138"/>
      <c r="O41" s="1126" t="s">
        <v>608</v>
      </c>
      <c r="P41" s="1126" t="s">
        <v>608</v>
      </c>
      <c r="Q41" s="1127" t="s">
        <v>1144</v>
      </c>
      <c r="R41" s="1133"/>
      <c r="S41" s="1090"/>
      <c r="T41" s="1090"/>
      <c r="U41" s="1090"/>
    </row>
    <row r="42" spans="1:21" ht="14.1" customHeight="1" x14ac:dyDescent="0.2">
      <c r="A42" s="1398" t="s">
        <v>1970</v>
      </c>
      <c r="B42" s="1399"/>
      <c r="C42" s="1079" t="s">
        <v>608</v>
      </c>
      <c r="D42" s="1079" t="s">
        <v>608</v>
      </c>
      <c r="E42" s="1031" t="s">
        <v>608</v>
      </c>
      <c r="F42" s="225"/>
      <c r="G42" s="1041" t="s">
        <v>1866</v>
      </c>
      <c r="J42" s="1086" t="s">
        <v>608</v>
      </c>
      <c r="K42" s="1088" t="s">
        <v>608</v>
      </c>
      <c r="M42" s="1124" t="s">
        <v>1837</v>
      </c>
      <c r="N42" s="1138"/>
      <c r="O42" s="1126" t="s">
        <v>608</v>
      </c>
      <c r="P42" s="1126" t="s">
        <v>608</v>
      </c>
      <c r="Q42" s="1127" t="s">
        <v>1144</v>
      </c>
      <c r="R42" s="1133"/>
      <c r="S42" s="1090"/>
      <c r="T42" s="1090"/>
      <c r="U42" s="1090"/>
    </row>
    <row r="43" spans="1:21" ht="14.1" customHeight="1" x14ac:dyDescent="0.2">
      <c r="A43" s="1398" t="s">
        <v>1969</v>
      </c>
      <c r="B43" s="1399"/>
      <c r="C43" s="1079" t="s">
        <v>608</v>
      </c>
      <c r="D43" s="1079" t="s">
        <v>608</v>
      </c>
      <c r="E43" s="1080" t="s">
        <v>608</v>
      </c>
      <c r="F43" s="225"/>
      <c r="G43" s="1027" t="s">
        <v>1836</v>
      </c>
      <c r="J43" s="1086" t="s">
        <v>608</v>
      </c>
      <c r="K43" s="1088" t="s">
        <v>608</v>
      </c>
      <c r="M43" s="1124" t="s">
        <v>1837</v>
      </c>
      <c r="N43" s="1138"/>
      <c r="O43" s="1126" t="s">
        <v>608</v>
      </c>
      <c r="P43" s="1126" t="s">
        <v>608</v>
      </c>
      <c r="Q43" s="1127" t="s">
        <v>1144</v>
      </c>
      <c r="R43" s="1133"/>
      <c r="S43" s="1090"/>
      <c r="T43" s="1090"/>
      <c r="U43" s="1090"/>
    </row>
    <row r="44" spans="1:21" ht="14.1" customHeight="1" x14ac:dyDescent="0.2">
      <c r="A44" s="1398" t="s">
        <v>1861</v>
      </c>
      <c r="B44" s="1399"/>
      <c r="C44" s="1028" t="s">
        <v>608</v>
      </c>
      <c r="D44" s="1028" t="s">
        <v>608</v>
      </c>
      <c r="E44" s="1033" t="s">
        <v>608</v>
      </c>
      <c r="F44" s="225"/>
      <c r="G44" s="1027" t="s">
        <v>1836</v>
      </c>
      <c r="J44" s="1086" t="s">
        <v>608</v>
      </c>
      <c r="K44" s="1088" t="s">
        <v>608</v>
      </c>
      <c r="M44" s="1124" t="s">
        <v>1837</v>
      </c>
      <c r="N44" s="1138"/>
      <c r="O44" s="1126" t="s">
        <v>608</v>
      </c>
      <c r="P44" s="1126" t="s">
        <v>608</v>
      </c>
      <c r="Q44" s="1127" t="s">
        <v>1144</v>
      </c>
      <c r="R44" s="1133"/>
      <c r="S44" s="1090"/>
      <c r="T44" s="1090"/>
      <c r="U44" s="1090"/>
    </row>
    <row r="45" spans="1:21" ht="14.1" customHeight="1" x14ac:dyDescent="0.2">
      <c r="A45" s="1027" t="s">
        <v>1971</v>
      </c>
      <c r="B45" s="1077"/>
      <c r="C45" s="1028" t="s">
        <v>608</v>
      </c>
      <c r="D45" s="1028" t="s">
        <v>608</v>
      </c>
      <c r="E45" s="1033" t="s">
        <v>608</v>
      </c>
      <c r="F45" s="225"/>
      <c r="G45" s="1027" t="s">
        <v>1836</v>
      </c>
      <c r="J45" s="1086" t="s">
        <v>608</v>
      </c>
      <c r="K45" s="1088" t="s">
        <v>608</v>
      </c>
      <c r="M45" s="1124" t="s">
        <v>1837</v>
      </c>
      <c r="N45" s="1138"/>
      <c r="O45" s="1126" t="s">
        <v>608</v>
      </c>
      <c r="P45" s="1126" t="s">
        <v>608</v>
      </c>
      <c r="Q45" s="1127" t="s">
        <v>1144</v>
      </c>
      <c r="R45" s="1133"/>
      <c r="S45" s="1090"/>
      <c r="T45" s="1090"/>
      <c r="U45" s="1090"/>
    </row>
    <row r="46" spans="1:21" ht="14.1" customHeight="1" x14ac:dyDescent="0.2">
      <c r="A46" s="1027" t="s">
        <v>1862</v>
      </c>
      <c r="B46" s="1077"/>
      <c r="C46" s="1105" t="s">
        <v>608</v>
      </c>
      <c r="D46" s="1105" t="s">
        <v>608</v>
      </c>
      <c r="E46" s="1106" t="s">
        <v>608</v>
      </c>
      <c r="F46" s="225"/>
      <c r="G46" s="1027" t="s">
        <v>1836</v>
      </c>
      <c r="J46" s="1086" t="s">
        <v>608</v>
      </c>
      <c r="K46" s="1088" t="s">
        <v>608</v>
      </c>
      <c r="M46" s="1124" t="s">
        <v>1837</v>
      </c>
      <c r="N46" s="1138"/>
      <c r="O46" s="1126" t="s">
        <v>608</v>
      </c>
      <c r="P46" s="1126" t="s">
        <v>608</v>
      </c>
      <c r="Q46" s="1127" t="s">
        <v>1144</v>
      </c>
      <c r="R46" s="1133"/>
      <c r="S46" s="1090"/>
      <c r="T46" s="1090"/>
      <c r="U46" s="1090"/>
    </row>
    <row r="47" spans="1:21" ht="14.1" customHeight="1" x14ac:dyDescent="0.2">
      <c r="A47" s="1420"/>
      <c r="B47" s="1421"/>
      <c r="C47" s="1105" t="s">
        <v>608</v>
      </c>
      <c r="D47" s="1105" t="s">
        <v>608</v>
      </c>
      <c r="E47" s="1106" t="s">
        <v>608</v>
      </c>
      <c r="F47" s="225"/>
      <c r="G47" s="1041" t="s">
        <v>1911</v>
      </c>
      <c r="J47" s="1086" t="s">
        <v>608</v>
      </c>
      <c r="K47" s="1088" t="s">
        <v>608</v>
      </c>
      <c r="M47" s="1124" t="s">
        <v>1837</v>
      </c>
      <c r="N47" s="1138"/>
      <c r="O47" s="1126" t="s">
        <v>608</v>
      </c>
      <c r="P47" s="1126" t="s">
        <v>608</v>
      </c>
      <c r="Q47" s="1127" t="s">
        <v>1144</v>
      </c>
      <c r="R47" s="1133"/>
      <c r="S47" s="1090"/>
      <c r="T47" s="1090"/>
      <c r="U47" s="1090"/>
    </row>
    <row r="48" spans="1:21" ht="14.1" customHeight="1" x14ac:dyDescent="0.2">
      <c r="A48" s="1420"/>
      <c r="B48" s="1421"/>
      <c r="C48" s="1105" t="s">
        <v>608</v>
      </c>
      <c r="D48" s="1105" t="s">
        <v>608</v>
      </c>
      <c r="E48" s="1106" t="s">
        <v>608</v>
      </c>
      <c r="F48" s="225"/>
      <c r="G48" s="1027" t="s">
        <v>1978</v>
      </c>
      <c r="H48" s="1077"/>
      <c r="I48" s="1077"/>
      <c r="J48" s="1086" t="s">
        <v>608</v>
      </c>
      <c r="K48" s="1088" t="s">
        <v>608</v>
      </c>
      <c r="M48" s="1124" t="s">
        <v>1837</v>
      </c>
      <c r="N48" s="1138"/>
      <c r="O48" s="1126" t="s">
        <v>608</v>
      </c>
      <c r="P48" s="1126" t="s">
        <v>608</v>
      </c>
      <c r="Q48" s="1127" t="s">
        <v>1144</v>
      </c>
      <c r="R48" s="1133"/>
      <c r="S48" s="1090"/>
      <c r="T48" s="1090"/>
      <c r="U48" s="1090"/>
    </row>
    <row r="49" spans="1:21" ht="14.1" customHeight="1" x14ac:dyDescent="0.2">
      <c r="A49" s="1418"/>
      <c r="B49" s="1419"/>
      <c r="C49" s="1107" t="s">
        <v>608</v>
      </c>
      <c r="D49" s="1107" t="s">
        <v>608</v>
      </c>
      <c r="E49" s="1108" t="s">
        <v>608</v>
      </c>
      <c r="F49" s="225"/>
      <c r="G49" s="1042" t="s">
        <v>1974</v>
      </c>
      <c r="H49" s="1032"/>
      <c r="I49" s="1032"/>
      <c r="J49" s="1084" t="s">
        <v>608</v>
      </c>
      <c r="K49" s="1045"/>
      <c r="M49" s="1129" t="s">
        <v>1837</v>
      </c>
      <c r="N49" s="1139"/>
      <c r="O49" s="1131" t="s">
        <v>608</v>
      </c>
      <c r="P49" s="1131" t="s">
        <v>608</v>
      </c>
      <c r="Q49" s="1132" t="s">
        <v>1144</v>
      </c>
      <c r="R49" s="1133"/>
      <c r="S49" s="1090"/>
      <c r="T49" s="1090"/>
      <c r="U49" s="1090"/>
    </row>
    <row r="50" spans="1:21" ht="14.1" customHeight="1" x14ac:dyDescent="0.2">
      <c r="F50" s="225"/>
    </row>
    <row r="51" spans="1:21" ht="14.1" customHeight="1" x14ac:dyDescent="0.2">
      <c r="F51" s="225"/>
    </row>
    <row r="52" spans="1:21" ht="14.1" customHeight="1" x14ac:dyDescent="0.2">
      <c r="F52" s="225"/>
    </row>
    <row r="53" spans="1:21" ht="14.1" customHeight="1" x14ac:dyDescent="0.2">
      <c r="F53" s="225"/>
    </row>
    <row r="54" spans="1:21" ht="14.1" customHeight="1" x14ac:dyDescent="0.2">
      <c r="F54" s="225"/>
    </row>
    <row r="55" spans="1:21" ht="14.1" customHeight="1" x14ac:dyDescent="0.2">
      <c r="F55" s="225"/>
    </row>
    <row r="56" spans="1:21" ht="14.1" customHeight="1" x14ac:dyDescent="0.2">
      <c r="F56" s="225"/>
    </row>
    <row r="57" spans="1:21" ht="14.1" customHeight="1" x14ac:dyDescent="0.2">
      <c r="F57" s="225"/>
    </row>
    <row r="58" spans="1:21" ht="14.1" customHeight="1" x14ac:dyDescent="0.2">
      <c r="F58" s="225"/>
    </row>
    <row r="59" spans="1:21" ht="14.1" customHeight="1" x14ac:dyDescent="0.2">
      <c r="F59" s="225"/>
    </row>
    <row r="60" spans="1:21" ht="14.1" customHeight="1" x14ac:dyDescent="0.2">
      <c r="F60" s="225"/>
    </row>
    <row r="61" spans="1:21" ht="14.1" customHeight="1" x14ac:dyDescent="0.2">
      <c r="F61" s="225"/>
    </row>
    <row r="62" spans="1:21" ht="14.1" customHeight="1" x14ac:dyDescent="0.2">
      <c r="F62" s="225"/>
    </row>
    <row r="63" spans="1:21" ht="14.1" customHeight="1" x14ac:dyDescent="0.2">
      <c r="F63" s="225"/>
    </row>
    <row r="64" spans="1:21" ht="14.1" customHeight="1" x14ac:dyDescent="0.2">
      <c r="F64" s="225"/>
    </row>
    <row r="65" spans="6:7" ht="14.1" customHeight="1" x14ac:dyDescent="0.2">
      <c r="F65" s="1037"/>
    </row>
    <row r="66" spans="6:7" ht="14.1" customHeight="1" x14ac:dyDescent="0.2">
      <c r="F66" s="225"/>
    </row>
    <row r="67" spans="6:7" ht="14.1" customHeight="1" x14ac:dyDescent="0.2">
      <c r="F67" s="225"/>
      <c r="G67" s="225"/>
    </row>
    <row r="68" spans="6:7" ht="14.1" customHeight="1" x14ac:dyDescent="0.2">
      <c r="F68" s="225"/>
      <c r="G68" s="225"/>
    </row>
    <row r="69" spans="6:7" ht="14.1" customHeight="1" x14ac:dyDescent="0.2">
      <c r="F69" s="225"/>
      <c r="G69" s="225"/>
    </row>
    <row r="70" spans="6:7" ht="14.1" customHeight="1" x14ac:dyDescent="0.2">
      <c r="F70" s="225"/>
      <c r="G70" s="225"/>
    </row>
    <row r="71" spans="6:7" ht="14.1" customHeight="1" x14ac:dyDescent="0.2">
      <c r="F71" s="225"/>
      <c r="G71" s="225"/>
    </row>
    <row r="72" spans="6:7" ht="14.1" customHeight="1" x14ac:dyDescent="0.2">
      <c r="F72" s="225"/>
      <c r="G72" s="225"/>
    </row>
    <row r="73" spans="6:7" ht="14.1" customHeight="1" x14ac:dyDescent="0.2">
      <c r="F73" s="225"/>
      <c r="G73" s="225"/>
    </row>
    <row r="74" spans="6:7" ht="14.1" customHeight="1" x14ac:dyDescent="0.2">
      <c r="F74" s="225"/>
      <c r="G74" s="225"/>
    </row>
    <row r="75" spans="6:7" ht="14.1" customHeight="1" x14ac:dyDescent="0.2">
      <c r="F75" s="225"/>
      <c r="G75" s="225"/>
    </row>
    <row r="76" spans="6:7" ht="14.1" customHeight="1" x14ac:dyDescent="0.2">
      <c r="F76" s="225"/>
      <c r="G76" s="225"/>
    </row>
  </sheetData>
  <sheetProtection selectLockedCells="1" selectUnlockedCells="1"/>
  <mergeCells count="48">
    <mergeCell ref="R23:U23"/>
    <mergeCell ref="A44:B44"/>
    <mergeCell ref="A26:B26"/>
    <mergeCell ref="H30:I30"/>
    <mergeCell ref="H31:I31"/>
    <mergeCell ref="G28:H28"/>
    <mergeCell ref="R35:U35"/>
    <mergeCell ref="A48:B48"/>
    <mergeCell ref="G9:H9"/>
    <mergeCell ref="G22:H22"/>
    <mergeCell ref="G23:H23"/>
    <mergeCell ref="G24:H24"/>
    <mergeCell ref="A42:B42"/>
    <mergeCell ref="A35:B35"/>
    <mergeCell ref="A43:B43"/>
    <mergeCell ref="A47:B47"/>
    <mergeCell ref="B1:J1"/>
    <mergeCell ref="J2:K2"/>
    <mergeCell ref="A3:B3"/>
    <mergeCell ref="J3:K3"/>
    <mergeCell ref="A49:B49"/>
    <mergeCell ref="A41:B41"/>
    <mergeCell ref="A27:B27"/>
    <mergeCell ref="A28:B28"/>
    <mergeCell ref="A29:B29"/>
    <mergeCell ref="A30:B30"/>
    <mergeCell ref="A31:B31"/>
    <mergeCell ref="A32:B32"/>
    <mergeCell ref="A33:B33"/>
    <mergeCell ref="A34:B34"/>
    <mergeCell ref="A36:B36"/>
    <mergeCell ref="A39:B39"/>
    <mergeCell ref="R1:U1"/>
    <mergeCell ref="A24:B24"/>
    <mergeCell ref="A25:B25"/>
    <mergeCell ref="A17:B17"/>
    <mergeCell ref="A18:B18"/>
    <mergeCell ref="A21:B21"/>
    <mergeCell ref="A22:B22"/>
    <mergeCell ref="A23:B23"/>
    <mergeCell ref="A20:B20"/>
    <mergeCell ref="A4:B4"/>
    <mergeCell ref="A5:B5"/>
    <mergeCell ref="J4:K4"/>
    <mergeCell ref="A6:B6"/>
    <mergeCell ref="A7:B7"/>
    <mergeCell ref="G7:I7"/>
    <mergeCell ref="M1:P1"/>
  </mergeCells>
  <pageMargins left="0.25" right="0.25" top="0.75" bottom="0.75" header="0.3" footer="0.3"/>
  <pageSetup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8786" r:id="rId4" name="Check Box 2">
              <controlPr defaultSize="0" autoFill="0" autoLine="0" autoPict="0">
                <anchor moveWithCells="1">
                  <from>
                    <xdr:col>10</xdr:col>
                    <xdr:colOff>238125</xdr:colOff>
                    <xdr:row>4</xdr:row>
                    <xdr:rowOff>9525</xdr:rowOff>
                  </from>
                  <to>
                    <xdr:col>10</xdr:col>
                    <xdr:colOff>733425</xdr:colOff>
                    <xdr:row>4</xdr:row>
                    <xdr:rowOff>152400</xdr:rowOff>
                  </to>
                </anchor>
              </controlPr>
            </control>
          </mc:Choice>
        </mc:AlternateContent>
        <mc:AlternateContent xmlns:mc="http://schemas.openxmlformats.org/markup-compatibility/2006">
          <mc:Choice Requires="x14">
            <control shapeId="118787" r:id="rId5" name="Check Box 3">
              <controlPr defaultSize="0" autoFill="0" autoLine="0" autoPict="0">
                <anchor moveWithCells="1">
                  <from>
                    <xdr:col>8</xdr:col>
                    <xdr:colOff>133350</xdr:colOff>
                    <xdr:row>4</xdr:row>
                    <xdr:rowOff>19050</xdr:rowOff>
                  </from>
                  <to>
                    <xdr:col>9</xdr:col>
                    <xdr:colOff>657225</xdr:colOff>
                    <xdr:row>4</xdr:row>
                    <xdr:rowOff>161925</xdr:rowOff>
                  </to>
                </anchor>
              </controlPr>
            </control>
          </mc:Choice>
        </mc:AlternateContent>
        <mc:AlternateContent xmlns:mc="http://schemas.openxmlformats.org/markup-compatibility/2006">
          <mc:Choice Requires="x14">
            <control shapeId="118788" r:id="rId6" name="Check Box 4">
              <controlPr defaultSize="0" autoFill="0" autoLine="0" autoPict="0">
                <anchor moveWithCells="1">
                  <from>
                    <xdr:col>1</xdr:col>
                    <xdr:colOff>485775</xdr:colOff>
                    <xdr:row>5</xdr:row>
                    <xdr:rowOff>28575</xdr:rowOff>
                  </from>
                  <to>
                    <xdr:col>1</xdr:col>
                    <xdr:colOff>971550</xdr:colOff>
                    <xdr:row>6</xdr:row>
                    <xdr:rowOff>0</xdr:rowOff>
                  </to>
                </anchor>
              </controlPr>
            </control>
          </mc:Choice>
        </mc:AlternateContent>
        <mc:AlternateContent xmlns:mc="http://schemas.openxmlformats.org/markup-compatibility/2006">
          <mc:Choice Requires="x14">
            <control shapeId="118789" r:id="rId7" name="Check Box 5">
              <controlPr defaultSize="0" autoFill="0" autoLine="0" autoPict="0">
                <anchor moveWithCells="1">
                  <from>
                    <xdr:col>1</xdr:col>
                    <xdr:colOff>485775</xdr:colOff>
                    <xdr:row>6</xdr:row>
                    <xdr:rowOff>9525</xdr:rowOff>
                  </from>
                  <to>
                    <xdr:col>2</xdr:col>
                    <xdr:colOff>9525</xdr:colOff>
                    <xdr:row>6</xdr:row>
                    <xdr:rowOff>152400</xdr:rowOff>
                  </to>
                </anchor>
              </controlPr>
            </control>
          </mc:Choice>
        </mc:AlternateContent>
        <mc:AlternateContent xmlns:mc="http://schemas.openxmlformats.org/markup-compatibility/2006">
          <mc:Choice Requires="x14">
            <control shapeId="118790" r:id="rId8" name="Check Box 6">
              <controlPr defaultSize="0" autoFill="0" autoLine="0" autoPict="0">
                <anchor moveWithCells="1">
                  <from>
                    <xdr:col>0</xdr:col>
                    <xdr:colOff>647700</xdr:colOff>
                    <xdr:row>15</xdr:row>
                    <xdr:rowOff>9525</xdr:rowOff>
                  </from>
                  <to>
                    <xdr:col>1</xdr:col>
                    <xdr:colOff>1028700</xdr:colOff>
                    <xdr:row>15</xdr:row>
                    <xdr:rowOff>142875</xdr:rowOff>
                  </to>
                </anchor>
              </controlPr>
            </control>
          </mc:Choice>
        </mc:AlternateContent>
        <mc:AlternateContent xmlns:mc="http://schemas.openxmlformats.org/markup-compatibility/2006">
          <mc:Choice Requires="x14">
            <control shapeId="118793" r:id="rId9" name="Check Box 9">
              <controlPr defaultSize="0" autoFill="0" autoLine="0" autoPict="0">
                <anchor moveWithCells="1">
                  <from>
                    <xdr:col>1</xdr:col>
                    <xdr:colOff>571500</xdr:colOff>
                    <xdr:row>9</xdr:row>
                    <xdr:rowOff>19050</xdr:rowOff>
                  </from>
                  <to>
                    <xdr:col>2</xdr:col>
                    <xdr:colOff>0</xdr:colOff>
                    <xdr:row>9</xdr:row>
                    <xdr:rowOff>161925</xdr:rowOff>
                  </to>
                </anchor>
              </controlPr>
            </control>
          </mc:Choice>
        </mc:AlternateContent>
        <mc:AlternateContent xmlns:mc="http://schemas.openxmlformats.org/markup-compatibility/2006">
          <mc:Choice Requires="x14">
            <control shapeId="118794" r:id="rId10" name="Check Box 10">
              <controlPr defaultSize="0" autoFill="0" autoLine="0" autoPict="0">
                <anchor moveWithCells="1">
                  <from>
                    <xdr:col>1</xdr:col>
                    <xdr:colOff>219075</xdr:colOff>
                    <xdr:row>8</xdr:row>
                    <xdr:rowOff>28575</xdr:rowOff>
                  </from>
                  <to>
                    <xdr:col>1</xdr:col>
                    <xdr:colOff>923925</xdr:colOff>
                    <xdr:row>8</xdr:row>
                    <xdr:rowOff>152400</xdr:rowOff>
                  </to>
                </anchor>
              </controlPr>
            </control>
          </mc:Choice>
        </mc:AlternateContent>
        <mc:AlternateContent xmlns:mc="http://schemas.openxmlformats.org/markup-compatibility/2006">
          <mc:Choice Requires="x14">
            <control shapeId="118795" r:id="rId11" name="Check Box 11">
              <controlPr defaultSize="0" autoFill="0" autoLine="0" autoPict="0">
                <anchor moveWithCells="1">
                  <from>
                    <xdr:col>1</xdr:col>
                    <xdr:colOff>419100</xdr:colOff>
                    <xdr:row>16</xdr:row>
                    <xdr:rowOff>19050</xdr:rowOff>
                  </from>
                  <to>
                    <xdr:col>2</xdr:col>
                    <xdr:colOff>180975</xdr:colOff>
                    <xdr:row>16</xdr:row>
                    <xdr:rowOff>161925</xdr:rowOff>
                  </to>
                </anchor>
              </controlPr>
            </control>
          </mc:Choice>
        </mc:AlternateContent>
        <mc:AlternateContent xmlns:mc="http://schemas.openxmlformats.org/markup-compatibility/2006">
          <mc:Choice Requires="x14">
            <control shapeId="118798" r:id="rId12" name="Check Box 14">
              <controlPr defaultSize="0" autoFill="0" autoLine="0" autoPict="0">
                <anchor moveWithCells="1">
                  <from>
                    <xdr:col>1</xdr:col>
                    <xdr:colOff>409575</xdr:colOff>
                    <xdr:row>7</xdr:row>
                    <xdr:rowOff>19050</xdr:rowOff>
                  </from>
                  <to>
                    <xdr:col>2</xdr:col>
                    <xdr:colOff>171450</xdr:colOff>
                    <xdr:row>7</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6F77-A278-4F0B-886F-0C87B2C5A4DF}">
  <sheetPr codeName="Sheet16"/>
  <dimension ref="A1:T38"/>
  <sheetViews>
    <sheetView zoomScaleNormal="100" workbookViewId="0">
      <selection activeCell="B2" sqref="B2"/>
    </sheetView>
  </sheetViews>
  <sheetFormatPr defaultRowHeight="15" x14ac:dyDescent="0.25"/>
  <cols>
    <col min="1" max="1" width="10.42578125" customWidth="1"/>
    <col min="2" max="2" width="8" bestFit="1" customWidth="1"/>
    <col min="3" max="5" width="10.7109375" customWidth="1"/>
    <col min="6" max="6" width="8" bestFit="1" customWidth="1"/>
    <col min="7" max="10" width="10.7109375" customWidth="1"/>
    <col min="11" max="11" width="10.85546875" customWidth="1"/>
    <col min="12" max="12" width="8" bestFit="1" customWidth="1"/>
    <col min="13" max="15" width="10.7109375" customWidth="1"/>
    <col min="16" max="16" width="8" bestFit="1" customWidth="1"/>
    <col min="17" max="20" width="10.7109375" customWidth="1"/>
  </cols>
  <sheetData>
    <row r="1" spans="1:20" x14ac:dyDescent="0.25">
      <c r="B1" s="1309" t="s">
        <v>282</v>
      </c>
      <c r="C1" s="1309"/>
      <c r="D1" s="1309"/>
      <c r="E1" s="1309"/>
      <c r="F1" s="1309" t="s">
        <v>1398</v>
      </c>
      <c r="G1" s="1309"/>
      <c r="H1" s="1309"/>
      <c r="I1" s="1309"/>
      <c r="J1" s="1309"/>
      <c r="L1" s="1309" t="s">
        <v>282</v>
      </c>
      <c r="M1" s="1309"/>
      <c r="N1" s="1309"/>
      <c r="O1" s="1309"/>
      <c r="P1" s="1309" t="s">
        <v>1398</v>
      </c>
      <c r="Q1" s="1309"/>
      <c r="R1" s="1309"/>
      <c r="S1" s="1309"/>
      <c r="T1" s="1309"/>
    </row>
    <row r="2" spans="1:20" x14ac:dyDescent="0.25">
      <c r="A2" t="s">
        <v>1222</v>
      </c>
      <c r="B2" t="s">
        <v>1424</v>
      </c>
      <c r="C2" t="s">
        <v>849</v>
      </c>
      <c r="D2" t="s">
        <v>1395</v>
      </c>
      <c r="E2" s="743" t="s">
        <v>1297</v>
      </c>
      <c r="F2" t="s">
        <v>1424</v>
      </c>
      <c r="G2" t="s">
        <v>1396</v>
      </c>
      <c r="H2" t="s">
        <v>1395</v>
      </c>
      <c r="I2" s="743" t="s">
        <v>1297</v>
      </c>
      <c r="J2" s="743" t="s">
        <v>1397</v>
      </c>
      <c r="K2" t="s">
        <v>1222</v>
      </c>
      <c r="L2" t="s">
        <v>1424</v>
      </c>
      <c r="M2" t="s">
        <v>849</v>
      </c>
      <c r="N2" t="s">
        <v>1395</v>
      </c>
      <c r="O2" s="743" t="s">
        <v>1297</v>
      </c>
      <c r="P2" t="s">
        <v>1424</v>
      </c>
      <c r="Q2" t="s">
        <v>1396</v>
      </c>
      <c r="R2" t="s">
        <v>1395</v>
      </c>
      <c r="S2" s="743" t="s">
        <v>1297</v>
      </c>
      <c r="T2" s="743" t="s">
        <v>1397</v>
      </c>
    </row>
    <row r="3" spans="1:20" ht="18.75" customHeight="1" x14ac:dyDescent="0.25">
      <c r="A3" s="619" t="s">
        <v>288</v>
      </c>
      <c r="B3" s="620"/>
      <c r="C3" s="620" t="s">
        <v>608</v>
      </c>
      <c r="D3" s="620" t="s">
        <v>608</v>
      </c>
      <c r="E3" s="744" t="s">
        <v>608</v>
      </c>
      <c r="F3" s="679"/>
      <c r="G3" s="620" t="s">
        <v>608</v>
      </c>
      <c r="H3" s="620" t="s">
        <v>608</v>
      </c>
      <c r="I3" s="745" t="s">
        <v>608</v>
      </c>
      <c r="J3" s="745" t="s">
        <v>608</v>
      </c>
      <c r="K3" s="619" t="s">
        <v>288</v>
      </c>
      <c r="L3" s="620"/>
      <c r="M3" s="620" t="s">
        <v>608</v>
      </c>
      <c r="N3" s="620" t="s">
        <v>608</v>
      </c>
      <c r="O3" s="744" t="s">
        <v>608</v>
      </c>
      <c r="P3" s="679"/>
      <c r="Q3" s="620" t="s">
        <v>608</v>
      </c>
      <c r="R3" s="620" t="s">
        <v>608</v>
      </c>
      <c r="S3" s="745" t="s">
        <v>608</v>
      </c>
      <c r="T3" s="745" t="s">
        <v>608</v>
      </c>
    </row>
    <row r="4" spans="1:20" ht="18.75" customHeight="1" x14ac:dyDescent="0.25">
      <c r="A4" s="619" t="s">
        <v>288</v>
      </c>
      <c r="B4" s="620"/>
      <c r="C4" s="620" t="s">
        <v>608</v>
      </c>
      <c r="D4" s="620" t="s">
        <v>608</v>
      </c>
      <c r="E4" s="744" t="s">
        <v>608</v>
      </c>
      <c r="F4" s="679"/>
      <c r="G4" s="620" t="s">
        <v>608</v>
      </c>
      <c r="H4" s="620" t="s">
        <v>608</v>
      </c>
      <c r="I4" s="745" t="s">
        <v>608</v>
      </c>
      <c r="J4" s="745" t="s">
        <v>608</v>
      </c>
      <c r="K4" s="619" t="s">
        <v>288</v>
      </c>
      <c r="L4" s="620"/>
      <c r="M4" s="620" t="s">
        <v>608</v>
      </c>
      <c r="N4" s="620" t="s">
        <v>608</v>
      </c>
      <c r="O4" s="744" t="s">
        <v>608</v>
      </c>
      <c r="P4" s="679"/>
      <c r="Q4" s="620" t="s">
        <v>608</v>
      </c>
      <c r="R4" s="620" t="s">
        <v>608</v>
      </c>
      <c r="S4" s="745" t="s">
        <v>608</v>
      </c>
      <c r="T4" s="745" t="s">
        <v>608</v>
      </c>
    </row>
    <row r="5" spans="1:20" ht="18.75" customHeight="1" x14ac:dyDescent="0.25">
      <c r="A5" s="619" t="s">
        <v>288</v>
      </c>
      <c r="B5" s="620"/>
      <c r="C5" s="620" t="s">
        <v>608</v>
      </c>
      <c r="D5" s="620" t="s">
        <v>608</v>
      </c>
      <c r="E5" s="744" t="s">
        <v>608</v>
      </c>
      <c r="F5" s="679"/>
      <c r="G5" s="620" t="s">
        <v>608</v>
      </c>
      <c r="H5" s="620" t="s">
        <v>608</v>
      </c>
      <c r="I5" s="745" t="s">
        <v>608</v>
      </c>
      <c r="J5" s="745" t="s">
        <v>608</v>
      </c>
      <c r="K5" s="619" t="s">
        <v>288</v>
      </c>
      <c r="L5" s="620"/>
      <c r="M5" s="620" t="s">
        <v>608</v>
      </c>
      <c r="N5" s="620" t="s">
        <v>608</v>
      </c>
      <c r="O5" s="744" t="s">
        <v>608</v>
      </c>
      <c r="P5" s="679"/>
      <c r="Q5" s="620" t="s">
        <v>608</v>
      </c>
      <c r="R5" s="620" t="s">
        <v>608</v>
      </c>
      <c r="S5" s="745" t="s">
        <v>608</v>
      </c>
      <c r="T5" s="745" t="s">
        <v>608</v>
      </c>
    </row>
    <row r="6" spans="1:20" ht="18.75" customHeight="1" x14ac:dyDescent="0.25">
      <c r="A6" s="619" t="s">
        <v>288</v>
      </c>
      <c r="B6" s="620"/>
      <c r="C6" s="620" t="s">
        <v>608</v>
      </c>
      <c r="D6" s="620" t="s">
        <v>608</v>
      </c>
      <c r="E6" s="744" t="s">
        <v>608</v>
      </c>
      <c r="F6" s="679"/>
      <c r="G6" s="620" t="s">
        <v>608</v>
      </c>
      <c r="H6" s="620" t="s">
        <v>608</v>
      </c>
      <c r="I6" s="745" t="s">
        <v>608</v>
      </c>
      <c r="J6" s="745" t="s">
        <v>608</v>
      </c>
      <c r="K6" s="619" t="s">
        <v>288</v>
      </c>
      <c r="L6" s="620"/>
      <c r="M6" s="620" t="s">
        <v>608</v>
      </c>
      <c r="N6" s="620" t="s">
        <v>608</v>
      </c>
      <c r="O6" s="744" t="s">
        <v>608</v>
      </c>
      <c r="P6" s="679"/>
      <c r="Q6" s="620" t="s">
        <v>608</v>
      </c>
      <c r="R6" s="620" t="s">
        <v>608</v>
      </c>
      <c r="S6" s="745" t="s">
        <v>608</v>
      </c>
      <c r="T6" s="745" t="s">
        <v>608</v>
      </c>
    </row>
    <row r="7" spans="1:20" ht="18.75" customHeight="1" x14ac:dyDescent="0.25">
      <c r="A7" s="619" t="s">
        <v>288</v>
      </c>
      <c r="B7" s="620"/>
      <c r="C7" s="620" t="s">
        <v>608</v>
      </c>
      <c r="D7" s="620" t="s">
        <v>608</v>
      </c>
      <c r="E7" s="744" t="s">
        <v>608</v>
      </c>
      <c r="F7" s="679"/>
      <c r="G7" s="620" t="s">
        <v>608</v>
      </c>
      <c r="H7" s="620" t="s">
        <v>608</v>
      </c>
      <c r="I7" s="745" t="s">
        <v>608</v>
      </c>
      <c r="J7" s="745" t="s">
        <v>608</v>
      </c>
      <c r="K7" s="619" t="s">
        <v>288</v>
      </c>
      <c r="L7" s="620"/>
      <c r="M7" s="620" t="s">
        <v>608</v>
      </c>
      <c r="N7" s="620" t="s">
        <v>608</v>
      </c>
      <c r="O7" s="744" t="s">
        <v>608</v>
      </c>
      <c r="P7" s="679"/>
      <c r="Q7" s="620" t="s">
        <v>608</v>
      </c>
      <c r="R7" s="620" t="s">
        <v>608</v>
      </c>
      <c r="S7" s="745" t="s">
        <v>608</v>
      </c>
      <c r="T7" s="745" t="s">
        <v>608</v>
      </c>
    </row>
    <row r="8" spans="1:20" ht="18.75" customHeight="1" x14ac:dyDescent="0.25">
      <c r="A8" s="619" t="s">
        <v>288</v>
      </c>
      <c r="B8" s="620"/>
      <c r="C8" s="620" t="s">
        <v>608</v>
      </c>
      <c r="D8" s="620" t="s">
        <v>608</v>
      </c>
      <c r="E8" s="744" t="s">
        <v>608</v>
      </c>
      <c r="F8" s="679"/>
      <c r="G8" s="620" t="s">
        <v>608</v>
      </c>
      <c r="H8" s="620" t="s">
        <v>608</v>
      </c>
      <c r="I8" s="745" t="s">
        <v>608</v>
      </c>
      <c r="J8" s="745" t="s">
        <v>608</v>
      </c>
      <c r="K8" s="619" t="s">
        <v>288</v>
      </c>
      <c r="L8" s="620"/>
      <c r="M8" s="620" t="s">
        <v>608</v>
      </c>
      <c r="N8" s="620" t="s">
        <v>608</v>
      </c>
      <c r="O8" s="744" t="s">
        <v>608</v>
      </c>
      <c r="P8" s="679"/>
      <c r="Q8" s="620" t="s">
        <v>608</v>
      </c>
      <c r="R8" s="620" t="s">
        <v>608</v>
      </c>
      <c r="S8" s="745" t="s">
        <v>608</v>
      </c>
      <c r="T8" s="745" t="s">
        <v>608</v>
      </c>
    </row>
    <row r="9" spans="1:20" ht="18.75" customHeight="1" x14ac:dyDescent="0.25">
      <c r="A9" s="619" t="s">
        <v>288</v>
      </c>
      <c r="B9" s="620"/>
      <c r="C9" s="620" t="s">
        <v>608</v>
      </c>
      <c r="D9" s="620" t="s">
        <v>608</v>
      </c>
      <c r="E9" s="744" t="s">
        <v>608</v>
      </c>
      <c r="F9" s="679"/>
      <c r="G9" s="620" t="s">
        <v>608</v>
      </c>
      <c r="H9" s="620" t="s">
        <v>608</v>
      </c>
      <c r="I9" s="745" t="s">
        <v>608</v>
      </c>
      <c r="J9" s="745" t="s">
        <v>608</v>
      </c>
      <c r="K9" s="619" t="s">
        <v>288</v>
      </c>
      <c r="L9" s="620"/>
      <c r="M9" s="620" t="s">
        <v>608</v>
      </c>
      <c r="N9" s="620" t="s">
        <v>608</v>
      </c>
      <c r="O9" s="744" t="s">
        <v>608</v>
      </c>
      <c r="P9" s="679"/>
      <c r="Q9" s="620" t="s">
        <v>608</v>
      </c>
      <c r="R9" s="620" t="s">
        <v>608</v>
      </c>
      <c r="S9" s="745" t="s">
        <v>608</v>
      </c>
      <c r="T9" s="745" t="s">
        <v>608</v>
      </c>
    </row>
    <row r="10" spans="1:20" ht="18.75" customHeight="1" x14ac:dyDescent="0.25">
      <c r="A10" s="619" t="s">
        <v>288</v>
      </c>
      <c r="B10" s="620"/>
      <c r="C10" s="620" t="s">
        <v>608</v>
      </c>
      <c r="D10" s="620" t="s">
        <v>608</v>
      </c>
      <c r="E10" s="744" t="s">
        <v>608</v>
      </c>
      <c r="F10" s="679"/>
      <c r="G10" s="620" t="s">
        <v>608</v>
      </c>
      <c r="H10" s="620" t="s">
        <v>608</v>
      </c>
      <c r="I10" s="745" t="s">
        <v>608</v>
      </c>
      <c r="J10" s="745" t="s">
        <v>608</v>
      </c>
      <c r="K10" s="619" t="s">
        <v>288</v>
      </c>
      <c r="L10" s="620"/>
      <c r="M10" s="620" t="s">
        <v>608</v>
      </c>
      <c r="N10" s="620" t="s">
        <v>608</v>
      </c>
      <c r="O10" s="744" t="s">
        <v>608</v>
      </c>
      <c r="P10" s="679"/>
      <c r="Q10" s="620" t="s">
        <v>608</v>
      </c>
      <c r="R10" s="620" t="s">
        <v>608</v>
      </c>
      <c r="S10" s="745" t="s">
        <v>608</v>
      </c>
      <c r="T10" s="745" t="s">
        <v>608</v>
      </c>
    </row>
    <row r="11" spans="1:20" ht="18.75" customHeight="1" x14ac:dyDescent="0.25">
      <c r="A11" s="619" t="s">
        <v>288</v>
      </c>
      <c r="B11" s="620"/>
      <c r="C11" s="620" t="s">
        <v>608</v>
      </c>
      <c r="D11" s="620" t="s">
        <v>608</v>
      </c>
      <c r="E11" s="744" t="s">
        <v>608</v>
      </c>
      <c r="F11" s="679"/>
      <c r="G11" s="620" t="s">
        <v>608</v>
      </c>
      <c r="H11" s="620" t="s">
        <v>608</v>
      </c>
      <c r="I11" s="745" t="s">
        <v>608</v>
      </c>
      <c r="J11" s="745" t="s">
        <v>608</v>
      </c>
      <c r="K11" s="619" t="s">
        <v>288</v>
      </c>
      <c r="L11" s="620"/>
      <c r="M11" s="620" t="s">
        <v>608</v>
      </c>
      <c r="N11" s="620" t="s">
        <v>608</v>
      </c>
      <c r="O11" s="744" t="s">
        <v>608</v>
      </c>
      <c r="P11" s="679"/>
      <c r="Q11" s="620" t="s">
        <v>608</v>
      </c>
      <c r="R11" s="620" t="s">
        <v>608</v>
      </c>
      <c r="S11" s="745" t="s">
        <v>608</v>
      </c>
      <c r="T11" s="745" t="s">
        <v>608</v>
      </c>
    </row>
    <row r="12" spans="1:20" ht="18.75" customHeight="1" x14ac:dyDescent="0.25">
      <c r="A12" s="619" t="s">
        <v>288</v>
      </c>
      <c r="B12" s="620"/>
      <c r="C12" s="620" t="s">
        <v>608</v>
      </c>
      <c r="D12" s="620" t="s">
        <v>608</v>
      </c>
      <c r="E12" s="744" t="s">
        <v>608</v>
      </c>
      <c r="F12" s="679"/>
      <c r="G12" s="620" t="s">
        <v>608</v>
      </c>
      <c r="H12" s="620" t="s">
        <v>608</v>
      </c>
      <c r="I12" s="745" t="s">
        <v>608</v>
      </c>
      <c r="J12" s="745" t="s">
        <v>608</v>
      </c>
      <c r="K12" s="619" t="s">
        <v>288</v>
      </c>
      <c r="L12" s="620"/>
      <c r="M12" s="620" t="s">
        <v>608</v>
      </c>
      <c r="N12" s="620" t="s">
        <v>608</v>
      </c>
      <c r="O12" s="744" t="s">
        <v>608</v>
      </c>
      <c r="P12" s="679"/>
      <c r="Q12" s="620" t="s">
        <v>608</v>
      </c>
      <c r="R12" s="620" t="s">
        <v>608</v>
      </c>
      <c r="S12" s="745" t="s">
        <v>608</v>
      </c>
      <c r="T12" s="745" t="s">
        <v>608</v>
      </c>
    </row>
    <row r="13" spans="1:20" ht="18.75" customHeight="1" x14ac:dyDescent="0.25">
      <c r="A13" s="619" t="s">
        <v>288</v>
      </c>
      <c r="B13" s="620"/>
      <c r="C13" s="620" t="s">
        <v>608</v>
      </c>
      <c r="D13" s="620" t="s">
        <v>608</v>
      </c>
      <c r="E13" s="744" t="s">
        <v>608</v>
      </c>
      <c r="F13" s="679"/>
      <c r="G13" s="620" t="s">
        <v>608</v>
      </c>
      <c r="H13" s="620" t="s">
        <v>608</v>
      </c>
      <c r="I13" s="745" t="s">
        <v>608</v>
      </c>
      <c r="J13" s="745" t="s">
        <v>608</v>
      </c>
      <c r="K13" s="619" t="s">
        <v>288</v>
      </c>
      <c r="L13" s="620"/>
      <c r="M13" s="620" t="s">
        <v>608</v>
      </c>
      <c r="N13" s="620" t="s">
        <v>608</v>
      </c>
      <c r="O13" s="744" t="s">
        <v>608</v>
      </c>
      <c r="P13" s="679"/>
      <c r="Q13" s="620" t="s">
        <v>608</v>
      </c>
      <c r="R13" s="620" t="s">
        <v>608</v>
      </c>
      <c r="S13" s="745" t="s">
        <v>608</v>
      </c>
      <c r="T13" s="745" t="s">
        <v>608</v>
      </c>
    </row>
    <row r="14" spans="1:20" ht="18.75" customHeight="1" x14ac:dyDescent="0.25">
      <c r="A14" s="619" t="s">
        <v>288</v>
      </c>
      <c r="B14" s="620"/>
      <c r="C14" s="620" t="s">
        <v>608</v>
      </c>
      <c r="D14" s="620" t="s">
        <v>608</v>
      </c>
      <c r="E14" s="744" t="s">
        <v>608</v>
      </c>
      <c r="F14" s="679"/>
      <c r="G14" s="620" t="s">
        <v>608</v>
      </c>
      <c r="H14" s="620" t="s">
        <v>608</v>
      </c>
      <c r="I14" s="745" t="s">
        <v>608</v>
      </c>
      <c r="J14" s="745" t="s">
        <v>608</v>
      </c>
      <c r="K14" s="619" t="s">
        <v>288</v>
      </c>
      <c r="L14" s="620"/>
      <c r="M14" s="620" t="s">
        <v>608</v>
      </c>
      <c r="N14" s="620" t="s">
        <v>608</v>
      </c>
      <c r="O14" s="744" t="s">
        <v>608</v>
      </c>
      <c r="P14" s="679"/>
      <c r="Q14" s="620" t="s">
        <v>608</v>
      </c>
      <c r="R14" s="620" t="s">
        <v>608</v>
      </c>
      <c r="S14" s="745" t="s">
        <v>608</v>
      </c>
      <c r="T14" s="745" t="s">
        <v>608</v>
      </c>
    </row>
    <row r="15" spans="1:20" ht="18.75" customHeight="1" x14ac:dyDescent="0.25">
      <c r="A15" s="619" t="s">
        <v>288</v>
      </c>
      <c r="B15" s="620"/>
      <c r="C15" s="620" t="s">
        <v>608</v>
      </c>
      <c r="D15" s="620" t="s">
        <v>608</v>
      </c>
      <c r="E15" s="744" t="s">
        <v>608</v>
      </c>
      <c r="F15" s="679"/>
      <c r="G15" s="620" t="s">
        <v>608</v>
      </c>
      <c r="H15" s="620" t="s">
        <v>608</v>
      </c>
      <c r="I15" s="745" t="s">
        <v>608</v>
      </c>
      <c r="J15" s="745" t="s">
        <v>608</v>
      </c>
      <c r="K15" s="619" t="s">
        <v>288</v>
      </c>
      <c r="L15" s="620"/>
      <c r="M15" s="620" t="s">
        <v>608</v>
      </c>
      <c r="N15" s="620" t="s">
        <v>608</v>
      </c>
      <c r="O15" s="744" t="s">
        <v>608</v>
      </c>
      <c r="P15" s="679"/>
      <c r="Q15" s="620" t="s">
        <v>608</v>
      </c>
      <c r="R15" s="620" t="s">
        <v>608</v>
      </c>
      <c r="S15" s="745" t="s">
        <v>608</v>
      </c>
      <c r="T15" s="745" t="s">
        <v>608</v>
      </c>
    </row>
    <row r="16" spans="1:20" ht="18.75" customHeight="1" x14ac:dyDescent="0.25">
      <c r="A16" s="619" t="s">
        <v>288</v>
      </c>
      <c r="B16" s="620"/>
      <c r="C16" s="620" t="s">
        <v>608</v>
      </c>
      <c r="D16" s="620" t="s">
        <v>608</v>
      </c>
      <c r="E16" s="744" t="s">
        <v>608</v>
      </c>
      <c r="F16" s="679"/>
      <c r="G16" s="620" t="s">
        <v>608</v>
      </c>
      <c r="H16" s="620" t="s">
        <v>608</v>
      </c>
      <c r="I16" s="745" t="s">
        <v>608</v>
      </c>
      <c r="J16" s="745" t="s">
        <v>608</v>
      </c>
      <c r="K16" s="619" t="s">
        <v>288</v>
      </c>
      <c r="L16" s="620"/>
      <c r="M16" s="620" t="s">
        <v>608</v>
      </c>
      <c r="N16" s="620" t="s">
        <v>608</v>
      </c>
      <c r="O16" s="744" t="s">
        <v>608</v>
      </c>
      <c r="P16" s="679"/>
      <c r="Q16" s="620" t="s">
        <v>608</v>
      </c>
      <c r="R16" s="620" t="s">
        <v>608</v>
      </c>
      <c r="S16" s="745" t="s">
        <v>608</v>
      </c>
      <c r="T16" s="745" t="s">
        <v>608</v>
      </c>
    </row>
    <row r="17" spans="1:20" ht="18.75" customHeight="1" x14ac:dyDescent="0.25">
      <c r="A17" s="619" t="s">
        <v>288</v>
      </c>
      <c r="B17" s="620"/>
      <c r="C17" s="620" t="s">
        <v>608</v>
      </c>
      <c r="D17" s="620" t="s">
        <v>608</v>
      </c>
      <c r="E17" s="744" t="s">
        <v>608</v>
      </c>
      <c r="F17" s="679"/>
      <c r="G17" s="620" t="s">
        <v>608</v>
      </c>
      <c r="H17" s="620" t="s">
        <v>608</v>
      </c>
      <c r="I17" s="745" t="s">
        <v>608</v>
      </c>
      <c r="J17" s="745" t="s">
        <v>608</v>
      </c>
      <c r="K17" s="619" t="s">
        <v>288</v>
      </c>
      <c r="L17" s="620"/>
      <c r="M17" s="620" t="s">
        <v>608</v>
      </c>
      <c r="N17" s="620" t="s">
        <v>608</v>
      </c>
      <c r="O17" s="744" t="s">
        <v>608</v>
      </c>
      <c r="P17" s="679"/>
      <c r="Q17" s="620" t="s">
        <v>608</v>
      </c>
      <c r="R17" s="620" t="s">
        <v>608</v>
      </c>
      <c r="S17" s="745" t="s">
        <v>608</v>
      </c>
      <c r="T17" s="745" t="s">
        <v>608</v>
      </c>
    </row>
    <row r="18" spans="1:20" ht="18.75" customHeight="1" x14ac:dyDescent="0.25">
      <c r="A18" s="619" t="s">
        <v>288</v>
      </c>
      <c r="B18" s="620"/>
      <c r="C18" s="620" t="s">
        <v>608</v>
      </c>
      <c r="D18" s="620" t="s">
        <v>608</v>
      </c>
      <c r="E18" s="744" t="s">
        <v>608</v>
      </c>
      <c r="F18" s="679"/>
      <c r="G18" s="620" t="s">
        <v>608</v>
      </c>
      <c r="H18" s="620" t="s">
        <v>608</v>
      </c>
      <c r="I18" s="745" t="s">
        <v>608</v>
      </c>
      <c r="J18" s="745" t="s">
        <v>608</v>
      </c>
      <c r="K18" s="619" t="s">
        <v>288</v>
      </c>
      <c r="L18" s="620"/>
      <c r="M18" s="620" t="s">
        <v>608</v>
      </c>
      <c r="N18" s="620" t="s">
        <v>608</v>
      </c>
      <c r="O18" s="744" t="s">
        <v>608</v>
      </c>
      <c r="P18" s="679"/>
      <c r="Q18" s="620" t="s">
        <v>608</v>
      </c>
      <c r="R18" s="620" t="s">
        <v>608</v>
      </c>
      <c r="S18" s="745" t="s">
        <v>608</v>
      </c>
      <c r="T18" s="745" t="s">
        <v>608</v>
      </c>
    </row>
    <row r="19" spans="1:20" ht="18.75" customHeight="1" x14ac:dyDescent="0.25">
      <c r="A19" s="619" t="s">
        <v>288</v>
      </c>
      <c r="B19" s="620"/>
      <c r="C19" s="620" t="s">
        <v>608</v>
      </c>
      <c r="D19" s="620" t="s">
        <v>608</v>
      </c>
      <c r="E19" s="744" t="s">
        <v>608</v>
      </c>
      <c r="F19" s="679"/>
      <c r="G19" s="620" t="s">
        <v>608</v>
      </c>
      <c r="H19" s="620" t="s">
        <v>608</v>
      </c>
      <c r="I19" s="745" t="s">
        <v>608</v>
      </c>
      <c r="J19" s="745" t="s">
        <v>608</v>
      </c>
      <c r="K19" s="619" t="s">
        <v>288</v>
      </c>
      <c r="L19" s="620"/>
      <c r="M19" s="620" t="s">
        <v>608</v>
      </c>
      <c r="N19" s="620" t="s">
        <v>608</v>
      </c>
      <c r="O19" s="744" t="s">
        <v>608</v>
      </c>
      <c r="P19" s="679"/>
      <c r="Q19" s="620" t="s">
        <v>608</v>
      </c>
      <c r="R19" s="620" t="s">
        <v>608</v>
      </c>
      <c r="S19" s="745" t="s">
        <v>608</v>
      </c>
      <c r="T19" s="745" t="s">
        <v>608</v>
      </c>
    </row>
    <row r="20" spans="1:20" ht="18.75" customHeight="1" x14ac:dyDescent="0.25">
      <c r="A20" s="619" t="s">
        <v>288</v>
      </c>
      <c r="B20" s="620"/>
      <c r="C20" s="620" t="s">
        <v>608</v>
      </c>
      <c r="D20" s="620" t="s">
        <v>608</v>
      </c>
      <c r="E20" s="744" t="s">
        <v>608</v>
      </c>
      <c r="F20" s="679"/>
      <c r="G20" s="620" t="s">
        <v>608</v>
      </c>
      <c r="H20" s="620" t="s">
        <v>608</v>
      </c>
      <c r="I20" s="745" t="s">
        <v>608</v>
      </c>
      <c r="J20" s="745" t="s">
        <v>608</v>
      </c>
      <c r="K20" s="619" t="s">
        <v>288</v>
      </c>
      <c r="L20" s="620"/>
      <c r="M20" s="620" t="s">
        <v>608</v>
      </c>
      <c r="N20" s="620" t="s">
        <v>608</v>
      </c>
      <c r="O20" s="744" t="s">
        <v>608</v>
      </c>
      <c r="P20" s="679"/>
      <c r="Q20" s="620" t="s">
        <v>608</v>
      </c>
      <c r="R20" s="620" t="s">
        <v>608</v>
      </c>
      <c r="S20" s="745" t="s">
        <v>608</v>
      </c>
      <c r="T20" s="745" t="s">
        <v>608</v>
      </c>
    </row>
    <row r="21" spans="1:20" ht="18.75" customHeight="1" x14ac:dyDescent="0.25">
      <c r="A21" s="619" t="s">
        <v>288</v>
      </c>
      <c r="B21" s="620"/>
      <c r="C21" s="620" t="s">
        <v>608</v>
      </c>
      <c r="D21" s="620" t="s">
        <v>608</v>
      </c>
      <c r="E21" s="744" t="s">
        <v>608</v>
      </c>
      <c r="F21" s="679"/>
      <c r="G21" s="620" t="s">
        <v>608</v>
      </c>
      <c r="H21" s="620" t="s">
        <v>608</v>
      </c>
      <c r="I21" s="745" t="s">
        <v>608</v>
      </c>
      <c r="J21" s="745" t="s">
        <v>608</v>
      </c>
      <c r="K21" s="619" t="s">
        <v>288</v>
      </c>
      <c r="L21" s="620"/>
      <c r="M21" s="620" t="s">
        <v>608</v>
      </c>
      <c r="N21" s="620" t="s">
        <v>608</v>
      </c>
      <c r="O21" s="744" t="s">
        <v>608</v>
      </c>
      <c r="P21" s="679"/>
      <c r="Q21" s="620" t="s">
        <v>608</v>
      </c>
      <c r="R21" s="620" t="s">
        <v>608</v>
      </c>
      <c r="S21" s="745" t="s">
        <v>608</v>
      </c>
      <c r="T21" s="745" t="s">
        <v>608</v>
      </c>
    </row>
    <row r="22" spans="1:20" ht="18.75" customHeight="1" x14ac:dyDescent="0.25">
      <c r="A22" s="619" t="s">
        <v>288</v>
      </c>
      <c r="B22" s="620"/>
      <c r="C22" s="620" t="s">
        <v>608</v>
      </c>
      <c r="D22" s="620" t="s">
        <v>608</v>
      </c>
      <c r="E22" s="744" t="s">
        <v>608</v>
      </c>
      <c r="F22" s="679"/>
      <c r="G22" s="620" t="s">
        <v>608</v>
      </c>
      <c r="H22" s="620" t="s">
        <v>608</v>
      </c>
      <c r="I22" s="745" t="s">
        <v>608</v>
      </c>
      <c r="J22" s="745" t="s">
        <v>608</v>
      </c>
      <c r="K22" s="619" t="s">
        <v>288</v>
      </c>
      <c r="L22" s="620"/>
      <c r="M22" s="620" t="s">
        <v>608</v>
      </c>
      <c r="N22" s="620" t="s">
        <v>608</v>
      </c>
      <c r="O22" s="744" t="s">
        <v>608</v>
      </c>
      <c r="P22" s="679"/>
      <c r="Q22" s="620" t="s">
        <v>608</v>
      </c>
      <c r="R22" s="620" t="s">
        <v>608</v>
      </c>
      <c r="S22" s="745" t="s">
        <v>608</v>
      </c>
      <c r="T22" s="745" t="s">
        <v>608</v>
      </c>
    </row>
    <row r="23" spans="1:20" ht="18.75" customHeight="1" x14ac:dyDescent="0.25">
      <c r="A23" s="619" t="s">
        <v>288</v>
      </c>
      <c r="B23" s="620"/>
      <c r="C23" s="620" t="s">
        <v>608</v>
      </c>
      <c r="D23" s="620" t="s">
        <v>608</v>
      </c>
      <c r="E23" s="744" t="s">
        <v>608</v>
      </c>
      <c r="F23" s="679"/>
      <c r="G23" s="620" t="s">
        <v>608</v>
      </c>
      <c r="H23" s="620" t="s">
        <v>608</v>
      </c>
      <c r="I23" s="745" t="s">
        <v>608</v>
      </c>
      <c r="J23" s="745" t="s">
        <v>608</v>
      </c>
      <c r="K23" s="619" t="s">
        <v>288</v>
      </c>
      <c r="L23" s="620"/>
      <c r="M23" s="620" t="s">
        <v>608</v>
      </c>
      <c r="N23" s="620" t="s">
        <v>608</v>
      </c>
      <c r="O23" s="744" t="s">
        <v>608</v>
      </c>
      <c r="P23" s="679"/>
      <c r="Q23" s="620" t="s">
        <v>608</v>
      </c>
      <c r="R23" s="620" t="s">
        <v>608</v>
      </c>
      <c r="S23" s="745" t="s">
        <v>608</v>
      </c>
      <c r="T23" s="745" t="s">
        <v>608</v>
      </c>
    </row>
    <row r="24" spans="1:20" ht="18.75" customHeight="1" x14ac:dyDescent="0.25">
      <c r="A24" s="619" t="s">
        <v>288</v>
      </c>
      <c r="B24" s="620"/>
      <c r="C24" s="620" t="s">
        <v>608</v>
      </c>
      <c r="D24" s="620" t="s">
        <v>608</v>
      </c>
      <c r="E24" s="744" t="s">
        <v>608</v>
      </c>
      <c r="F24" s="679"/>
      <c r="G24" s="620" t="s">
        <v>608</v>
      </c>
      <c r="H24" s="620" t="s">
        <v>608</v>
      </c>
      <c r="I24" s="745" t="s">
        <v>608</v>
      </c>
      <c r="J24" s="745" t="s">
        <v>608</v>
      </c>
      <c r="K24" s="619" t="s">
        <v>288</v>
      </c>
      <c r="L24" s="620"/>
      <c r="M24" s="620" t="s">
        <v>608</v>
      </c>
      <c r="N24" s="620" t="s">
        <v>608</v>
      </c>
      <c r="O24" s="744" t="s">
        <v>608</v>
      </c>
      <c r="P24" s="679"/>
      <c r="Q24" s="620" t="s">
        <v>608</v>
      </c>
      <c r="R24" s="620" t="s">
        <v>608</v>
      </c>
      <c r="S24" s="745" t="s">
        <v>608</v>
      </c>
      <c r="T24" s="745" t="s">
        <v>608</v>
      </c>
    </row>
    <row r="25" spans="1:20" ht="18.75" customHeight="1" x14ac:dyDescent="0.25">
      <c r="A25" s="619" t="s">
        <v>288</v>
      </c>
      <c r="B25" s="620"/>
      <c r="C25" s="620" t="s">
        <v>608</v>
      </c>
      <c r="D25" s="620" t="s">
        <v>608</v>
      </c>
      <c r="E25" s="744" t="s">
        <v>608</v>
      </c>
      <c r="F25" s="679"/>
      <c r="G25" s="620" t="s">
        <v>608</v>
      </c>
      <c r="H25" s="620" t="s">
        <v>608</v>
      </c>
      <c r="I25" s="745" t="s">
        <v>608</v>
      </c>
      <c r="J25" s="745" t="s">
        <v>608</v>
      </c>
      <c r="K25" s="619" t="s">
        <v>288</v>
      </c>
      <c r="L25" s="620"/>
      <c r="M25" s="620" t="s">
        <v>608</v>
      </c>
      <c r="N25" s="620" t="s">
        <v>608</v>
      </c>
      <c r="O25" s="744" t="s">
        <v>608</v>
      </c>
      <c r="P25" s="679"/>
      <c r="Q25" s="620" t="s">
        <v>608</v>
      </c>
      <c r="R25" s="620" t="s">
        <v>608</v>
      </c>
      <c r="S25" s="745" t="s">
        <v>608</v>
      </c>
      <c r="T25" s="745" t="s">
        <v>608</v>
      </c>
    </row>
    <row r="26" spans="1:20" ht="18.75" customHeight="1" x14ac:dyDescent="0.25">
      <c r="A26" s="619" t="s">
        <v>288</v>
      </c>
      <c r="B26" s="620"/>
      <c r="C26" s="620" t="s">
        <v>608</v>
      </c>
      <c r="D26" s="620" t="s">
        <v>608</v>
      </c>
      <c r="E26" s="744" t="s">
        <v>608</v>
      </c>
      <c r="F26" s="679"/>
      <c r="G26" s="620" t="s">
        <v>608</v>
      </c>
      <c r="H26" s="620" t="s">
        <v>608</v>
      </c>
      <c r="I26" s="745" t="s">
        <v>608</v>
      </c>
      <c r="J26" s="745" t="s">
        <v>608</v>
      </c>
      <c r="K26" s="619" t="s">
        <v>288</v>
      </c>
      <c r="L26" s="620"/>
      <c r="M26" s="620" t="s">
        <v>608</v>
      </c>
      <c r="N26" s="620" t="s">
        <v>608</v>
      </c>
      <c r="O26" s="744" t="s">
        <v>608</v>
      </c>
      <c r="P26" s="679"/>
      <c r="Q26" s="620" t="s">
        <v>608</v>
      </c>
      <c r="R26" s="620" t="s">
        <v>608</v>
      </c>
      <c r="S26" s="745" t="s">
        <v>608</v>
      </c>
      <c r="T26" s="745" t="s">
        <v>608</v>
      </c>
    </row>
    <row r="27" spans="1:20" ht="18.75" customHeight="1" x14ac:dyDescent="0.25">
      <c r="A27" s="619" t="s">
        <v>288</v>
      </c>
      <c r="B27" s="620"/>
      <c r="C27" s="620" t="s">
        <v>608</v>
      </c>
      <c r="D27" s="620" t="s">
        <v>608</v>
      </c>
      <c r="E27" s="744" t="s">
        <v>608</v>
      </c>
      <c r="F27" s="679"/>
      <c r="G27" s="620" t="s">
        <v>608</v>
      </c>
      <c r="H27" s="620" t="s">
        <v>608</v>
      </c>
      <c r="I27" s="745" t="s">
        <v>608</v>
      </c>
      <c r="J27" s="745" t="s">
        <v>608</v>
      </c>
      <c r="K27" s="619" t="s">
        <v>288</v>
      </c>
      <c r="L27" s="620"/>
      <c r="M27" s="620" t="s">
        <v>608</v>
      </c>
      <c r="N27" s="620" t="s">
        <v>608</v>
      </c>
      <c r="O27" s="744" t="s">
        <v>608</v>
      </c>
      <c r="P27" s="679"/>
      <c r="Q27" s="620" t="s">
        <v>608</v>
      </c>
      <c r="R27" s="620" t="s">
        <v>608</v>
      </c>
      <c r="S27" s="745" t="s">
        <v>608</v>
      </c>
      <c r="T27" s="745" t="s">
        <v>608</v>
      </c>
    </row>
    <row r="28" spans="1:20" ht="18.75" customHeight="1" x14ac:dyDescent="0.25">
      <c r="A28" s="619" t="s">
        <v>288</v>
      </c>
      <c r="B28" s="620"/>
      <c r="C28" s="620" t="s">
        <v>608</v>
      </c>
      <c r="D28" s="620" t="s">
        <v>608</v>
      </c>
      <c r="E28" s="744" t="s">
        <v>608</v>
      </c>
      <c r="F28" s="679"/>
      <c r="G28" s="620" t="s">
        <v>608</v>
      </c>
      <c r="H28" s="620" t="s">
        <v>608</v>
      </c>
      <c r="I28" s="745" t="s">
        <v>608</v>
      </c>
      <c r="J28" s="745" t="s">
        <v>608</v>
      </c>
      <c r="K28" s="619" t="s">
        <v>288</v>
      </c>
      <c r="L28" s="620"/>
      <c r="M28" s="620" t="s">
        <v>608</v>
      </c>
      <c r="N28" s="620" t="s">
        <v>608</v>
      </c>
      <c r="O28" s="744" t="s">
        <v>608</v>
      </c>
      <c r="P28" s="679"/>
      <c r="Q28" s="620" t="s">
        <v>608</v>
      </c>
      <c r="R28" s="620" t="s">
        <v>608</v>
      </c>
      <c r="S28" s="745" t="s">
        <v>608</v>
      </c>
      <c r="T28" s="745" t="s">
        <v>608</v>
      </c>
    </row>
    <row r="29" spans="1:20" ht="18.75" customHeight="1" x14ac:dyDescent="0.25">
      <c r="A29" s="619" t="s">
        <v>288</v>
      </c>
      <c r="B29" s="620"/>
      <c r="C29" s="620" t="s">
        <v>608</v>
      </c>
      <c r="D29" s="620" t="s">
        <v>608</v>
      </c>
      <c r="E29" s="744" t="s">
        <v>608</v>
      </c>
      <c r="F29" s="679"/>
      <c r="G29" s="620" t="s">
        <v>608</v>
      </c>
      <c r="H29" s="620" t="s">
        <v>608</v>
      </c>
      <c r="I29" s="745" t="s">
        <v>608</v>
      </c>
      <c r="J29" s="745" t="s">
        <v>608</v>
      </c>
      <c r="K29" s="619" t="s">
        <v>288</v>
      </c>
      <c r="L29" s="620"/>
      <c r="M29" s="620" t="s">
        <v>608</v>
      </c>
      <c r="N29" s="620" t="s">
        <v>608</v>
      </c>
      <c r="O29" s="744" t="s">
        <v>608</v>
      </c>
      <c r="P29" s="679"/>
      <c r="Q29" s="620" t="s">
        <v>608</v>
      </c>
      <c r="R29" s="620" t="s">
        <v>608</v>
      </c>
      <c r="S29" s="745" t="s">
        <v>608</v>
      </c>
      <c r="T29" s="745" t="s">
        <v>608</v>
      </c>
    </row>
    <row r="30" spans="1:20" ht="18.75" customHeight="1" x14ac:dyDescent="0.25">
      <c r="A30" s="619" t="s">
        <v>288</v>
      </c>
      <c r="B30" s="620"/>
      <c r="C30" s="620" t="s">
        <v>608</v>
      </c>
      <c r="D30" s="620" t="s">
        <v>608</v>
      </c>
      <c r="E30" s="744" t="s">
        <v>608</v>
      </c>
      <c r="F30" s="679"/>
      <c r="G30" s="620" t="s">
        <v>608</v>
      </c>
      <c r="H30" s="620" t="s">
        <v>608</v>
      </c>
      <c r="I30" s="745" t="s">
        <v>608</v>
      </c>
      <c r="J30" s="745" t="s">
        <v>608</v>
      </c>
      <c r="K30" s="619" t="s">
        <v>288</v>
      </c>
      <c r="L30" s="620"/>
      <c r="M30" s="620" t="s">
        <v>608</v>
      </c>
      <c r="N30" s="620" t="s">
        <v>608</v>
      </c>
      <c r="O30" s="744" t="s">
        <v>608</v>
      </c>
      <c r="P30" s="679"/>
      <c r="Q30" s="620" t="s">
        <v>608</v>
      </c>
      <c r="R30" s="620" t="s">
        <v>608</v>
      </c>
      <c r="S30" s="745" t="s">
        <v>608</v>
      </c>
      <c r="T30" s="745" t="s">
        <v>608</v>
      </c>
    </row>
    <row r="31" spans="1:20" ht="18.75" customHeight="1" x14ac:dyDescent="0.25">
      <c r="A31" s="619" t="s">
        <v>288</v>
      </c>
      <c r="B31" s="620"/>
      <c r="C31" s="620" t="s">
        <v>608</v>
      </c>
      <c r="D31" s="620" t="s">
        <v>608</v>
      </c>
      <c r="E31" s="744" t="s">
        <v>608</v>
      </c>
      <c r="F31" s="679"/>
      <c r="G31" s="620" t="s">
        <v>608</v>
      </c>
      <c r="H31" s="620" t="s">
        <v>608</v>
      </c>
      <c r="I31" s="745" t="s">
        <v>608</v>
      </c>
      <c r="J31" s="745" t="s">
        <v>608</v>
      </c>
      <c r="K31" s="619" t="s">
        <v>288</v>
      </c>
      <c r="L31" s="620"/>
      <c r="M31" s="620" t="s">
        <v>608</v>
      </c>
      <c r="N31" s="620" t="s">
        <v>608</v>
      </c>
      <c r="O31" s="744" t="s">
        <v>608</v>
      </c>
      <c r="P31" s="679"/>
      <c r="Q31" s="620" t="s">
        <v>608</v>
      </c>
      <c r="R31" s="620" t="s">
        <v>608</v>
      </c>
      <c r="S31" s="745" t="s">
        <v>608</v>
      </c>
      <c r="T31" s="745" t="s">
        <v>608</v>
      </c>
    </row>
    <row r="32" spans="1:20" ht="18.75" customHeight="1" x14ac:dyDescent="0.25">
      <c r="A32" s="619" t="s">
        <v>288</v>
      </c>
      <c r="B32" s="620"/>
      <c r="C32" s="620" t="s">
        <v>608</v>
      </c>
      <c r="D32" s="620" t="s">
        <v>608</v>
      </c>
      <c r="E32" s="744" t="s">
        <v>608</v>
      </c>
      <c r="F32" s="679"/>
      <c r="G32" s="620" t="s">
        <v>608</v>
      </c>
      <c r="H32" s="620" t="s">
        <v>608</v>
      </c>
      <c r="I32" s="745" t="s">
        <v>608</v>
      </c>
      <c r="J32" s="745" t="s">
        <v>608</v>
      </c>
      <c r="K32" s="619" t="s">
        <v>288</v>
      </c>
      <c r="L32" s="620"/>
      <c r="M32" s="620" t="s">
        <v>608</v>
      </c>
      <c r="N32" s="620" t="s">
        <v>608</v>
      </c>
      <c r="O32" s="744" t="s">
        <v>608</v>
      </c>
      <c r="P32" s="679"/>
      <c r="Q32" s="620" t="s">
        <v>608</v>
      </c>
      <c r="R32" s="620" t="s">
        <v>608</v>
      </c>
      <c r="S32" s="745" t="s">
        <v>608</v>
      </c>
      <c r="T32" s="745" t="s">
        <v>608</v>
      </c>
    </row>
    <row r="33" spans="1:20" ht="18.75" customHeight="1" x14ac:dyDescent="0.25">
      <c r="A33" s="619" t="s">
        <v>288</v>
      </c>
      <c r="B33" s="620"/>
      <c r="C33" s="620" t="s">
        <v>608</v>
      </c>
      <c r="D33" s="620" t="s">
        <v>608</v>
      </c>
      <c r="E33" s="744" t="s">
        <v>608</v>
      </c>
      <c r="F33" s="679"/>
      <c r="G33" s="620" t="s">
        <v>608</v>
      </c>
      <c r="H33" s="620" t="s">
        <v>608</v>
      </c>
      <c r="I33" s="745" t="s">
        <v>608</v>
      </c>
      <c r="J33" s="745" t="s">
        <v>608</v>
      </c>
      <c r="K33" s="619" t="s">
        <v>288</v>
      </c>
      <c r="L33" s="620"/>
      <c r="M33" s="620" t="s">
        <v>608</v>
      </c>
      <c r="N33" s="620" t="s">
        <v>608</v>
      </c>
      <c r="O33" s="744" t="s">
        <v>608</v>
      </c>
      <c r="P33" s="679"/>
      <c r="Q33" s="620" t="s">
        <v>608</v>
      </c>
      <c r="R33" s="620" t="s">
        <v>608</v>
      </c>
      <c r="S33" s="745" t="s">
        <v>608</v>
      </c>
      <c r="T33" s="745" t="s">
        <v>608</v>
      </c>
    </row>
    <row r="34" spans="1:20" ht="18.75" customHeight="1" x14ac:dyDescent="0.25">
      <c r="A34" s="619" t="s">
        <v>288</v>
      </c>
      <c r="B34" s="620"/>
      <c r="C34" s="620" t="s">
        <v>608</v>
      </c>
      <c r="D34" s="620" t="s">
        <v>608</v>
      </c>
      <c r="E34" s="744" t="s">
        <v>608</v>
      </c>
      <c r="F34" s="679"/>
      <c r="G34" s="620" t="s">
        <v>608</v>
      </c>
      <c r="H34" s="620" t="s">
        <v>608</v>
      </c>
      <c r="I34" s="745" t="s">
        <v>608</v>
      </c>
      <c r="J34" s="745" t="s">
        <v>608</v>
      </c>
      <c r="K34" s="619" t="s">
        <v>288</v>
      </c>
      <c r="L34" s="620"/>
      <c r="M34" s="620" t="s">
        <v>608</v>
      </c>
      <c r="N34" s="620" t="s">
        <v>608</v>
      </c>
      <c r="O34" s="744" t="s">
        <v>608</v>
      </c>
      <c r="P34" s="679"/>
      <c r="Q34" s="620" t="s">
        <v>608</v>
      </c>
      <c r="R34" s="620" t="s">
        <v>608</v>
      </c>
      <c r="S34" s="745" t="s">
        <v>608</v>
      </c>
      <c r="T34" s="745" t="s">
        <v>608</v>
      </c>
    </row>
    <row r="35" spans="1:20" ht="18.75" customHeight="1" x14ac:dyDescent="0.25">
      <c r="A35" s="619" t="s">
        <v>288</v>
      </c>
      <c r="B35" s="620"/>
      <c r="C35" s="620" t="s">
        <v>608</v>
      </c>
      <c r="D35" s="620" t="s">
        <v>608</v>
      </c>
      <c r="E35" s="744" t="s">
        <v>608</v>
      </c>
      <c r="F35" s="679"/>
      <c r="G35" s="620" t="s">
        <v>608</v>
      </c>
      <c r="H35" s="620" t="s">
        <v>608</v>
      </c>
      <c r="I35" s="745" t="s">
        <v>608</v>
      </c>
      <c r="J35" s="745" t="s">
        <v>608</v>
      </c>
      <c r="K35" s="619" t="s">
        <v>288</v>
      </c>
      <c r="L35" s="620"/>
      <c r="M35" s="620" t="s">
        <v>608</v>
      </c>
      <c r="N35" s="620" t="s">
        <v>608</v>
      </c>
      <c r="O35" s="744" t="s">
        <v>608</v>
      </c>
      <c r="P35" s="679"/>
      <c r="Q35" s="620" t="s">
        <v>608</v>
      </c>
      <c r="R35" s="620" t="s">
        <v>608</v>
      </c>
      <c r="S35" s="745" t="s">
        <v>608</v>
      </c>
      <c r="T35" s="745" t="s">
        <v>608</v>
      </c>
    </row>
    <row r="36" spans="1:20" ht="18.75" customHeight="1" x14ac:dyDescent="0.25">
      <c r="A36" s="619" t="s">
        <v>288</v>
      </c>
      <c r="B36" s="620"/>
      <c r="C36" s="620" t="s">
        <v>608</v>
      </c>
      <c r="D36" s="620" t="s">
        <v>608</v>
      </c>
      <c r="E36" s="744" t="s">
        <v>608</v>
      </c>
      <c r="F36" s="679"/>
      <c r="G36" s="620" t="s">
        <v>608</v>
      </c>
      <c r="H36" s="620" t="s">
        <v>608</v>
      </c>
      <c r="I36" s="745" t="s">
        <v>608</v>
      </c>
      <c r="J36" s="745" t="s">
        <v>608</v>
      </c>
      <c r="K36" s="619" t="s">
        <v>288</v>
      </c>
      <c r="L36" s="620"/>
      <c r="M36" s="620" t="s">
        <v>608</v>
      </c>
      <c r="N36" s="620" t="s">
        <v>608</v>
      </c>
      <c r="O36" s="744" t="s">
        <v>608</v>
      </c>
      <c r="P36" s="679"/>
      <c r="Q36" s="620" t="s">
        <v>608</v>
      </c>
      <c r="R36" s="620" t="s">
        <v>608</v>
      </c>
      <c r="S36" s="745" t="s">
        <v>608</v>
      </c>
      <c r="T36" s="745" t="s">
        <v>608</v>
      </c>
    </row>
    <row r="37" spans="1:20" ht="18.75" customHeight="1" x14ac:dyDescent="0.25">
      <c r="A37" s="619" t="s">
        <v>288</v>
      </c>
      <c r="B37" s="620"/>
      <c r="C37" s="620" t="s">
        <v>608</v>
      </c>
      <c r="D37" s="620" t="s">
        <v>608</v>
      </c>
      <c r="E37" s="744" t="s">
        <v>608</v>
      </c>
      <c r="F37" s="679"/>
      <c r="G37" s="620" t="s">
        <v>608</v>
      </c>
      <c r="H37" s="620" t="s">
        <v>608</v>
      </c>
      <c r="I37" s="745" t="s">
        <v>608</v>
      </c>
      <c r="J37" s="745" t="s">
        <v>608</v>
      </c>
      <c r="K37" s="619" t="s">
        <v>288</v>
      </c>
      <c r="L37" s="620"/>
      <c r="M37" s="620" t="s">
        <v>608</v>
      </c>
      <c r="N37" s="620" t="s">
        <v>608</v>
      </c>
      <c r="O37" s="744" t="s">
        <v>608</v>
      </c>
      <c r="P37" s="679"/>
      <c r="Q37" s="620" t="s">
        <v>608</v>
      </c>
      <c r="R37" s="620" t="s">
        <v>608</v>
      </c>
      <c r="S37" s="745" t="s">
        <v>608</v>
      </c>
      <c r="T37" s="745" t="s">
        <v>608</v>
      </c>
    </row>
    <row r="38" spans="1:20" ht="18.75" customHeight="1" x14ac:dyDescent="0.25">
      <c r="A38" s="618" t="s">
        <v>1399</v>
      </c>
      <c r="B38" s="620"/>
      <c r="C38" s="620" t="s">
        <v>608</v>
      </c>
      <c r="D38" s="620" t="s">
        <v>608</v>
      </c>
      <c r="E38" s="744" t="s">
        <v>608</v>
      </c>
      <c r="F38" s="679"/>
      <c r="G38" s="620" t="s">
        <v>608</v>
      </c>
      <c r="H38" s="620" t="s">
        <v>608</v>
      </c>
      <c r="I38" s="745" t="s">
        <v>608</v>
      </c>
      <c r="J38" s="745" t="s">
        <v>608</v>
      </c>
      <c r="K38" s="618" t="s">
        <v>1399</v>
      </c>
      <c r="L38" s="620"/>
      <c r="M38" s="620" t="s">
        <v>608</v>
      </c>
      <c r="N38" s="620" t="s">
        <v>608</v>
      </c>
      <c r="O38" s="744" t="s">
        <v>608</v>
      </c>
      <c r="P38" s="679"/>
      <c r="Q38" s="620" t="s">
        <v>608</v>
      </c>
      <c r="R38" s="620" t="s">
        <v>608</v>
      </c>
      <c r="S38" s="745" t="s">
        <v>608</v>
      </c>
      <c r="T38" s="745" t="s">
        <v>608</v>
      </c>
    </row>
  </sheetData>
  <mergeCells count="4">
    <mergeCell ref="B1:E1"/>
    <mergeCell ref="F1:J1"/>
    <mergeCell ref="L1:O1"/>
    <mergeCell ref="P1:T1"/>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23</vt:i4>
      </vt:variant>
    </vt:vector>
  </HeadingPairs>
  <TitlesOfParts>
    <vt:vector size="70" baseType="lpstr">
      <vt:lpstr>Interview 24</vt:lpstr>
      <vt:lpstr>Client List</vt:lpstr>
      <vt:lpstr>Fincen 114</vt:lpstr>
      <vt:lpstr>Dependant</vt:lpstr>
      <vt:lpstr>Residency</vt:lpstr>
      <vt:lpstr>Dependant-old</vt:lpstr>
      <vt:lpstr>T776-multiple</vt:lpstr>
      <vt:lpstr>T2125+schc-v7</vt:lpstr>
      <vt:lpstr>Stock</vt:lpstr>
      <vt:lpstr>Stock-4p</vt:lpstr>
      <vt:lpstr>Stock-6p</vt:lpstr>
      <vt:lpstr>Assets</vt:lpstr>
      <vt:lpstr>Class</vt:lpstr>
      <vt:lpstr>US Depreciation</vt:lpstr>
      <vt:lpstr>FTC calc</vt:lpstr>
      <vt:lpstr>FTC</vt:lpstr>
      <vt:lpstr>FTC 1040NR</vt:lpstr>
      <vt:lpstr>US FTC letter</vt:lpstr>
      <vt:lpstr>3520p (2)</vt:lpstr>
      <vt:lpstr>3520p</vt:lpstr>
      <vt:lpstr>3520</vt:lpstr>
      <vt:lpstr>8854</vt:lpstr>
      <vt:lpstr>8621</vt:lpstr>
      <vt:lpstr>8621-1291</vt:lpstr>
      <vt:lpstr>8621-1296</vt:lpstr>
      <vt:lpstr>8621-block</vt:lpstr>
      <vt:lpstr>MFJ Election</vt:lpstr>
      <vt:lpstr>CCA</vt:lpstr>
      <vt:lpstr>Pricing</vt:lpstr>
      <vt:lpstr>CAD Exch</vt:lpstr>
      <vt:lpstr>Forex Exch</vt:lpstr>
      <vt:lpstr>Forex Exch div1</vt:lpstr>
      <vt:lpstr>Gambling Log</vt:lpstr>
      <vt:lpstr>Info</vt:lpstr>
      <vt:lpstr>Info (2)</vt:lpstr>
      <vt:lpstr>Info (3)</vt:lpstr>
      <vt:lpstr>Interview 19</vt:lpstr>
      <vt:lpstr>Interview 18</vt:lpstr>
      <vt:lpstr>Interview 17</vt:lpstr>
      <vt:lpstr>Dependant 19</vt:lpstr>
      <vt:lpstr>Canadian Checklist</vt:lpstr>
      <vt:lpstr>Tax Credits</vt:lpstr>
      <vt:lpstr>CTC-ACTC</vt:lpstr>
      <vt:lpstr>Depreciation</vt:lpstr>
      <vt:lpstr>Schedule c interview</vt:lpstr>
      <vt:lpstr>States</vt:lpstr>
      <vt:lpstr>Sheet2</vt:lpstr>
      <vt:lpstr>Class!idm140334975339696</vt:lpstr>
      <vt:lpstr>'8621'!Print_Area</vt:lpstr>
      <vt:lpstr>'8854'!Print_Area</vt:lpstr>
      <vt:lpstr>Assets!Print_Area</vt:lpstr>
      <vt:lpstr>'Client List'!Print_Area</vt:lpstr>
      <vt:lpstr>Dependant!Print_Area</vt:lpstr>
      <vt:lpstr>'Dependant 19'!Print_Area</vt:lpstr>
      <vt:lpstr>'Dependant-old'!Print_Area</vt:lpstr>
      <vt:lpstr>'FTC calc'!Print_Area</vt:lpstr>
      <vt:lpstr>'Interview 17'!Print_Area</vt:lpstr>
      <vt:lpstr>'Interview 18'!Print_Area</vt:lpstr>
      <vt:lpstr>'Interview 19'!Print_Area</vt:lpstr>
      <vt:lpstr>'Interview 24'!Print_Area</vt:lpstr>
      <vt:lpstr>'T776-multiple'!Print_Area</vt:lpstr>
      <vt:lpstr>'US Depreciation'!Print_Area</vt:lpstr>
      <vt:lpstr>'3520p'!Print_Titles</vt:lpstr>
      <vt:lpstr>'3520p (2)'!Print_Titles</vt:lpstr>
      <vt:lpstr>'8621'!Print_Titles</vt:lpstr>
      <vt:lpstr>'8621-1291'!Print_Titles</vt:lpstr>
      <vt:lpstr>'8621-1296'!Print_Titles</vt:lpstr>
      <vt:lpstr>'8621-block'!Print_Titles</vt:lpstr>
      <vt:lpstr>'Client List'!Print_Titles</vt:lpstr>
      <vt:lpstr>'Stock-4p'!Print_Titles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Dyer</dc:creator>
  <cp:lastModifiedBy>Michael C Dyer</cp:lastModifiedBy>
  <cp:lastPrinted>2024-09-23T07:22:54Z</cp:lastPrinted>
  <dcterms:created xsi:type="dcterms:W3CDTF">2017-07-29T20:57:03Z</dcterms:created>
  <dcterms:modified xsi:type="dcterms:W3CDTF">2025-04-04T23:17:38Z</dcterms:modified>
</cp:coreProperties>
</file>